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15600" windowHeight="8190"/>
  </bookViews>
  <sheets>
    <sheet name="дох" sheetId="20" r:id="rId1"/>
  </sheets>
  <externalReferences>
    <externalReference r:id="rId2"/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39" i="20" l="1"/>
  <c r="D63" i="20"/>
  <c r="D66" i="20"/>
  <c r="D51" i="20"/>
  <c r="D50" i="20" s="1"/>
  <c r="D49" i="20" s="1"/>
  <c r="D36" i="20"/>
  <c r="D21" i="20"/>
  <c r="D22" i="20"/>
  <c r="D19" i="20"/>
  <c r="D9" i="20"/>
  <c r="D10" i="20"/>
  <c r="D11" i="20"/>
  <c r="D12" i="20"/>
  <c r="D13" i="20"/>
  <c r="D14" i="20"/>
  <c r="C19" i="20" l="1"/>
  <c r="C36" i="20"/>
  <c r="C9" i="20"/>
  <c r="C13" i="20"/>
  <c r="E46" i="20"/>
  <c r="D38" i="20"/>
  <c r="C12" i="20" l="1"/>
  <c r="C11" i="20"/>
  <c r="C21" i="20" l="1"/>
  <c r="C22" i="20"/>
  <c r="C66" i="20" l="1"/>
  <c r="C39" i="20" l="1"/>
  <c r="C10" i="20"/>
  <c r="D73" i="20"/>
  <c r="C38" i="20"/>
  <c r="C14" i="20" l="1"/>
  <c r="C29" i="20" l="1"/>
  <c r="D29" i="20" l="1"/>
  <c r="C63" i="20" l="1"/>
  <c r="C8" i="20" l="1"/>
  <c r="D69" i="20" l="1"/>
  <c r="D60" i="20"/>
  <c r="D31" i="20"/>
  <c r="D27" i="20"/>
  <c r="D26" i="20"/>
  <c r="C26" i="20" l="1"/>
  <c r="C40" i="20" l="1"/>
  <c r="C37" i="20" s="1"/>
  <c r="E45" i="20"/>
  <c r="E44" i="20"/>
  <c r="E43" i="20"/>
  <c r="D40" i="20" l="1"/>
  <c r="E60" i="20" l="1"/>
  <c r="C74" i="20" l="1"/>
  <c r="C72" i="20"/>
  <c r="C70" i="20"/>
  <c r="C62" i="20"/>
  <c r="C51" i="20"/>
  <c r="C50" i="20" s="1"/>
  <c r="C49" i="20" s="1"/>
  <c r="C34" i="20"/>
  <c r="C30" i="20"/>
  <c r="C28" i="20"/>
  <c r="C25" i="20"/>
  <c r="C23" i="20"/>
  <c r="C20" i="20"/>
  <c r="C18" i="20" s="1"/>
  <c r="C17" i="20"/>
  <c r="C15" i="20" s="1"/>
  <c r="C5" i="20"/>
  <c r="C4" i="20" l="1"/>
  <c r="C54" i="20"/>
  <c r="C64" i="20"/>
  <c r="C67" i="20"/>
  <c r="C48" i="20" l="1"/>
  <c r="C47" i="20" s="1"/>
  <c r="C76" i="20" s="1"/>
  <c r="E56" i="20" l="1"/>
  <c r="E73" i="20"/>
  <c r="E72" i="20" s="1"/>
  <c r="D72" i="20"/>
  <c r="E69" i="20" l="1"/>
  <c r="D61" i="20"/>
  <c r="E58" i="20"/>
  <c r="E55" i="20"/>
  <c r="E53" i="20"/>
  <c r="E51" i="20"/>
  <c r="E42" i="20"/>
  <c r="E41" i="20"/>
  <c r="E35" i="20"/>
  <c r="D33" i="20"/>
  <c r="E33" i="20" s="1"/>
  <c r="E27" i="20"/>
  <c r="E24" i="20"/>
  <c r="D23" i="20"/>
  <c r="D17" i="20"/>
  <c r="E14" i="20"/>
  <c r="E61" i="20" l="1"/>
  <c r="E23" i="20"/>
  <c r="E17" i="20"/>
  <c r="E71" i="20"/>
  <c r="E70" i="20" s="1"/>
  <c r="D70" i="20"/>
  <c r="E40" i="20" l="1"/>
  <c r="E66" i="20" l="1"/>
  <c r="E57" i="20" l="1"/>
  <c r="E31" i="20" l="1"/>
  <c r="E10" i="20" l="1"/>
  <c r="E59" i="20" l="1"/>
  <c r="E65" i="20"/>
  <c r="D64" i="20"/>
  <c r="E52" i="20"/>
  <c r="D28" i="20"/>
  <c r="E29" i="20"/>
  <c r="E32" i="20"/>
  <c r="D30" i="20"/>
  <c r="E30" i="20" s="1"/>
  <c r="E64" i="20" l="1"/>
  <c r="E28" i="20"/>
  <c r="E50" i="20"/>
  <c r="E26" i="20"/>
  <c r="D25" i="20"/>
  <c r="E25" i="20" s="1"/>
  <c r="D74" i="20"/>
  <c r="E75" i="20"/>
  <c r="E74" i="20" s="1"/>
  <c r="E49" i="20" l="1"/>
  <c r="D67" i="20"/>
  <c r="E67" i="20" s="1"/>
  <c r="E68" i="20"/>
  <c r="D62" i="20" l="1"/>
  <c r="D54" i="20" s="1"/>
  <c r="D48" i="20" s="1"/>
  <c r="E63" i="20"/>
  <c r="E62" i="20" l="1"/>
  <c r="E54" i="20" l="1"/>
  <c r="D47" i="20" l="1"/>
  <c r="E48" i="20"/>
  <c r="E47" i="20" l="1"/>
  <c r="E11" i="20" l="1"/>
  <c r="E22" i="20"/>
  <c r="D15" i="20" l="1"/>
  <c r="E15" i="20" s="1"/>
  <c r="E16" i="20"/>
  <c r="E21" i="20"/>
  <c r="D20" i="20"/>
  <c r="E20" i="20" s="1"/>
  <c r="E19" i="20" l="1"/>
  <c r="D18" i="20"/>
  <c r="E9" i="20" l="1"/>
  <c r="E18" i="20"/>
  <c r="E36" i="20" l="1"/>
  <c r="D34" i="20"/>
  <c r="E34" i="20" s="1"/>
  <c r="E38" i="20" l="1"/>
  <c r="E13" i="20" l="1"/>
  <c r="D37" i="20" l="1"/>
  <c r="E12" i="20"/>
  <c r="D8" i="20"/>
  <c r="E39" i="20" l="1"/>
  <c r="E37" i="20" s="1"/>
  <c r="E8" i="20"/>
  <c r="D5" i="20"/>
  <c r="D4" i="20" l="1"/>
  <c r="E5" i="20"/>
  <c r="E4" i="20" l="1"/>
  <c r="D76" i="20"/>
  <c r="E76" i="20" s="1"/>
</calcChain>
</file>

<file path=xl/sharedStrings.xml><?xml version="1.0" encoding="utf-8"?>
<sst xmlns="http://schemas.openxmlformats.org/spreadsheetml/2006/main" count="152" uniqueCount="150">
  <si>
    <t>Государственная пошлина за совершение нотариальных действий должностными лицами</t>
  </si>
  <si>
    <t>Налог на доходы физических лиц c доходов, облагаемых по налоговой ставке, установленной пунктом 1 статьи 224 Налогового кодекса Российской Федерации, за исключением доходов, полученных физическими лицами, зарегистрированными в качестве индивидуальных пред</t>
  </si>
  <si>
    <t>Субвенции бюджетам поселений на выполнение передаваемых полномочий субъектов РФ</t>
  </si>
  <si>
    <t>план</t>
  </si>
  <si>
    <t xml:space="preserve">Код КБК </t>
  </si>
  <si>
    <t>факт</t>
  </si>
  <si>
    <t>% исп</t>
  </si>
  <si>
    <t>НАЛОГОВЫЕ И  НЕНАЛОГОВЫЕ ДОХОДЫ</t>
  </si>
  <si>
    <t>1 00 00000 00 0000 000</t>
  </si>
  <si>
    <t>НАЛОГИ НА ПРИБЫЛЬ, ДОХОДЫ</t>
  </si>
  <si>
    <t>1 01 00000 00 0000 000</t>
  </si>
  <si>
    <t>Налог на прибыль организаций</t>
  </si>
  <si>
    <t xml:space="preserve">1 01 01000 00 0000 110 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</si>
  <si>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</si>
  <si>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 xml:space="preserve">1 01 01010 00 0000 110 </t>
  </si>
  <si>
    <t>Налог на доходы физических лиц</t>
  </si>
  <si>
    <t xml:space="preserve">1 01 02000 01 0000 110 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</si>
  <si>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"/>
        <rFont val="Arial"/>
        <family val="2"/>
        <charset val="204"/>
      </rPr>
      <t>1</t>
    </r>
    <r>
      <rPr>
        <sz val="9"/>
        <rFont val="Arial"/>
        <family val="2"/>
        <charset val="204"/>
      </rPr>
      <t xml:space="preserve"> 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</si>
  <si>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</si>
  <si>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1 01 02020 01 0000 110</t>
  </si>
  <si>
    <t>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</si>
  <si>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</t>
  </si>
  <si>
    <t>НАЛОГИ НА СОВОКУПНЫЙ ДОХОД</t>
  </si>
  <si>
    <t>1 05 00000 00 0000 000</t>
  </si>
  <si>
    <t xml:space="preserve">Единый сельскохозяйственный налог </t>
  </si>
  <si>
    <t>Единый сельскохозяйственный налог (за налоговые периоды, истекшие до 1 января 2011 года)</t>
  </si>
  <si>
    <t>НАЛОГИ НА ИМУЩЕСТВО</t>
  </si>
  <si>
    <t>1 06 00000 00 0000 000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</si>
  <si>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</si>
  <si>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 xml:space="preserve">Земельный налог </t>
  </si>
  <si>
    <t>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</si>
  <si>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</si>
  <si>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</si>
  <si>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 xml:space="preserve">Прочие неналоговые доходы </t>
  </si>
  <si>
    <t>Прочие неналоговые доходы перечисляемые бюджетам поселений</t>
  </si>
  <si>
    <t>1 17 01050 10 0000 180</t>
  </si>
  <si>
    <t>ГОСУДАРСТВЕННАЯ ПОШЛИНА</t>
  </si>
  <si>
    <t>1 08 04020 01 1000 110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</si>
  <si>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</si>
  <si>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</si>
  <si>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</si>
  <si>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</si>
  <si>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от  других  бюджетов бюджетной системы РФ</t>
  </si>
  <si>
    <t>Дотации на выравнивание бюджетной обеспеченности</t>
  </si>
  <si>
    <t>Дотации бюджетам  поселений на поддержку мер по обеспечению сбалансированности бюджета</t>
  </si>
  <si>
    <t>Субсидии бюджетам субъектов Российской Федерации и муниципальных образований (межбюджетные субсидии)</t>
  </si>
  <si>
    <t xml:space="preserve">Прочие субсидии </t>
  </si>
  <si>
    <t>Субсидии бюджетам поселений на переселение граждан из жилищного фонда непригодного для проживания</t>
  </si>
  <si>
    <t>Субвенции бюджетам субъектов Российской Федерации и муниципальных образований</t>
  </si>
  <si>
    <t xml:space="preserve">Субвенции бюджетам поселений на осуществление первичного  воинского учета на трриториях, где отсутствуют военные комиссариаты </t>
  </si>
  <si>
    <t>ПРОЧИЕ МЕЖБЮДЖЕТНЫЕ ТРАНСФЕРТЫ</t>
  </si>
  <si>
    <t>ИТОГО ДОХОДОВ</t>
  </si>
  <si>
    <t>1 17 00000 00 0000 180</t>
  </si>
  <si>
    <t>1 08 00000 00 0000 000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</si>
  <si>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</si>
  <si>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</si>
  <si>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</si>
  <si>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1 11 05025 10 0000 120</t>
  </si>
  <si>
    <t xml:space="preserve">Исполнитель                           </t>
  </si>
  <si>
    <t>МИЛЬХЕЕВА С.М.</t>
  </si>
  <si>
    <t>1 16 00000 00 0000 100</t>
  </si>
  <si>
    <t>1 16 33050 10 6000 140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</si>
  <si>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поселений</t>
  </si>
  <si>
    <t>ШТРАФЫ, САНКЦИИ, ВОЗМЕЩЕНИЕ УЩЕРБА</t>
  </si>
  <si>
    <t>1 01 02010 01 0000 110</t>
  </si>
  <si>
    <t>1 01 02040 01 0000 110</t>
  </si>
  <si>
    <t>1 06 06033 10 0000 110</t>
  </si>
  <si>
    <t>1 06 06043 10 0000 110</t>
  </si>
  <si>
    <t xml:space="preserve">1 06 01030 10 0000 110 </t>
  </si>
  <si>
    <t xml:space="preserve">1 05 03020 01 0000 110 </t>
  </si>
  <si>
    <t xml:space="preserve">1 05 03010 01 0000 110 </t>
  </si>
  <si>
    <t>1 17 05050 10 0000 180</t>
  </si>
  <si>
    <t>Невыясненные поступления, зачисляемые в бюджеты сельских поселений</t>
  </si>
  <si>
    <t>1 14 00000 00 0000 000</t>
  </si>
  <si>
    <t>ДОХОДЫ ОТ ПРОДАЖИ МАТЕРИАЛЬНЫХ И НЕМАТЕРИАЛЬНЫХ АКТИВОВ</t>
  </si>
  <si>
    <t>1 14 06025 10 0000 430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</si>
  <si>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</si>
  <si>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</si>
  <si>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</si>
  <si>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</si>
  <si>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1 11 05035 10 0000 120</t>
  </si>
  <si>
    <t>Дотации бюджетам  поселений  на выравнивание  уровня бюджетной обеспеченности из областного бюджета</t>
  </si>
  <si>
    <t>1 14 02052 10 0000 410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</si>
  <si>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</si>
  <si>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ОКАЗАНИЯ ПЛАТНЫХ УСЛУГ (РАБОТ) И КОМПЕНСАЦИИ ЗАТРАТ ГОСУДАРСТВА</t>
  </si>
  <si>
    <t>1 13 00000 00 0000 000</t>
  </si>
  <si>
    <t>Прочие доходы от компенсации затрат бюджетов сельских поселений</t>
  </si>
  <si>
    <t>1 13 02995 10 0000 130</t>
  </si>
  <si>
    <t>Прочие субсидии бюджетам  сельских поселений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</si>
  <si>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</si>
  <si>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Возврат субвенции, субсидии, иных межбюджетных трансфертов, имеющих целевое назначение из бюджетов сельских поселений</t>
  </si>
  <si>
    <t>Прочие безвозмездные поступления бюджетам сельских поселений</t>
  </si>
  <si>
    <t>2 07 05030 10 0000 150</t>
  </si>
  <si>
    <t>2 19 60010 10 0000 150</t>
  </si>
  <si>
    <t>2 02 03000 00 0000 150</t>
  </si>
  <si>
    <t>2 02 02999 00 0000 150</t>
  </si>
  <si>
    <t>2 02 29999 10  0000 150</t>
  </si>
  <si>
    <t>2 02 25555 10 0000 150</t>
  </si>
  <si>
    <t>2 02 00000 00 0000 150</t>
  </si>
  <si>
    <t>2 02 01003 10  0000 150</t>
  </si>
  <si>
    <t>2 02 15001 10  0000 150</t>
  </si>
  <si>
    <t>2 02 10001 00 0000 150</t>
  </si>
  <si>
    <t>2 02 01000 00 0000 150</t>
  </si>
  <si>
    <t>2 02 27112 10 0000 150</t>
  </si>
  <si>
    <t>2 02 25243 10 0000 150</t>
  </si>
  <si>
    <t>Субсидии бюджетам сельских поселений на строительство и реконструкцию (модернизацию) объектов питьевого водоснабжения</t>
  </si>
  <si>
    <t>2 02 040000 00 0000 150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</si>
  <si>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</si>
  <si>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2 02 40014 10 0000 150
</t>
  </si>
  <si>
    <t>Субсидии бюджетам сельских поселений на софинансирование капитальных вложений в объекты муниципальной собственности</t>
  </si>
  <si>
    <t>2 02 20077 10 0000 150</t>
  </si>
  <si>
    <t>Прочие межбюджетные трансферты, передаваемые бюджетам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</si>
  <si>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</si>
  <si>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2 02 20041 10 0000 150</t>
  </si>
  <si>
    <t>2 02 16001 10 0000 150</t>
  </si>
  <si>
    <t>1 01 02080 01 0000 110</t>
  </si>
  <si>
    <t>Дотации бюджетам сельских поселений на выравнивание бюджетной обеспеченности из бюджетов муниципальных районов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</si>
  <si>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</si>
  <si>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2 02 20079 10 0000 150</t>
  </si>
  <si>
    <t xml:space="preserve"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 </t>
  </si>
  <si>
    <t>1 16 18000 02 0000 140</t>
  </si>
  <si>
    <t>2 02 30024 10 0000 150</t>
  </si>
  <si>
    <t>2 02 35118 10 0000 150</t>
  </si>
  <si>
    <t>Инициативные платежи, зачисляемые в бюджеты сельских поселений</t>
  </si>
  <si>
    <t>1 17 15030 10 0000 150</t>
  </si>
  <si>
    <t>2 02 49999 10 0000 150</t>
  </si>
  <si>
    <t>Субсидии бюджетам сельских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</si>
  <si>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1 17 15030 10 0001 150</t>
  </si>
  <si>
    <t>1 17 15030 10 0002 150</t>
  </si>
  <si>
    <t>2 08 05000 10 0000 150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</si>
  <si>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</si>
  <si>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</si>
  <si>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2 07 00000 00 0000 000</t>
  </si>
  <si>
    <t>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</si>
  <si>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</si>
  <si>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</si>
  <si>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</si>
  <si>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Инициативные платежи, зачисляемые в бюджеты сельских поселений(Память)</t>
  </si>
  <si>
    <t>Инициативные платежи, зачисляемые в бюджеты сельских поселений(Устройство автомобильной парковки)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</si>
  <si>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</si>
  <si>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</si>
  <si>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1 17 15030 10 0003 150</t>
  </si>
  <si>
    <t>1 17 15030 10 0004 150</t>
  </si>
  <si>
    <t>1 17 15030 10 0005 150</t>
  </si>
  <si>
    <t>Инициативные платежи, зачисляемые в бюджеты сельских поселений(Е лка-Новый год)</t>
  </si>
  <si>
    <t>1 01 02210 01 1000 110</t>
  </si>
  <si>
    <t>НДФЛ по ставке 13 % с части оплаты труда в виде районных коэффициентов и процентных надбавок (до 5 млн руб.), применяется с 01.01.2025 к налогу до 650 тыс. руб.</t>
  </si>
  <si>
    <t>1 17 15030 10 0006 150</t>
  </si>
  <si>
    <t>Инициативные платежи, зачисляемые в бюджеты сельских поселений (Стена памяти, посвященная участникам Специальной военной операции (СВО) на Аллее Славы в с.Баяндай)</t>
  </si>
  <si>
    <t>Ожидаемые показатели на 2025 год МО "Баяндай"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</si>
</sst>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9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b/>
      <sz val="9"/>
      <name val="Arial Cyr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4">
    <xf numFmtId="0" fontId="0" fillId="0" borderId="0" xfId="0"/>
    <xf numFmtId="2" fontId="0" fillId="0" borderId="0" xfId="0" applyNumberFormat="1"/>
    <xf numFmtId="1" fontId="2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4" fillId="0" borderId="0" xfId="0" applyNumberFormat="1" applyFont="1"/>
    <xf numFmtId="1" fontId="2" fillId="0" borderId="1" xfId="0" applyNumberFormat="1" applyFont="1" applyFill="1" applyBorder="1" applyAlignment="1" applyProtection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2" fontId="6" fillId="0" borderId="2" xfId="0" applyNumberFormat="1" applyFont="1" applyFill="1" applyBorder="1" applyAlignment="1">
      <alignment vertical="center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2" fontId="2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1" applyNumberFormat="1" applyFont="1" applyFill="1" applyBorder="1" applyAlignment="1" applyProtection="1">
      <alignment horizontal="right" vertical="center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2" fontId="6" fillId="0" borderId="2" xfId="1" applyNumberFormat="1" applyFont="1" applyFill="1" applyBorder="1" applyAlignment="1" applyProtection="1">
      <alignment horizontal="right" vertical="center"/>
    </xf>
    <xf numFmtId="2" fontId="8" fillId="0" borderId="2" xfId="1" applyNumberFormat="1" applyFont="1" applyFill="1" applyBorder="1" applyAlignment="1" applyProtection="1">
      <alignment vertical="center"/>
    </xf>
    <xf numFmtId="2" fontId="4" fillId="0" borderId="2" xfId="1" applyNumberFormat="1" applyFont="1" applyFill="1" applyBorder="1" applyAlignment="1" applyProtection="1">
      <alignment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 applyProtection="1">
      <alignment horizontal="left" vertical="top" wrapText="1"/>
      <protection locked="0"/>
    </xf>
    <xf numFmtId="1" fontId="2" fillId="0" borderId="7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 applyProtection="1">
      <alignment vertical="top" wrapText="1"/>
      <protection locked="0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1" fontId="6" fillId="0" borderId="7" xfId="0" applyNumberFormat="1" applyFont="1" applyFill="1" applyBorder="1" applyAlignment="1">
      <alignment vertical="center"/>
    </xf>
    <xf numFmtId="1" fontId="2" fillId="0" borderId="6" xfId="0" applyNumberFormat="1" applyFont="1" applyFill="1" applyBorder="1" applyAlignment="1" applyProtection="1">
      <alignment vertical="top" wrapText="1"/>
      <protection locked="0"/>
    </xf>
    <xf numFmtId="0" fontId="6" fillId="0" borderId="6" xfId="0" applyFont="1" applyBorder="1" applyAlignment="1">
      <alignment horizontal="justify"/>
    </xf>
    <xf numFmtId="0" fontId="2" fillId="0" borderId="6" xfId="0" applyFont="1" applyBorder="1" applyAlignment="1">
      <alignment wrapText="1"/>
    </xf>
    <xf numFmtId="2" fontId="2" fillId="0" borderId="8" xfId="0" applyNumberFormat="1" applyFont="1" applyFill="1" applyBorder="1" applyAlignment="1">
      <alignment vertical="center"/>
    </xf>
    <xf numFmtId="1" fontId="2" fillId="0" borderId="6" xfId="0" applyNumberFormat="1" applyFont="1" applyFill="1" applyBorder="1" applyAlignment="1" applyProtection="1">
      <alignment vertical="center" wrapText="1"/>
    </xf>
    <xf numFmtId="1" fontId="6" fillId="0" borderId="6" xfId="0" applyNumberFormat="1" applyFont="1" applyFill="1" applyBorder="1" applyAlignment="1" applyProtection="1">
      <alignment vertical="center" wrapText="1"/>
    </xf>
    <xf numFmtId="1" fontId="6" fillId="0" borderId="6" xfId="0" applyNumberFormat="1" applyFont="1" applyFill="1" applyBorder="1" applyAlignment="1">
      <alignment wrapText="1"/>
    </xf>
    <xf numFmtId="1" fontId="6" fillId="0" borderId="6" xfId="0" applyNumberFormat="1" applyFont="1" applyFill="1" applyBorder="1" applyAlignment="1" applyProtection="1">
      <alignment vertical="center" wrapText="1"/>
      <protection locked="0"/>
    </xf>
    <xf numFmtId="1" fontId="2" fillId="0" borderId="9" xfId="0" applyNumberFormat="1" applyFont="1" applyFill="1" applyBorder="1" applyAlignment="1" applyProtection="1">
      <alignment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</xf>
    <xf numFmtId="4" fontId="8" fillId="0" borderId="10" xfId="1" applyNumberFormat="1" applyFont="1" applyFill="1" applyBorder="1" applyAlignment="1" applyProtection="1">
      <alignment vertical="center"/>
    </xf>
    <xf numFmtId="1" fontId="2" fillId="0" borderId="1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vertical="center"/>
    </xf>
    <xf numFmtId="1" fontId="6" fillId="0" borderId="12" xfId="0" applyNumberFormat="1" applyFont="1" applyFill="1" applyBorder="1" applyAlignment="1" applyProtection="1">
      <alignment vertical="top" wrapText="1"/>
      <protection locked="0"/>
    </xf>
    <xf numFmtId="1" fontId="5" fillId="0" borderId="6" xfId="0" applyNumberFormat="1" applyFont="1" applyFill="1" applyBorder="1" applyAlignment="1" applyProtection="1">
      <alignment vertical="top" wrapText="1"/>
      <protection locked="0"/>
    </xf>
    <xf numFmtId="1" fontId="9" fillId="0" borderId="6" xfId="0" applyNumberFormat="1" applyFont="1" applyFill="1" applyBorder="1" applyAlignment="1" applyProtection="1">
      <alignment vertical="top" wrapText="1"/>
      <protection locked="0"/>
    </xf>
    <xf numFmtId="0" fontId="6" fillId="0" borderId="12" xfId="0" applyFont="1" applyBorder="1" applyAlignment="1">
      <alignment horizontal="left" vertical="top" wrapText="1"/>
    </xf>
    <xf numFmtId="2" fontId="4" fillId="0" borderId="0" xfId="0" applyNumberFormat="1" applyFont="1"/>
    <xf numFmtId="1" fontId="6" fillId="0" borderId="14" xfId="0" applyNumberFormat="1" applyFont="1" applyFill="1" applyBorder="1" applyAlignment="1" applyProtection="1">
      <alignment vertical="center" wrapText="1"/>
      <protection locked="0"/>
    </xf>
    <xf numFmtId="2" fontId="4" fillId="0" borderId="13" xfId="1" applyNumberFormat="1" applyFont="1" applyFill="1" applyBorder="1" applyAlignment="1" applyProtection="1">
      <alignment vertical="center"/>
    </xf>
    <xf numFmtId="2" fontId="6" fillId="0" borderId="13" xfId="0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horizontal="left" vertical="top" wrapText="1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Fill="1" applyAlignment="1">
      <alignment horizontal="right"/>
    </xf>
    <xf numFmtId="1" fontId="10" fillId="0" borderId="6" xfId="0" applyNumberFormat="1" applyFont="1" applyFill="1" applyBorder="1" applyAlignment="1" applyProtection="1">
      <alignment vertical="top" wrapText="1"/>
      <protection locked="0"/>
    </xf>
    <xf numFmtId="2" fontId="6" fillId="0" borderId="3" xfId="1" applyNumberFormat="1" applyFont="1" applyFill="1" applyBorder="1" applyAlignment="1">
      <alignment horizontal="right" vertical="center"/>
    </xf>
    <xf numFmtId="4" fontId="0" fillId="0" borderId="0" xfId="0" applyNumberFormat="1"/>
    <xf numFmtId="2" fontId="11" fillId="0" borderId="2" xfId="1" applyNumberFormat="1" applyFont="1" applyFill="1" applyBorder="1" applyAlignment="1" applyProtection="1">
      <alignment vertical="center"/>
    </xf>
    <xf numFmtId="1" fontId="2" fillId="0" borderId="6" xfId="0" applyNumberFormat="1" applyFont="1" applyFill="1" applyBorder="1" applyAlignment="1">
      <alignment wrapText="1"/>
    </xf>
    <xf numFmtId="1" fontId="2" fillId="0" borderId="14" xfId="0" applyNumberFormat="1" applyFont="1" applyFill="1" applyBorder="1" applyAlignment="1" applyProtection="1">
      <alignment vertical="center" wrapText="1"/>
      <protection locked="0"/>
    </xf>
    <xf numFmtId="2" fontId="8" fillId="0" borderId="13" xfId="1" applyNumberFormat="1" applyFont="1" applyFill="1" applyBorder="1" applyAlignment="1" applyProtection="1">
      <alignment vertical="center"/>
    </xf>
    <xf numFmtId="1" fontId="8" fillId="0" borderId="13" xfId="1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vertical="center"/>
    </xf>
    <xf numFmtId="9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CCFF66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B2B2B2"/>
      <rgbColor rgb="00FFCC99"/>
      <rgbColor rgb="003366FF"/>
      <rgbColor rgb="0066CC99"/>
      <rgbColor rgb="0066FF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86;&#1093;&#1086;&#1076;&#1099;%20&#1087;&#1086;%20&#1076;&#1085;&#1103;&#10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/Downloads/&#1076;&#1086;&#1093;&#1086;&#1076;&#1099;%20&#1087;&#1086;%20&#1076;&#1085;&#1103;&#108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/Desktop/&#1084;&#1086;&#1080;%20&#1076;&#1086;&#1082;&#1080;2/&#1086;&#1090;&#1095;&#1077;&#1090;&#1099;%202020/12/&#1076;&#1086;&#1093;&#1086;&#1076;&#1099;%20&#1087;&#1086;%20&#1076;&#1085;&#1103;&#1084;+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/Desktop/&#1084;&#1086;&#1080;%20&#1076;&#1086;&#1082;&#1080;2/&#1086;&#1090;&#1095;&#1077;&#1090;&#1099;%202020/12/&#1076;&#1086;&#1093;&#1086;&#1076;&#1099;%20&#1087;&#1086;%20&#1076;&#1085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п"/>
      <sheetName val="0611"/>
      <sheetName val="шт"/>
      <sheetName val="целевые"/>
      <sheetName val="перечис"/>
      <sheetName val="Лист2"/>
      <sheetName val="дох"/>
      <sheetName val="Лист1"/>
      <sheetName val="расх"/>
      <sheetName val="вус"/>
      <sheetName val="мбт"/>
      <sheetName val="Лист3"/>
      <sheetName val="лбо"/>
      <sheetName val="пофр"/>
      <sheetName val="03"/>
      <sheetName val="фи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AG9">
            <v>1065480.1499999999</v>
          </cell>
        </row>
        <row r="39">
          <cell r="AG39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п"/>
      <sheetName val="0611"/>
      <sheetName val="шт"/>
      <sheetName val="целевые"/>
      <sheetName val="перечис"/>
      <sheetName val="Лист2"/>
      <sheetName val="дох"/>
      <sheetName val="Лист1"/>
      <sheetName val="расх"/>
      <sheetName val="вус"/>
      <sheetName val="мбт"/>
      <sheetName val="Лист3"/>
      <sheetName val="лбо"/>
      <sheetName val="пофр"/>
      <sheetName val="03"/>
      <sheetName val="фин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AG9">
            <v>915542.29999999993</v>
          </cell>
        </row>
        <row r="29">
          <cell r="AG29">
            <v>1000</v>
          </cell>
        </row>
        <row r="31">
          <cell r="AG31">
            <v>0</v>
          </cell>
        </row>
        <row r="32">
          <cell r="AG32">
            <v>0</v>
          </cell>
        </row>
        <row r="36">
          <cell r="AG36">
            <v>0</v>
          </cell>
        </row>
        <row r="61">
          <cell r="AG61">
            <v>0</v>
          </cell>
        </row>
        <row r="67">
          <cell r="AG6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п"/>
      <sheetName val="0611"/>
      <sheetName val="целевые"/>
      <sheetName val="перечис"/>
      <sheetName val="Лист2"/>
      <sheetName val="дох"/>
      <sheetName val="Лист1"/>
      <sheetName val="рас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AD9">
            <v>3467766.56</v>
          </cell>
        </row>
        <row r="21">
          <cell r="AD21">
            <v>0</v>
          </cell>
        </row>
      </sheetData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п"/>
      <sheetName val="0611"/>
      <sheetName val="целевые"/>
      <sheetName val="перечис"/>
      <sheetName val="Лист2"/>
      <sheetName val="дох"/>
      <sheetName val="Лист1"/>
      <sheetName val="рас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AD13">
            <v>0</v>
          </cell>
        </row>
        <row r="37">
          <cell r="AD37">
            <v>0</v>
          </cell>
        </row>
        <row r="54">
          <cell r="AD54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D43" sqref="D43"/>
    </sheetView>
  </sheetViews>
  <sheetFormatPr defaultRowHeight="12.75" x14ac:dyDescent="0.2"/>
  <cols>
    <col min="1" max="1" width="61.7109375" customWidth="1"/>
    <col min="2" max="2" width="22.140625" customWidth="1"/>
    <col min="3" max="4" width="13.28515625" customWidth="1"/>
    <col min="5" max="5" width="7.140625" customWidth="1"/>
    <col min="6" max="6" width="10.5703125" bestFit="1" customWidth="1"/>
    <col min="9" max="10" width="10.5703125" bestFit="1" customWidth="1"/>
  </cols>
  <sheetData>
    <row r="1" spans="1:5" x14ac:dyDescent="0.2">
      <c r="A1" s="2"/>
      <c r="C1" s="1"/>
      <c r="D1" s="1"/>
    </row>
    <row r="2" spans="1:5" x14ac:dyDescent="0.2">
      <c r="A2" s="3" t="s">
        <v>149</v>
      </c>
      <c r="C2" s="52"/>
      <c r="D2" s="46"/>
      <c r="E2" s="4"/>
    </row>
    <row r="3" spans="1:5" x14ac:dyDescent="0.2">
      <c r="A3" s="18"/>
      <c r="B3" s="19" t="s">
        <v>4</v>
      </c>
      <c r="C3" s="17" t="s">
        <v>3</v>
      </c>
      <c r="D3" s="17" t="s">
        <v>5</v>
      </c>
      <c r="E3" s="20" t="s">
        <v>6</v>
      </c>
    </row>
    <row r="4" spans="1:5" x14ac:dyDescent="0.2">
      <c r="A4" s="21" t="s">
        <v>7</v>
      </c>
      <c r="B4" s="5" t="s">
        <v>8</v>
      </c>
      <c r="C4" s="40">
        <f>C5+C15+C18+C23+C25+C28+C37+C34+C30</f>
        <v>7090200</v>
      </c>
      <c r="D4" s="40">
        <f>D5+D15+D18+D23+D25+D28+D37+D34+D30</f>
        <v>7090200</v>
      </c>
      <c r="E4" s="22">
        <f>D4/C4*100</f>
        <v>100</v>
      </c>
    </row>
    <row r="5" spans="1:5" x14ac:dyDescent="0.2">
      <c r="A5" s="23" t="s">
        <v>9</v>
      </c>
      <c r="B5" s="6" t="s">
        <v>10</v>
      </c>
      <c r="C5" s="7">
        <f>C8</f>
        <v>1800000</v>
      </c>
      <c r="D5" s="7">
        <f>D8</f>
        <v>1800000</v>
      </c>
      <c r="E5" s="24">
        <f>D5/C5*100</f>
        <v>100</v>
      </c>
    </row>
    <row r="6" spans="1:5" x14ac:dyDescent="0.2">
      <c r="A6" s="23" t="s">
        <v>11</v>
      </c>
      <c r="B6" s="6" t="s">
        <v>12</v>
      </c>
      <c r="C6" s="41">
        <v>0</v>
      </c>
      <c r="D6" s="7">
        <v>0</v>
      </c>
      <c r="E6" s="24"/>
    </row>
    <row r="7" spans="1:5" ht="24" x14ac:dyDescent="0.2">
      <c r="A7" s="23" t="s">
        <v>13</v>
      </c>
      <c r="B7" s="6" t="s">
        <v>14</v>
      </c>
      <c r="C7" s="41">
        <v>0</v>
      </c>
      <c r="D7" s="7">
        <v>0</v>
      </c>
      <c r="E7" s="24"/>
    </row>
    <row r="8" spans="1:5" x14ac:dyDescent="0.2">
      <c r="A8" s="23" t="s">
        <v>15</v>
      </c>
      <c r="B8" s="6" t="s">
        <v>16</v>
      </c>
      <c r="C8" s="7">
        <f>C9+C10+C12+C13+C14+C11</f>
        <v>1800000</v>
      </c>
      <c r="D8" s="7">
        <f>D9+D10+D12+D13+D14+D11</f>
        <v>1800000</v>
      </c>
      <c r="E8" s="24">
        <f t="shared" ref="E8:E36" si="0">D8/C8*100</f>
        <v>100</v>
      </c>
    </row>
    <row r="9" spans="1:5" ht="51" customHeight="1" x14ac:dyDescent="0.2">
      <c r="A9" s="25" t="s">
        <v>17</v>
      </c>
      <c r="B9" s="6" t="s">
        <v>64</v>
      </c>
      <c r="C9" s="7">
        <f>1800000-6000-100-34200-600-50000-95000-3400-60000-60000-100-3300-800-77800-400-117000-9000-260000+3500-1000+170000-160000-600-5000+55000+22500</f>
        <v>1106700</v>
      </c>
      <c r="D9" s="7">
        <f>1800000-6000-100-34200-600-50000-95000-3400-60000-60000-100-3300-800-77800-400-117000-9000-260000+3500-1000+170000-160000-600-5000+55000+22500</f>
        <v>1106700</v>
      </c>
      <c r="E9" s="24">
        <f t="shared" si="0"/>
        <v>100</v>
      </c>
    </row>
    <row r="10" spans="1:5" ht="75.75" customHeight="1" x14ac:dyDescent="0.2">
      <c r="A10" s="25" t="s">
        <v>18</v>
      </c>
      <c r="B10" s="6" t="s">
        <v>19</v>
      </c>
      <c r="C10" s="7">
        <f>100+400</f>
        <v>500</v>
      </c>
      <c r="D10" s="7">
        <f>100+400</f>
        <v>500</v>
      </c>
      <c r="E10" s="24">
        <f t="shared" si="0"/>
        <v>100</v>
      </c>
    </row>
    <row r="11" spans="1:5" ht="41.25" customHeight="1" x14ac:dyDescent="0.2">
      <c r="A11" s="25" t="s">
        <v>146</v>
      </c>
      <c r="B11" s="6" t="s">
        <v>145</v>
      </c>
      <c r="C11" s="7">
        <f>6000+34200+50000+95000+60000+60000+77800+117000+160000</f>
        <v>660000</v>
      </c>
      <c r="D11" s="7">
        <f>6000+34200+50000+95000+60000+60000+77800+117000+160000</f>
        <v>660000</v>
      </c>
      <c r="E11" s="24">
        <f t="shared" si="0"/>
        <v>100</v>
      </c>
    </row>
    <row r="12" spans="1:5" ht="60" x14ac:dyDescent="0.2">
      <c r="A12" s="23" t="s">
        <v>1</v>
      </c>
      <c r="B12" s="6" t="s">
        <v>20</v>
      </c>
      <c r="C12" s="7">
        <f>100+600+800+600</f>
        <v>2100</v>
      </c>
      <c r="D12" s="7">
        <f>100+600+800+600</f>
        <v>2100</v>
      </c>
      <c r="E12" s="24">
        <f t="shared" si="0"/>
        <v>100</v>
      </c>
    </row>
    <row r="13" spans="1:5" ht="63" customHeight="1" x14ac:dyDescent="0.2">
      <c r="A13" s="23" t="s">
        <v>21</v>
      </c>
      <c r="B13" s="6" t="s">
        <v>65</v>
      </c>
      <c r="C13" s="7">
        <f>3300+9000+5000+10000</f>
        <v>27300</v>
      </c>
      <c r="D13" s="7">
        <f>3300+9000+5000+10000</f>
        <v>27300</v>
      </c>
      <c r="E13" s="24">
        <f t="shared" si="0"/>
        <v>100</v>
      </c>
    </row>
    <row r="14" spans="1:5" ht="33.75" x14ac:dyDescent="0.2">
      <c r="A14" s="53" t="s">
        <v>117</v>
      </c>
      <c r="B14" s="6" t="s">
        <v>115</v>
      </c>
      <c r="C14" s="49">
        <f>3400</f>
        <v>3400</v>
      </c>
      <c r="D14" s="49">
        <f>3400</f>
        <v>3400</v>
      </c>
      <c r="E14" s="24">
        <f t="shared" si="0"/>
        <v>100</v>
      </c>
    </row>
    <row r="15" spans="1:5" x14ac:dyDescent="0.2">
      <c r="A15" s="27" t="s">
        <v>22</v>
      </c>
      <c r="B15" s="8" t="s">
        <v>23</v>
      </c>
      <c r="C15" s="9">
        <f>C16+C17</f>
        <v>22500</v>
      </c>
      <c r="D15" s="9">
        <f>D16+D17</f>
        <v>22500</v>
      </c>
      <c r="E15" s="24">
        <f t="shared" si="0"/>
        <v>100</v>
      </c>
    </row>
    <row r="16" spans="1:5" x14ac:dyDescent="0.2">
      <c r="A16" s="23" t="s">
        <v>24</v>
      </c>
      <c r="B16" s="6" t="s">
        <v>70</v>
      </c>
      <c r="C16" s="7">
        <v>22500</v>
      </c>
      <c r="D16" s="7">
        <v>22500</v>
      </c>
      <c r="E16" s="24">
        <f t="shared" si="0"/>
        <v>100</v>
      </c>
    </row>
    <row r="17" spans="1:5" ht="24" x14ac:dyDescent="0.2">
      <c r="A17" s="28" t="s">
        <v>25</v>
      </c>
      <c r="B17" s="6" t="s">
        <v>69</v>
      </c>
      <c r="C17" s="7">
        <f>250-250</f>
        <v>0</v>
      </c>
      <c r="D17" s="7">
        <f>[3]дох!$AD$21</f>
        <v>0</v>
      </c>
      <c r="E17" s="24" t="e">
        <f t="shared" si="0"/>
        <v>#DIV/0!</v>
      </c>
    </row>
    <row r="18" spans="1:5" x14ac:dyDescent="0.2">
      <c r="A18" s="27" t="s">
        <v>26</v>
      </c>
      <c r="B18" s="8" t="s">
        <v>27</v>
      </c>
      <c r="C18" s="9">
        <f>C20+C19</f>
        <v>2809500</v>
      </c>
      <c r="D18" s="9">
        <f>D20+D19</f>
        <v>2809500</v>
      </c>
      <c r="E18" s="24">
        <f t="shared" si="0"/>
        <v>100</v>
      </c>
    </row>
    <row r="19" spans="1:5" ht="36" x14ac:dyDescent="0.2">
      <c r="A19" s="25" t="s">
        <v>28</v>
      </c>
      <c r="B19" s="6" t="s">
        <v>68</v>
      </c>
      <c r="C19" s="7">
        <f>300000-37500</f>
        <v>262500</v>
      </c>
      <c r="D19" s="7">
        <f>300000-37500</f>
        <v>262500</v>
      </c>
      <c r="E19" s="24">
        <f t="shared" si="0"/>
        <v>100</v>
      </c>
    </row>
    <row r="20" spans="1:5" x14ac:dyDescent="0.2">
      <c r="A20" s="27" t="s">
        <v>29</v>
      </c>
      <c r="B20" s="8" t="s">
        <v>30</v>
      </c>
      <c r="C20" s="9">
        <f>C21+C22</f>
        <v>2547000</v>
      </c>
      <c r="D20" s="9">
        <f>D21+D22</f>
        <v>2547000</v>
      </c>
      <c r="E20" s="22">
        <f t="shared" si="0"/>
        <v>100</v>
      </c>
    </row>
    <row r="21" spans="1:5" ht="48" x14ac:dyDescent="0.2">
      <c r="A21" s="25" t="s">
        <v>31</v>
      </c>
      <c r="B21" s="6" t="s">
        <v>66</v>
      </c>
      <c r="C21" s="7">
        <f>3900000-31000-54000-2106200+31000-36000-35000-1000-35000-40000-200000+130000-800+500000</f>
        <v>2022000</v>
      </c>
      <c r="D21" s="7">
        <f>3900000-31000-54000-2106200+31000-36000-35000-1000-35000-40000-200000+130000-800+500000</f>
        <v>2022000</v>
      </c>
      <c r="E21" s="24">
        <f t="shared" si="0"/>
        <v>100</v>
      </c>
    </row>
    <row r="22" spans="1:5" ht="48" x14ac:dyDescent="0.2">
      <c r="A22" s="25" t="s">
        <v>32</v>
      </c>
      <c r="B22" s="6" t="s">
        <v>67</v>
      </c>
      <c r="C22" s="7">
        <f>267700+130000-2700+130000</f>
        <v>525000</v>
      </c>
      <c r="D22" s="7">
        <f>267700+130000-2700+130000</f>
        <v>525000</v>
      </c>
      <c r="E22" s="24">
        <f t="shared" si="0"/>
        <v>100</v>
      </c>
    </row>
    <row r="23" spans="1:5" x14ac:dyDescent="0.2">
      <c r="A23" s="29" t="s">
        <v>36</v>
      </c>
      <c r="B23" s="8" t="s">
        <v>53</v>
      </c>
      <c r="C23" s="9">
        <f>C24</f>
        <v>0</v>
      </c>
      <c r="D23" s="9">
        <f>D24</f>
        <v>0</v>
      </c>
      <c r="E23" s="24" t="e">
        <f t="shared" si="0"/>
        <v>#DIV/0!</v>
      </c>
    </row>
    <row r="24" spans="1:5" ht="24" x14ac:dyDescent="0.2">
      <c r="A24" s="23" t="s">
        <v>0</v>
      </c>
      <c r="B24" s="6" t="s">
        <v>37</v>
      </c>
      <c r="C24" s="7">
        <v>0</v>
      </c>
      <c r="D24" s="7">
        <v>0</v>
      </c>
      <c r="E24" s="24" t="e">
        <f t="shared" si="0"/>
        <v>#DIV/0!</v>
      </c>
    </row>
    <row r="25" spans="1:5" ht="24" x14ac:dyDescent="0.2">
      <c r="A25" s="27" t="s">
        <v>55</v>
      </c>
      <c r="B25" s="8" t="s">
        <v>56</v>
      </c>
      <c r="C25" s="9">
        <f>C26+C27</f>
        <v>0</v>
      </c>
      <c r="D25" s="9">
        <f>D26+D27</f>
        <v>0</v>
      </c>
      <c r="E25" s="24" t="e">
        <f t="shared" si="0"/>
        <v>#DIV/0!</v>
      </c>
    </row>
    <row r="26" spans="1:5" ht="48" x14ac:dyDescent="0.2">
      <c r="A26" s="23" t="s">
        <v>54</v>
      </c>
      <c r="B26" s="6" t="s">
        <v>57</v>
      </c>
      <c r="C26" s="7">
        <f>23000-21000-1200-800</f>
        <v>0</v>
      </c>
      <c r="D26" s="7">
        <f>[2]дох!$AG$31</f>
        <v>0</v>
      </c>
      <c r="E26" s="24" t="e">
        <f t="shared" si="0"/>
        <v>#DIV/0!</v>
      </c>
    </row>
    <row r="27" spans="1:5" ht="38.25" customHeight="1" x14ac:dyDescent="0.2">
      <c r="A27" s="42" t="s">
        <v>79</v>
      </c>
      <c r="B27" s="6" t="s">
        <v>80</v>
      </c>
      <c r="C27" s="7">
        <v>0</v>
      </c>
      <c r="D27" s="7">
        <f>[2]дох!$AG$32</f>
        <v>0</v>
      </c>
      <c r="E27" s="24" t="e">
        <f t="shared" si="0"/>
        <v>#DIV/0!</v>
      </c>
    </row>
    <row r="28" spans="1:5" ht="24" x14ac:dyDescent="0.2">
      <c r="A28" s="43" t="s">
        <v>84</v>
      </c>
      <c r="B28" s="8" t="s">
        <v>85</v>
      </c>
      <c r="C28" s="61">
        <f>C29</f>
        <v>1000</v>
      </c>
      <c r="D28" s="9">
        <f>D29</f>
        <v>1000</v>
      </c>
      <c r="E28" s="24">
        <f t="shared" si="0"/>
        <v>100</v>
      </c>
    </row>
    <row r="29" spans="1:5" x14ac:dyDescent="0.2">
      <c r="A29" s="44" t="s">
        <v>86</v>
      </c>
      <c r="B29" s="6" t="s">
        <v>87</v>
      </c>
      <c r="C29" s="62">
        <f>1000</f>
        <v>1000</v>
      </c>
      <c r="D29" s="7">
        <f>[2]дох!$AG$29</f>
        <v>1000</v>
      </c>
      <c r="E29" s="24">
        <f t="shared" si="0"/>
        <v>100</v>
      </c>
    </row>
    <row r="30" spans="1:5" ht="24" x14ac:dyDescent="0.2">
      <c r="A30" s="27" t="s">
        <v>74</v>
      </c>
      <c r="B30" s="8" t="s">
        <v>73</v>
      </c>
      <c r="C30" s="9">
        <f>C33+C32+C31</f>
        <v>0</v>
      </c>
      <c r="D30" s="9">
        <f>D33+D32+D31</f>
        <v>0</v>
      </c>
      <c r="E30" s="24" t="e">
        <f>D30/C30*100</f>
        <v>#DIV/0!</v>
      </c>
    </row>
    <row r="31" spans="1:5" ht="60" x14ac:dyDescent="0.2">
      <c r="A31" s="23" t="s">
        <v>83</v>
      </c>
      <c r="B31" s="6" t="s">
        <v>82</v>
      </c>
      <c r="C31" s="7">
        <v>0</v>
      </c>
      <c r="D31" s="7">
        <f>[2]дох!$AG$36</f>
        <v>0</v>
      </c>
      <c r="E31" s="24" t="e">
        <f>D31/C31*100</f>
        <v>#DIV/0!</v>
      </c>
    </row>
    <row r="32" spans="1:5" ht="51.75" customHeight="1" x14ac:dyDescent="0.2">
      <c r="A32" s="23" t="s">
        <v>78</v>
      </c>
      <c r="B32" s="6" t="s">
        <v>77</v>
      </c>
      <c r="C32" s="7">
        <v>0</v>
      </c>
      <c r="D32" s="7">
        <v>0</v>
      </c>
      <c r="E32" s="24" t="e">
        <f>D32/C32*100</f>
        <v>#DIV/0!</v>
      </c>
    </row>
    <row r="33" spans="1:5" ht="36" x14ac:dyDescent="0.2">
      <c r="A33" s="23" t="s">
        <v>76</v>
      </c>
      <c r="B33" s="6" t="s">
        <v>75</v>
      </c>
      <c r="C33" s="7">
        <v>0</v>
      </c>
      <c r="D33" s="7">
        <f>[4]дох!$AD$37</f>
        <v>0</v>
      </c>
      <c r="E33" s="24" t="e">
        <f>D33/C33*100</f>
        <v>#DIV/0!</v>
      </c>
    </row>
    <row r="34" spans="1:5" x14ac:dyDescent="0.2">
      <c r="A34" s="10" t="s">
        <v>63</v>
      </c>
      <c r="B34" s="8" t="s">
        <v>60</v>
      </c>
      <c r="C34" s="9">
        <f>C35+C36</f>
        <v>350000</v>
      </c>
      <c r="D34" s="9">
        <f>D35+D36</f>
        <v>350000</v>
      </c>
      <c r="E34" s="24">
        <f t="shared" si="0"/>
        <v>100</v>
      </c>
    </row>
    <row r="35" spans="1:5" ht="36" x14ac:dyDescent="0.2">
      <c r="A35" s="39" t="s">
        <v>62</v>
      </c>
      <c r="B35" s="6" t="s">
        <v>61</v>
      </c>
      <c r="C35" s="7"/>
      <c r="D35" s="7"/>
      <c r="E35" s="24" t="e">
        <f t="shared" si="0"/>
        <v>#DIV/0!</v>
      </c>
    </row>
    <row r="36" spans="1:5" ht="84" x14ac:dyDescent="0.2">
      <c r="A36" s="45" t="s">
        <v>119</v>
      </c>
      <c r="B36" s="6" t="s">
        <v>120</v>
      </c>
      <c r="C36" s="7">
        <f>54000+36000+35000*2+40000+200000-1000+1000-50000</f>
        <v>350000</v>
      </c>
      <c r="D36" s="7">
        <f>54000+36000+35000*2+40000+200000-1000+1000-50000</f>
        <v>350000</v>
      </c>
      <c r="E36" s="24">
        <f t="shared" si="0"/>
        <v>100</v>
      </c>
    </row>
    <row r="37" spans="1:5" x14ac:dyDescent="0.2">
      <c r="A37" s="29" t="s">
        <v>33</v>
      </c>
      <c r="B37" s="8" t="s">
        <v>52</v>
      </c>
      <c r="C37" s="9">
        <f>C38+C39+C40</f>
        <v>2107200</v>
      </c>
      <c r="D37" s="9">
        <f>D38+D39+D40+D41+D42+D43+D44+D45+D46</f>
        <v>2107200</v>
      </c>
      <c r="E37" s="30">
        <f>E39</f>
        <v>100</v>
      </c>
    </row>
    <row r="38" spans="1:5" ht="24" x14ac:dyDescent="0.2">
      <c r="A38" s="25" t="s">
        <v>72</v>
      </c>
      <c r="B38" s="6" t="s">
        <v>35</v>
      </c>
      <c r="C38" s="7">
        <f>1000-1000</f>
        <v>0</v>
      </c>
      <c r="D38" s="7">
        <f>[1]дох!$AG$39</f>
        <v>0</v>
      </c>
      <c r="E38" s="24" t="e">
        <f>D38/C38*100</f>
        <v>#DIV/0!</v>
      </c>
    </row>
    <row r="39" spans="1:5" x14ac:dyDescent="0.2">
      <c r="A39" s="25" t="s">
        <v>34</v>
      </c>
      <c r="B39" s="6" t="s">
        <v>71</v>
      </c>
      <c r="C39" s="7">
        <f>2106200+1000</f>
        <v>2107200</v>
      </c>
      <c r="D39" s="7">
        <f>2106200+1000</f>
        <v>2107200</v>
      </c>
      <c r="E39" s="24">
        <f>D39/C39*100</f>
        <v>100</v>
      </c>
    </row>
    <row r="40" spans="1:5" x14ac:dyDescent="0.2">
      <c r="A40" s="25" t="s">
        <v>123</v>
      </c>
      <c r="B40" s="6" t="s">
        <v>124</v>
      </c>
      <c r="C40" s="7">
        <f>C41+C42+C43+C44+C45</f>
        <v>0</v>
      </c>
      <c r="D40" s="7">
        <f>D41+D42+D43+D44+D45</f>
        <v>0</v>
      </c>
      <c r="E40" s="24" t="e">
        <f t="shared" ref="E40:E76" si="1">D40/C40*100</f>
        <v>#DIV/0!</v>
      </c>
    </row>
    <row r="41" spans="1:5" ht="24" x14ac:dyDescent="0.2">
      <c r="A41" s="25" t="s">
        <v>137</v>
      </c>
      <c r="B41" s="6" t="s">
        <v>127</v>
      </c>
      <c r="C41" s="7">
        <v>0</v>
      </c>
      <c r="D41" s="7">
        <v>0</v>
      </c>
      <c r="E41" s="24" t="e">
        <f t="shared" si="1"/>
        <v>#DIV/0!</v>
      </c>
    </row>
    <row r="42" spans="1:5" ht="24" x14ac:dyDescent="0.2">
      <c r="A42" s="25" t="s">
        <v>138</v>
      </c>
      <c r="B42" s="6" t="s">
        <v>128</v>
      </c>
      <c r="C42" s="7">
        <v>0</v>
      </c>
      <c r="D42" s="7">
        <v>0</v>
      </c>
      <c r="E42" s="24" t="e">
        <f t="shared" si="1"/>
        <v>#DIV/0!</v>
      </c>
    </row>
    <row r="43" spans="1:5" ht="24" x14ac:dyDescent="0.2">
      <c r="A43" s="25" t="s">
        <v>138</v>
      </c>
      <c r="B43" s="6" t="s">
        <v>141</v>
      </c>
      <c r="C43" s="7">
        <v>0</v>
      </c>
      <c r="D43" s="7">
        <v>0</v>
      </c>
      <c r="E43" s="24" t="e">
        <f t="shared" ref="E43:E44" si="2">D43/C43*100</f>
        <v>#DIV/0!</v>
      </c>
    </row>
    <row r="44" spans="1:5" ht="24" x14ac:dyDescent="0.2">
      <c r="A44" s="25" t="s">
        <v>138</v>
      </c>
      <c r="B44" s="6" t="s">
        <v>142</v>
      </c>
      <c r="C44" s="7">
        <v>0</v>
      </c>
      <c r="D44" s="7">
        <v>0</v>
      </c>
      <c r="E44" s="24" t="e">
        <f t="shared" si="2"/>
        <v>#DIV/0!</v>
      </c>
    </row>
    <row r="45" spans="1:5" ht="24" x14ac:dyDescent="0.2">
      <c r="A45" s="25" t="s">
        <v>144</v>
      </c>
      <c r="B45" s="6" t="s">
        <v>143</v>
      </c>
      <c r="C45" s="7">
        <v>0</v>
      </c>
      <c r="D45" s="7">
        <v>0</v>
      </c>
      <c r="E45" s="24" t="e">
        <f t="shared" ref="E45" si="3">D45/C45*100</f>
        <v>#DIV/0!</v>
      </c>
    </row>
    <row r="46" spans="1:5" ht="36" x14ac:dyDescent="0.2">
      <c r="A46" s="25" t="s">
        <v>148</v>
      </c>
      <c r="B46" s="6" t="s">
        <v>147</v>
      </c>
      <c r="C46" s="7">
        <v>0</v>
      </c>
      <c r="D46" s="7">
        <v>0</v>
      </c>
      <c r="E46" s="24" t="e">
        <f t="shared" ref="E46" si="4">D46/C46*100</f>
        <v>#DIV/0!</v>
      </c>
    </row>
    <row r="47" spans="1:5" x14ac:dyDescent="0.2">
      <c r="A47" s="31" t="s">
        <v>38</v>
      </c>
      <c r="B47" s="11" t="s">
        <v>39</v>
      </c>
      <c r="C47" s="12">
        <f>C48+C70+C72+C74</f>
        <v>17210569</v>
      </c>
      <c r="D47" s="12">
        <f>D48+D70+D72+D74</f>
        <v>17210569</v>
      </c>
      <c r="E47" s="22">
        <f t="shared" si="1"/>
        <v>100</v>
      </c>
    </row>
    <row r="48" spans="1:5" ht="24" x14ac:dyDescent="0.2">
      <c r="A48" s="32" t="s">
        <v>40</v>
      </c>
      <c r="B48" s="13" t="s">
        <v>41</v>
      </c>
      <c r="C48" s="14">
        <f>C49+C54+C64+C67</f>
        <v>17210569</v>
      </c>
      <c r="D48" s="14">
        <f>D49+D54+D64+D67</f>
        <v>17210569</v>
      </c>
      <c r="E48" s="24">
        <f t="shared" si="1"/>
        <v>100</v>
      </c>
    </row>
    <row r="49" spans="1:5" x14ac:dyDescent="0.2">
      <c r="A49" s="33" t="s">
        <v>42</v>
      </c>
      <c r="B49" s="13" t="s">
        <v>102</v>
      </c>
      <c r="C49" s="14">
        <f>C50</f>
        <v>10098400</v>
      </c>
      <c r="D49" s="14">
        <f>D50</f>
        <v>10098400</v>
      </c>
      <c r="E49" s="24">
        <f t="shared" si="1"/>
        <v>100</v>
      </c>
    </row>
    <row r="50" spans="1:5" x14ac:dyDescent="0.2">
      <c r="A50" s="33" t="s">
        <v>43</v>
      </c>
      <c r="B50" s="13" t="s">
        <v>101</v>
      </c>
      <c r="C50" s="14">
        <f>C51+C52+C53</f>
        <v>10098400</v>
      </c>
      <c r="D50" s="14">
        <f>D51+D52+D53</f>
        <v>10098400</v>
      </c>
      <c r="E50" s="24">
        <f t="shared" si="1"/>
        <v>100</v>
      </c>
    </row>
    <row r="51" spans="1:5" ht="24" x14ac:dyDescent="0.2">
      <c r="A51" s="33" t="s">
        <v>81</v>
      </c>
      <c r="B51" s="13" t="s">
        <v>100</v>
      </c>
      <c r="C51" s="14">
        <f>5915800-5915800</f>
        <v>0</v>
      </c>
      <c r="D51" s="14">
        <f>5915800-5915800</f>
        <v>0</v>
      </c>
      <c r="E51" s="24" t="e">
        <f t="shared" si="1"/>
        <v>#DIV/0!</v>
      </c>
    </row>
    <row r="52" spans="1:5" ht="24" x14ac:dyDescent="0.2">
      <c r="A52" s="33" t="s">
        <v>116</v>
      </c>
      <c r="B52" s="13" t="s">
        <v>114</v>
      </c>
      <c r="C52" s="14">
        <v>10098400</v>
      </c>
      <c r="D52" s="14">
        <v>10098400</v>
      </c>
      <c r="E52" s="26">
        <f t="shared" si="1"/>
        <v>100</v>
      </c>
    </row>
    <row r="53" spans="1:5" ht="24" x14ac:dyDescent="0.2">
      <c r="A53" s="33" t="s">
        <v>44</v>
      </c>
      <c r="B53" s="13" t="s">
        <v>99</v>
      </c>
      <c r="C53" s="14">
        <v>0</v>
      </c>
      <c r="D53" s="14">
        <v>0</v>
      </c>
      <c r="E53" s="24" t="e">
        <f t="shared" si="1"/>
        <v>#DIV/0!</v>
      </c>
    </row>
    <row r="54" spans="1:5" ht="24" x14ac:dyDescent="0.2">
      <c r="A54" s="33" t="s">
        <v>45</v>
      </c>
      <c r="B54" s="13" t="s">
        <v>98</v>
      </c>
      <c r="C54" s="14">
        <f>C59+C60+C61+C62+C58+C56+C55+C57</f>
        <v>6486769</v>
      </c>
      <c r="D54" s="14">
        <f>D59+D60+D61+D62+D58+D56+D55+D57</f>
        <v>6486769</v>
      </c>
      <c r="E54" s="24">
        <f t="shared" si="1"/>
        <v>100</v>
      </c>
    </row>
    <row r="55" spans="1:5" ht="48" x14ac:dyDescent="0.2">
      <c r="A55" s="33" t="s">
        <v>112</v>
      </c>
      <c r="B55" s="13" t="s">
        <v>113</v>
      </c>
      <c r="C55" s="14">
        <v>0</v>
      </c>
      <c r="D55" s="14">
        <v>0</v>
      </c>
      <c r="E55" s="24" t="e">
        <f t="shared" si="1"/>
        <v>#DIV/0!</v>
      </c>
    </row>
    <row r="56" spans="1:5" ht="24" x14ac:dyDescent="0.2">
      <c r="A56" s="33" t="s">
        <v>109</v>
      </c>
      <c r="B56" s="13" t="s">
        <v>110</v>
      </c>
      <c r="C56" s="14">
        <v>0</v>
      </c>
      <c r="D56" s="14">
        <v>0</v>
      </c>
      <c r="E56" s="24" t="e">
        <f t="shared" si="1"/>
        <v>#DIV/0!</v>
      </c>
    </row>
    <row r="57" spans="1:5" ht="45.75" customHeight="1" x14ac:dyDescent="0.2">
      <c r="A57" s="33" t="s">
        <v>126</v>
      </c>
      <c r="B57" s="13" t="s">
        <v>118</v>
      </c>
      <c r="C57" s="14">
        <v>0</v>
      </c>
      <c r="D57" s="14">
        <v>0</v>
      </c>
      <c r="E57" s="24" t="e">
        <f t="shared" si="1"/>
        <v>#DIV/0!</v>
      </c>
    </row>
    <row r="58" spans="1:5" ht="24" x14ac:dyDescent="0.2">
      <c r="A58" s="33" t="s">
        <v>105</v>
      </c>
      <c r="B58" s="13" t="s">
        <v>104</v>
      </c>
      <c r="C58" s="14">
        <v>0</v>
      </c>
      <c r="D58" s="14">
        <v>0</v>
      </c>
      <c r="E58" s="24" t="e">
        <f>D58/C58*100</f>
        <v>#DIV/0!</v>
      </c>
    </row>
    <row r="59" spans="1:5" ht="47.25" customHeight="1" x14ac:dyDescent="0.2">
      <c r="A59" s="33" t="s">
        <v>89</v>
      </c>
      <c r="B59" s="13" t="s">
        <v>97</v>
      </c>
      <c r="C59" s="14">
        <v>0</v>
      </c>
      <c r="D59" s="14">
        <v>0</v>
      </c>
      <c r="E59" s="24" t="e">
        <f>D59/C59*100</f>
        <v>#DIV/0!</v>
      </c>
    </row>
    <row r="60" spans="1:5" ht="24" x14ac:dyDescent="0.2">
      <c r="A60" s="33" t="s">
        <v>140</v>
      </c>
      <c r="B60" s="13" t="s">
        <v>139</v>
      </c>
      <c r="C60" s="14">
        <v>0</v>
      </c>
      <c r="D60" s="14">
        <f>[2]дох!$AG$61</f>
        <v>0</v>
      </c>
      <c r="E60" s="24" t="e">
        <f>D60/C60*100</f>
        <v>#DIV/0!</v>
      </c>
    </row>
    <row r="61" spans="1:5" ht="24" x14ac:dyDescent="0.2">
      <c r="A61" s="33" t="s">
        <v>47</v>
      </c>
      <c r="B61" s="13" t="s">
        <v>103</v>
      </c>
      <c r="C61" s="14">
        <v>0</v>
      </c>
      <c r="D61" s="14">
        <f>[4]дох!$AD$54</f>
        <v>0</v>
      </c>
      <c r="E61" s="24" t="e">
        <f>D61/C61*100</f>
        <v>#DIV/0!</v>
      </c>
    </row>
    <row r="62" spans="1:5" x14ac:dyDescent="0.2">
      <c r="A62" s="33" t="s">
        <v>46</v>
      </c>
      <c r="B62" s="13" t="s">
        <v>95</v>
      </c>
      <c r="C62" s="14">
        <f>C63</f>
        <v>6486769</v>
      </c>
      <c r="D62" s="14">
        <f>D63</f>
        <v>6486769</v>
      </c>
      <c r="E62" s="24">
        <f t="shared" si="1"/>
        <v>100</v>
      </c>
    </row>
    <row r="63" spans="1:5" x14ac:dyDescent="0.2">
      <c r="A63" s="33" t="s">
        <v>88</v>
      </c>
      <c r="B63" s="13" t="s">
        <v>96</v>
      </c>
      <c r="C63" s="14">
        <f>1148500+5338269</f>
        <v>6486769</v>
      </c>
      <c r="D63" s="14">
        <f>1148500+5338269</f>
        <v>6486769</v>
      </c>
      <c r="E63" s="24">
        <f t="shared" si="1"/>
        <v>100</v>
      </c>
    </row>
    <row r="64" spans="1:5" ht="24" x14ac:dyDescent="0.2">
      <c r="A64" s="57" t="s">
        <v>48</v>
      </c>
      <c r="B64" s="11" t="s">
        <v>94</v>
      </c>
      <c r="C64" s="12">
        <f>C65+C66</f>
        <v>625400</v>
      </c>
      <c r="D64" s="12">
        <f>D65+D66</f>
        <v>625400</v>
      </c>
      <c r="E64" s="22">
        <f t="shared" si="1"/>
        <v>100</v>
      </c>
    </row>
    <row r="65" spans="1:5" ht="24" x14ac:dyDescent="0.2">
      <c r="A65" s="33" t="s">
        <v>2</v>
      </c>
      <c r="B65" s="13" t="s">
        <v>121</v>
      </c>
      <c r="C65" s="14">
        <v>700</v>
      </c>
      <c r="D65" s="14">
        <v>700</v>
      </c>
      <c r="E65" s="24">
        <f t="shared" si="1"/>
        <v>100</v>
      </c>
    </row>
    <row r="66" spans="1:5" ht="27.75" customHeight="1" x14ac:dyDescent="0.2">
      <c r="A66" s="33" t="s">
        <v>49</v>
      </c>
      <c r="B66" s="13" t="s">
        <v>122</v>
      </c>
      <c r="C66" s="14">
        <f>620400+4300</f>
        <v>624700</v>
      </c>
      <c r="D66" s="14">
        <f>620400+4300</f>
        <v>624700</v>
      </c>
      <c r="E66" s="24">
        <f t="shared" si="1"/>
        <v>100</v>
      </c>
    </row>
    <row r="67" spans="1:5" x14ac:dyDescent="0.2">
      <c r="A67" s="31" t="s">
        <v>50</v>
      </c>
      <c r="B67" s="11" t="s">
        <v>106</v>
      </c>
      <c r="C67" s="15">
        <f>C69+C68</f>
        <v>0</v>
      </c>
      <c r="D67" s="15">
        <f>D69+D68</f>
        <v>0</v>
      </c>
      <c r="E67" s="24" t="e">
        <f t="shared" si="1"/>
        <v>#DIV/0!</v>
      </c>
    </row>
    <row r="68" spans="1:5" ht="48" x14ac:dyDescent="0.2">
      <c r="A68" s="50" t="s">
        <v>107</v>
      </c>
      <c r="B68" s="51" t="s">
        <v>108</v>
      </c>
      <c r="C68" s="54">
        <v>0</v>
      </c>
      <c r="D68" s="56">
        <v>0</v>
      </c>
      <c r="E68" s="24" t="e">
        <f t="shared" si="1"/>
        <v>#DIV/0!</v>
      </c>
    </row>
    <row r="69" spans="1:5" ht="24" x14ac:dyDescent="0.2">
      <c r="A69" s="34" t="s">
        <v>111</v>
      </c>
      <c r="B69" s="13" t="s">
        <v>125</v>
      </c>
      <c r="C69" s="16">
        <v>0</v>
      </c>
      <c r="D69" s="16">
        <f>[2]дох!$AG$70</f>
        <v>0</v>
      </c>
      <c r="E69" s="24" t="e">
        <f t="shared" si="1"/>
        <v>#DIV/0!</v>
      </c>
    </row>
    <row r="70" spans="1:5" x14ac:dyDescent="0.2">
      <c r="A70" s="58" t="s">
        <v>130</v>
      </c>
      <c r="B70" s="11" t="s">
        <v>132</v>
      </c>
      <c r="C70" s="59">
        <f>C71</f>
        <v>0</v>
      </c>
      <c r="D70" s="59">
        <f t="shared" ref="D70:E70" si="5">D71</f>
        <v>0</v>
      </c>
      <c r="E70" s="60" t="e">
        <f t="shared" si="5"/>
        <v>#DIV/0!</v>
      </c>
    </row>
    <row r="71" spans="1:5" x14ac:dyDescent="0.2">
      <c r="A71" s="47" t="s">
        <v>91</v>
      </c>
      <c r="B71" s="13" t="s">
        <v>92</v>
      </c>
      <c r="C71" s="48">
        <v>0</v>
      </c>
      <c r="D71" s="48">
        <v>0</v>
      </c>
      <c r="E71" s="24" t="e">
        <f t="shared" si="1"/>
        <v>#DIV/0!</v>
      </c>
    </row>
    <row r="72" spans="1:5" ht="65.25" customHeight="1" x14ac:dyDescent="0.2">
      <c r="A72" s="58" t="s">
        <v>131</v>
      </c>
      <c r="B72" s="11" t="s">
        <v>133</v>
      </c>
      <c r="C72" s="59">
        <f>C73</f>
        <v>0</v>
      </c>
      <c r="D72" s="59">
        <f t="shared" ref="D72:E74" si="6">D73</f>
        <v>0</v>
      </c>
      <c r="E72" s="59" t="e">
        <f t="shared" si="6"/>
        <v>#DIV/0!</v>
      </c>
    </row>
    <row r="73" spans="1:5" ht="65.25" customHeight="1" x14ac:dyDescent="0.2">
      <c r="A73" s="47" t="s">
        <v>134</v>
      </c>
      <c r="B73" s="13" t="s">
        <v>129</v>
      </c>
      <c r="C73" s="48"/>
      <c r="D73" s="48">
        <f>[2]дох!$AG$67</f>
        <v>0</v>
      </c>
      <c r="E73" s="24" t="e">
        <f t="shared" si="1"/>
        <v>#DIV/0!</v>
      </c>
    </row>
    <row r="74" spans="1:5" ht="36" x14ac:dyDescent="0.2">
      <c r="A74" s="58" t="s">
        <v>136</v>
      </c>
      <c r="B74" s="11" t="s">
        <v>135</v>
      </c>
      <c r="C74" s="59">
        <f>C75</f>
        <v>0</v>
      </c>
      <c r="D74" s="59">
        <f>D75</f>
        <v>0</v>
      </c>
      <c r="E74" s="59" t="e">
        <f t="shared" si="6"/>
        <v>#DIV/0!</v>
      </c>
    </row>
    <row r="75" spans="1:5" ht="24" x14ac:dyDescent="0.2">
      <c r="A75" s="47" t="s">
        <v>90</v>
      </c>
      <c r="B75" s="13" t="s">
        <v>93</v>
      </c>
      <c r="C75" s="48">
        <v>0</v>
      </c>
      <c r="D75" s="48">
        <v>0</v>
      </c>
      <c r="E75" s="24" t="e">
        <f t="shared" si="1"/>
        <v>#DIV/0!</v>
      </c>
    </row>
    <row r="76" spans="1:5" x14ac:dyDescent="0.2">
      <c r="A76" s="35" t="s">
        <v>51</v>
      </c>
      <c r="B76" s="36"/>
      <c r="C76" s="37">
        <f>C47+C4</f>
        <v>24300769</v>
      </c>
      <c r="D76" s="37">
        <f>D47+D4</f>
        <v>24300769</v>
      </c>
      <c r="E76" s="38">
        <f t="shared" si="1"/>
        <v>100</v>
      </c>
    </row>
    <row r="77" spans="1:5" x14ac:dyDescent="0.2">
      <c r="D77" s="1"/>
    </row>
    <row r="78" spans="1:5" x14ac:dyDescent="0.2">
      <c r="A78" t="s">
        <v>58</v>
      </c>
      <c r="B78" t="s">
        <v>59</v>
      </c>
      <c r="C78" s="55"/>
      <c r="D78" s="1"/>
    </row>
    <row r="79" spans="1:5" x14ac:dyDescent="0.2">
      <c r="B79" s="63"/>
    </row>
    <row r="80" spans="1:5" x14ac:dyDescent="0.2">
      <c r="C80" s="55"/>
    </row>
    <row r="82" spans="3:3" x14ac:dyDescent="0.2">
      <c r="C82" s="55"/>
    </row>
  </sheetData>
  <pageMargins left="0.70866141732283472" right="0.70866141732283472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</dc:creator>
  <cp:lastModifiedBy>АМО Баяндай</cp:lastModifiedBy>
  <cp:lastPrinted>2025-10-01T06:18:22Z</cp:lastPrinted>
  <dcterms:created xsi:type="dcterms:W3CDTF">2015-04-09T04:56:04Z</dcterms:created>
  <dcterms:modified xsi:type="dcterms:W3CDTF">2025-11-14T07:07:46Z</dcterms:modified>
</cp:coreProperties>
</file>