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600" windowHeight="8190"/>
  </bookViews>
  <sheets>
    <sheet name="1" sheetId="18" r:id="rId1"/>
  </sheets>
  <externalReferences>
    <externalReference r:id="rId2"/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25" i="18" l="1"/>
  <c r="D20" i="18"/>
  <c r="D50" i="18"/>
  <c r="D63" i="18"/>
  <c r="D62" i="18"/>
  <c r="D67" i="18"/>
  <c r="D26" i="18" l="1"/>
  <c r="D30" i="18"/>
  <c r="D35" i="18"/>
  <c r="D11" i="18"/>
  <c r="D10" i="18"/>
  <c r="D9" i="18"/>
  <c r="D40" i="18"/>
  <c r="D65" i="18"/>
  <c r="D15" i="18" l="1"/>
  <c r="D16" i="18"/>
  <c r="D17" i="18"/>
  <c r="D23" i="18"/>
  <c r="D18" i="18" l="1"/>
  <c r="E44" i="18" l="1"/>
  <c r="D41" i="18"/>
  <c r="C41" i="18"/>
  <c r="C60" i="18"/>
  <c r="C25" i="18" l="1"/>
  <c r="C35" i="18"/>
  <c r="C67" i="18"/>
  <c r="C26" i="18"/>
  <c r="C9" i="18"/>
  <c r="C65" i="18" l="1"/>
  <c r="C57" i="18"/>
  <c r="C62" i="18"/>
  <c r="C63" i="18"/>
  <c r="C50" i="18"/>
  <c r="C23" i="18"/>
  <c r="C20" i="18"/>
  <c r="C18" i="18"/>
  <c r="C17" i="18"/>
  <c r="C16" i="18"/>
  <c r="C15" i="18"/>
  <c r="C11" i="18"/>
  <c r="C30" i="18"/>
  <c r="E69" i="18" l="1"/>
  <c r="E67" i="18"/>
  <c r="E66" i="18"/>
  <c r="E65" i="18"/>
  <c r="D64" i="18"/>
  <c r="C64" i="18"/>
  <c r="E63" i="18"/>
  <c r="D61" i="18"/>
  <c r="C61" i="18"/>
  <c r="D59" i="18"/>
  <c r="C59" i="18"/>
  <c r="C52" i="18" s="1"/>
  <c r="D58" i="18"/>
  <c r="E58" i="18" s="1"/>
  <c r="E56" i="18"/>
  <c r="E53" i="18"/>
  <c r="E51" i="18"/>
  <c r="E50" i="18"/>
  <c r="C48" i="18"/>
  <c r="C47" i="18" s="1"/>
  <c r="C49" i="18"/>
  <c r="E49" i="18" s="1"/>
  <c r="E43" i="18"/>
  <c r="E42" i="18"/>
  <c r="E41" i="18"/>
  <c r="E40" i="18"/>
  <c r="E39" i="18"/>
  <c r="D38" i="18"/>
  <c r="E38" i="18" s="1"/>
  <c r="C38" i="18"/>
  <c r="D37" i="18"/>
  <c r="E37" i="18" s="1"/>
  <c r="E36" i="18"/>
  <c r="C34" i="18"/>
  <c r="E33" i="18"/>
  <c r="D32" i="18"/>
  <c r="E32" i="18" s="1"/>
  <c r="C32" i="18"/>
  <c r="D31" i="18"/>
  <c r="E31" i="18" s="1"/>
  <c r="C31" i="18"/>
  <c r="C29" i="18"/>
  <c r="E28" i="18"/>
  <c r="E27" i="18"/>
  <c r="D27" i="18"/>
  <c r="C27" i="18"/>
  <c r="E26" i="18"/>
  <c r="C24" i="18"/>
  <c r="C22" i="18" s="1"/>
  <c r="E25" i="18"/>
  <c r="D24" i="18"/>
  <c r="D22" i="18" s="1"/>
  <c r="E23" i="18"/>
  <c r="D21" i="18"/>
  <c r="E21" i="18" s="1"/>
  <c r="C21" i="18"/>
  <c r="C19" i="18"/>
  <c r="E18" i="18"/>
  <c r="E17" i="18"/>
  <c r="E16" i="18"/>
  <c r="E15" i="18"/>
  <c r="D14" i="18"/>
  <c r="C14" i="18"/>
  <c r="E13" i="18"/>
  <c r="E12" i="18"/>
  <c r="E11" i="18"/>
  <c r="E10" i="18"/>
  <c r="D8" i="18"/>
  <c r="C8" i="18"/>
  <c r="C5" i="18" s="1"/>
  <c r="D19" i="18" l="1"/>
  <c r="E19" i="18" s="1"/>
  <c r="D29" i="18"/>
  <c r="D34" i="18"/>
  <c r="E34" i="18" s="1"/>
  <c r="E64" i="18"/>
  <c r="E59" i="18"/>
  <c r="C46" i="18"/>
  <c r="C45" i="18" s="1"/>
  <c r="E22" i="18"/>
  <c r="E14" i="18"/>
  <c r="C4" i="18"/>
  <c r="E29" i="18"/>
  <c r="E8" i="18"/>
  <c r="D5" i="18"/>
  <c r="E61" i="18"/>
  <c r="D52" i="18"/>
  <c r="E52" i="18" s="1"/>
  <c r="E24" i="18"/>
  <c r="E30" i="18"/>
  <c r="E57" i="18"/>
  <c r="E9" i="18"/>
  <c r="E35" i="18"/>
  <c r="D48" i="18"/>
  <c r="E20" i="18"/>
  <c r="E60" i="18"/>
  <c r="E62" i="18"/>
  <c r="C70" i="18" l="1"/>
  <c r="D47" i="18"/>
  <c r="E48" i="18"/>
  <c r="D4" i="18"/>
  <c r="E4" i="18" s="1"/>
  <c r="E5" i="18"/>
  <c r="D46" i="18" l="1"/>
  <c r="E47" i="18"/>
  <c r="D45" i="18" l="1"/>
  <c r="E46" i="18"/>
  <c r="D70" i="18" l="1"/>
  <c r="E70" i="18" s="1"/>
  <c r="E45" i="18"/>
</calcChain>
</file>

<file path=xl/sharedStrings.xml><?xml version="1.0" encoding="utf-8"?>
<sst xmlns="http://schemas.openxmlformats.org/spreadsheetml/2006/main" count="139" uniqueCount="139">
  <si>
    <t>Государственная пошлина за совершение нотариальных действий должностными лицами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</si>
  <si>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</si>
  <si>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</si>
  <si>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</si>
  <si>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Российской Федерации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</si>
  <si>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</si>
  <si>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Субвенции бюджетам поселений на выполнение передаваемых полномочий субъектов РФ</t>
  </si>
  <si>
    <t>план</t>
  </si>
  <si>
    <t>Оперативный отчет по исполнению  бюджета по доходам МО "Баяндай"</t>
  </si>
  <si>
    <t xml:space="preserve">Код КБК </t>
  </si>
  <si>
    <t>факт</t>
  </si>
  <si>
    <t>% исп</t>
  </si>
  <si>
    <t>НАЛОГОВЫЕ И  НЕНАЛОГОВЫЕ ДОХОДЫ</t>
  </si>
  <si>
    <t>1 00 00000 00 0000 000</t>
  </si>
  <si>
    <t>НАЛОГИ НА ПРИБЫЛЬ, ДОХОДЫ</t>
  </si>
  <si>
    <t>1 01 00000 00 0000 000</t>
  </si>
  <si>
    <t>Налог на прибыль организаций</t>
  </si>
  <si>
    <t xml:space="preserve">1 01 01000 00 0000 110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</si>
  <si>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</si>
  <si>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 xml:space="preserve">1 01 01010 00 0000 110 </t>
  </si>
  <si>
    <t>Налог на доходы физических лиц</t>
  </si>
  <si>
    <t xml:space="preserve">1 01 02000 01 0000 110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</si>
  <si>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</si>
  <si>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</si>
  <si>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</si>
  <si>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</si>
  <si>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</si>
  <si>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НАЛОГИ  НА ТОВАРЫ (РАБОТЫ, УСЛУГИ), 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</si>
  <si>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</si>
  <si>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</si>
  <si>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</si>
  <si>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</si>
  <si>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НАЛОГИ НА СОВОКУПНЫЙ ДОХОД</t>
  </si>
  <si>
    <t>1 05 00000 00 0000 000</t>
  </si>
  <si>
    <t xml:space="preserve">Единый сельскохозяйственный налог </t>
  </si>
  <si>
    <t>Единый сельскохозяйственный налог (за налоговые периоды, истекшие до 1 января 2011 года)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</si>
  <si>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</si>
  <si>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</si>
  <si>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</si>
  <si>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</si>
  <si>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</si>
  <si>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</si>
  <si>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</si>
  <si>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Прочие неналоговые доходы </t>
  </si>
  <si>
    <t>Прочие неналоговые доходы перечисляемые бюджетам поселений</t>
  </si>
  <si>
    <t>1 17 01050 10 0000 180</t>
  </si>
  <si>
    <t>ГОСУДАРСТВЕННАЯ ПОШЛИНА</t>
  </si>
  <si>
    <t>1 08 04020 01 1000 110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</si>
  <si>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</si>
  <si>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</si>
  <si>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</si>
  <si>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</si>
  <si>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от  других  бюджетов бюджетной системы РФ</t>
  </si>
  <si>
    <t>Дотации на выравнивание бюджетной обеспеченности</t>
  </si>
  <si>
    <t>Дотации бюджетам  поселений на поддержку мер по обеспечению сбалансированности бюджета</t>
  </si>
  <si>
    <t>Субсидии бюджетам субъектов Российской Федерации и муниципальных образований (межбюджетные субсидии)</t>
  </si>
  <si>
    <t xml:space="preserve">Прочие субсидии </t>
  </si>
  <si>
    <t>Субсидии бюджетам поселений на переселение граждан из жилищного фонда непригодного для проживания</t>
  </si>
  <si>
    <t>Субвенции бюджетам субъектов Российской Федерации и муниципальных образований</t>
  </si>
  <si>
    <t xml:space="preserve">Субвенции бюджетам поселений на осуществление первичного  воинского учета на трриториях, где отсутствуют военные комиссариаты </t>
  </si>
  <si>
    <t>ПРОЧИЕ МЕЖБЮДЖЕТНЫЕ ТРАНСФЕРТЫ</t>
  </si>
  <si>
    <t>ИТОГО ДОХОДОВ</t>
  </si>
  <si>
    <t>1 17 00000 00 0000 180</t>
  </si>
  <si>
    <t>1 08 00000 00 0000 000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</si>
  <si>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</si>
  <si>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</si>
  <si>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</si>
  <si>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</si>
  <si>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 xml:space="preserve">Исполнитель                           </t>
  </si>
  <si>
    <t>МИЛЬХЕЕВА С.М.</t>
  </si>
  <si>
    <t>1 16 00000 00 0000 100</t>
  </si>
  <si>
    <t>1 16 33050 10 6000 140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</si>
  <si>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</si>
  <si>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ШТРАФЫ, САНКЦИИ, ВОЗМЕЩЕНИЕ УЩЕРБА</t>
  </si>
  <si>
    <t>1 01 02010 01 0000 110</t>
  </si>
  <si>
    <t>1 01 02040 01 0000 110</t>
  </si>
  <si>
    <t>1 06 06033 10 0000 110</t>
  </si>
  <si>
    <t>1 06 06043 10 0000 110</t>
  </si>
  <si>
    <t xml:space="preserve">1 06 01030 10 0000 110 </t>
  </si>
  <si>
    <t xml:space="preserve">1 05 03020 01 0000 110 </t>
  </si>
  <si>
    <t xml:space="preserve">1 05 03010 01 0000 110 </t>
  </si>
  <si>
    <t>1 17 05050 10 0000 180</t>
  </si>
  <si>
    <t>Невыясненные поступления, зачисляемые в бюджеты сельских поселений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</si>
  <si>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</si>
  <si>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</si>
  <si>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</si>
  <si>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</si>
  <si>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</si>
  <si>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</si>
  <si>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</si>
  <si>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</si>
  <si>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Дотации бюджетам  поселений  на выравнивание  уровня бюджетной обеспеченности из областного бюджета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</si>
  <si>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</si>
  <si>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</si>
  <si>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ОКАЗАНИЯ ПЛАТНЫХ УСЛУГ (РАБОТ) И КОМПЕНСАЦИИ ЗАТРАТ ГОСУДАРСТВА</t>
  </si>
  <si>
    <t>1 13 00000 00 0000 000</t>
  </si>
  <si>
    <t>Прочие доходы от компенсации затрат бюджетов сельских поселений</t>
  </si>
  <si>
    <t>1 13 02995 10 0000 130</t>
  </si>
  <si>
    <t>Прочие субсидии бюджетам  сельских поселений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</si>
  <si>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</si>
  <si>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субвенции, субсидии, иных межбюджетных трансфертов, имеющих целевое назначение из бюджетов сельских поселений</t>
  </si>
  <si>
    <t>Прочие безвозмездные поступления бюджетам сельских поселений</t>
  </si>
  <si>
    <t>2 07 05030 10 0000 150</t>
  </si>
  <si>
    <t>2 19 60010 10 0000 150</t>
  </si>
  <si>
    <t>2 02 03000 00 0000 150</t>
  </si>
  <si>
    <t>2 02 02999 00 0000 150</t>
  </si>
  <si>
    <t>2 02 29999 10  0000 150</t>
  </si>
  <si>
    <t>2 02 25555 10 0000 150</t>
  </si>
  <si>
    <t>2 02 00000 00 0000 150</t>
  </si>
  <si>
    <t>2 02 01003 10  0000 150</t>
  </si>
  <si>
    <t>2 02 15001 10  0000 150</t>
  </si>
  <si>
    <t>2 02 10001 00 0000 150</t>
  </si>
  <si>
    <t>2 02 01000 00 0000 150</t>
  </si>
  <si>
    <t>2 02 27112 10 0000 150</t>
  </si>
  <si>
    <t>2 02 25243 10 0000 150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</si>
  <si>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</si>
  <si>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2 02 040000 00 0000 150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</si>
  <si>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</si>
  <si>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2 02 40014 10 0000 150
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</si>
  <si>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</si>
  <si>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</si>
  <si>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Прочие межбюджетные трансферты, передаваемые бюджетам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</si>
  <si>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</si>
  <si>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2 02 20041 10 0000 150</t>
  </si>
  <si>
    <t>2 02 16001 10 0000 150</t>
  </si>
  <si>
    <t>1 01 02080 01 0000 110</t>
  </si>
  <si>
    <t>Дотации бюджетам сельских поселений на выравнивание бюджетной обеспеченности из бюджетов муниципальных районов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</si>
  <si>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</si>
  <si>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2 02 20079 10 0000 150</t>
  </si>
  <si>
    <t>1 03 00000 00 0000 000</t>
  </si>
  <si>
    <t xml:space="preserve"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 </t>
  </si>
  <si>
    <t>1 16 18000 02 0000 140</t>
  </si>
  <si>
    <t>2 02 30024 10 0000 150</t>
  </si>
  <si>
    <t>2 02 35118 10 0000 150</t>
  </si>
  <si>
    <t>Инициативные платежи, зачисляемые в бюджеты сельских поселений</t>
  </si>
  <si>
    <t>1 17 15030 10 0000 150</t>
  </si>
  <si>
    <t>2 02 49999 10 0000 150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</si>
  <si>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</si>
  <si>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Баяндаевского района на 01.04.2023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</si>
</sst>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3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 Cyr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5">
    <xf numFmtId="0" fontId="0" fillId="0" borderId="0" xfId="0"/>
    <xf numFmtId="2" fontId="0" fillId="0" borderId="0" xfId="0" applyNumberFormat="1"/>
    <xf numFmtId="1" fontId="2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/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1" applyNumberFormat="1" applyFont="1" applyFill="1" applyBorder="1" applyAlignment="1" applyProtection="1">
      <alignment horizontal="right" vertical="center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2" fontId="6" fillId="0" borderId="2" xfId="1" applyNumberFormat="1" applyFont="1" applyFill="1" applyBorder="1" applyAlignment="1" applyProtection="1">
      <alignment horizontal="right" vertical="center"/>
    </xf>
    <xf numFmtId="2" fontId="9" fillId="0" borderId="2" xfId="1" applyNumberFormat="1" applyFont="1" applyFill="1" applyBorder="1" applyAlignment="1" applyProtection="1">
      <alignment vertical="center"/>
    </xf>
    <xf numFmtId="2" fontId="4" fillId="0" borderId="2" xfId="1" applyNumberFormat="1" applyFont="1" applyFill="1" applyBorder="1" applyAlignment="1" applyProtection="1">
      <alignment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left" vertical="top" wrapText="1"/>
      <protection locked="0"/>
    </xf>
    <xf numFmtId="1" fontId="2" fillId="0" borderId="7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 applyProtection="1">
      <alignment vertical="top" wrapText="1"/>
      <protection locked="0"/>
    </xf>
    <xf numFmtId="1" fontId="6" fillId="0" borderId="7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1" fontId="6" fillId="0" borderId="7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6" xfId="0" applyFont="1" applyBorder="1" applyAlignment="1">
      <alignment horizontal="justify"/>
    </xf>
    <xf numFmtId="0" fontId="2" fillId="0" borderId="6" xfId="0" applyFont="1" applyBorder="1" applyAlignment="1">
      <alignment wrapText="1"/>
    </xf>
    <xf numFmtId="2" fontId="2" fillId="0" borderId="8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 applyProtection="1">
      <alignment vertical="center" wrapText="1"/>
    </xf>
    <xf numFmtId="1" fontId="6" fillId="0" borderId="6" xfId="0" applyNumberFormat="1" applyFont="1" applyFill="1" applyBorder="1" applyAlignment="1" applyProtection="1">
      <alignment vertical="center" wrapText="1"/>
    </xf>
    <xf numFmtId="1" fontId="6" fillId="0" borderId="6" xfId="0" applyNumberFormat="1" applyFont="1" applyFill="1" applyBorder="1" applyAlignment="1">
      <alignment wrapText="1"/>
    </xf>
    <xf numFmtId="1" fontId="6" fillId="0" borderId="6" xfId="0" applyNumberFormat="1" applyFont="1" applyFill="1" applyBorder="1" applyAlignment="1" applyProtection="1">
      <alignment vertical="center" wrapText="1"/>
      <protection locked="0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</xf>
    <xf numFmtId="4" fontId="9" fillId="0" borderId="10" xfId="1" applyNumberFormat="1" applyFont="1" applyFill="1" applyBorder="1" applyAlignment="1" applyProtection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 applyProtection="1">
      <alignment vertical="top" wrapText="1"/>
      <protection locked="0"/>
    </xf>
    <xf numFmtId="1" fontId="6" fillId="0" borderId="13" xfId="0" applyNumberFormat="1" applyFont="1" applyFill="1" applyBorder="1" applyAlignment="1" applyProtection="1">
      <alignment horizontal="center" vertical="center" wrapText="1"/>
    </xf>
    <xf numFmtId="2" fontId="2" fillId="0" borderId="14" xfId="0" applyNumberFormat="1" applyFont="1" applyFill="1" applyBorder="1" applyAlignment="1">
      <alignment vertical="center"/>
    </xf>
    <xf numFmtId="2" fontId="0" fillId="0" borderId="3" xfId="0" applyNumberFormat="1" applyBorder="1"/>
    <xf numFmtId="1" fontId="5" fillId="0" borderId="6" xfId="0" applyNumberFormat="1" applyFont="1" applyFill="1" applyBorder="1" applyAlignment="1" applyProtection="1">
      <alignment vertical="top" wrapText="1"/>
      <protection locked="0"/>
    </xf>
    <xf numFmtId="1" fontId="10" fillId="0" borderId="6" xfId="0" applyNumberFormat="1" applyFont="1" applyFill="1" applyBorder="1" applyAlignment="1" applyProtection="1">
      <alignment vertical="top" wrapText="1"/>
      <protection locked="0"/>
    </xf>
    <xf numFmtId="165" fontId="5" fillId="0" borderId="2" xfId="0" applyNumberFormat="1" applyFont="1" applyFill="1" applyBorder="1" applyAlignment="1">
      <alignment vertical="center"/>
    </xf>
    <xf numFmtId="165" fontId="10" fillId="0" borderId="2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left" vertical="top" wrapText="1"/>
    </xf>
    <xf numFmtId="2" fontId="4" fillId="0" borderId="0" xfId="0" applyNumberFormat="1" applyFont="1"/>
    <xf numFmtId="1" fontId="6" fillId="0" borderId="15" xfId="0" applyNumberFormat="1" applyFont="1" applyFill="1" applyBorder="1" applyAlignment="1" applyProtection="1">
      <alignment vertical="center" wrapText="1"/>
      <protection locked="0"/>
    </xf>
    <xf numFmtId="2" fontId="4" fillId="0" borderId="14" xfId="1" applyNumberFormat="1" applyFont="1" applyFill="1" applyBorder="1" applyAlignment="1" applyProtection="1">
      <alignment vertical="center"/>
    </xf>
    <xf numFmtId="2" fontId="6" fillId="0" borderId="14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left" vertical="top" wrapText="1"/>
    </xf>
    <xf numFmtId="1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Alignment="1">
      <alignment horizontal="right"/>
    </xf>
    <xf numFmtId="1" fontId="11" fillId="0" borderId="6" xfId="0" applyNumberFormat="1" applyFont="1" applyFill="1" applyBorder="1" applyAlignment="1" applyProtection="1">
      <alignment vertical="top" wrapText="1"/>
      <protection locked="0"/>
    </xf>
    <xf numFmtId="2" fontId="6" fillId="0" borderId="3" xfId="1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/>
    <xf numFmtId="4" fontId="0" fillId="0" borderId="0" xfId="0" applyNumberFormat="1"/>
    <xf numFmtId="2" fontId="12" fillId="0" borderId="2" xfId="1" applyNumberFormat="1" applyFont="1" applyFill="1" applyBorder="1" applyAlignment="1" applyProtection="1">
      <alignment vertical="center"/>
    </xf>
    <xf numFmtId="1" fontId="2" fillId="0" borderId="6" xfId="0" applyNumberFormat="1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66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B2B2B2"/>
      <rgbColor rgb="00FFCC99"/>
      <rgbColor rgb="003366FF"/>
      <rgbColor rgb="0066CC99"/>
      <rgbColor rgb="0066FF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/Desktop/&#1084;&#1086;&#1080;%20&#1076;&#1086;&#1082;&#1080;2/2023/3/&#1076;&#1086;&#1093;&#1086;&#1076;&#1099;%20&#1087;&#1086;%20&#1076;&#1085;&#1103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/Desktop/&#1084;&#1086;&#1080;%20&#1076;&#1086;&#1082;&#1080;2/&#1086;&#1090;&#1095;&#1077;&#1090;&#1099;%202020/12/&#1076;&#1086;&#1093;&#1086;&#1076;&#1099;%20&#1087;&#1086;%20&#1076;&#1085;&#1103;&#1084;+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/Desktop/&#1084;&#1086;&#1080;%20&#1076;&#1086;&#1082;&#1080;2/2022/12/&#1076;&#1086;&#1093;&#1086;&#1076;&#1099;%20&#1087;&#1086;%20&#1076;&#1085;&#1103;&#10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/Desktop/&#1084;&#1086;&#1080;%20&#1076;&#1086;&#1082;&#1080;2/&#1086;&#1090;&#1095;&#1077;&#1090;&#1099;%202020/12/&#1076;&#1086;&#1093;&#1086;&#1076;&#1099;%20&#1087;&#1086;%20&#1076;&#1085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п"/>
      <sheetName val="0611"/>
      <sheetName val="шт"/>
      <sheetName val="целевые"/>
      <sheetName val="перечис"/>
      <sheetName val="Лист2"/>
      <sheetName val="дох"/>
      <sheetName val="Лист1"/>
      <sheetName val="расх"/>
      <sheetName val="вус"/>
      <sheetName val="мбт"/>
      <sheetName val="Лист3"/>
      <sheetName val="лбо"/>
      <sheetName val="пофр"/>
      <sheetName val="03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AE9">
            <v>423303.51</v>
          </cell>
        </row>
        <row r="10">
          <cell r="AE10">
            <v>-2571.2399999999998</v>
          </cell>
        </row>
        <row r="11">
          <cell r="AE11">
            <v>855.53000000000009</v>
          </cell>
        </row>
        <row r="16">
          <cell r="AE16">
            <v>563358.27</v>
          </cell>
        </row>
        <row r="17">
          <cell r="AE17">
            <v>2312.1000000000004</v>
          </cell>
        </row>
        <row r="18">
          <cell r="AE18">
            <v>602378.94999999995</v>
          </cell>
        </row>
        <row r="19">
          <cell r="AE19">
            <v>-72191.450000000012</v>
          </cell>
        </row>
        <row r="21">
          <cell r="AE21">
            <v>55728.86</v>
          </cell>
        </row>
        <row r="24">
          <cell r="AE24">
            <v>-41761.81</v>
          </cell>
        </row>
        <row r="26">
          <cell r="AE26">
            <v>827733.8</v>
          </cell>
        </row>
        <row r="27">
          <cell r="AE27">
            <v>49290.919999999991</v>
          </cell>
        </row>
        <row r="36">
          <cell r="AE36">
            <v>14000</v>
          </cell>
        </row>
        <row r="40">
          <cell r="AE40">
            <v>108000.34</v>
          </cell>
        </row>
        <row r="52">
          <cell r="AE52">
            <v>1280350</v>
          </cell>
        </row>
        <row r="62">
          <cell r="AE62">
            <v>108500</v>
          </cell>
        </row>
        <row r="63">
          <cell r="AE63">
            <v>22525</v>
          </cell>
        </row>
        <row r="64">
          <cell r="AE64">
            <v>12456.51</v>
          </cell>
        </row>
        <row r="67">
          <cell r="AE67">
            <v>128500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п"/>
      <sheetName val="0611"/>
      <sheetName val="целевые"/>
      <sheetName val="перечис"/>
      <sheetName val="Лист2"/>
      <sheetName val="дох"/>
      <sheetName val="Лист1"/>
      <sheetName val="ра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AD9">
            <v>3467766.56</v>
          </cell>
        </row>
        <row r="21">
          <cell r="AD21">
            <v>0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п"/>
      <sheetName val="0611"/>
      <sheetName val="шт"/>
      <sheetName val="целевые"/>
      <sheetName val="перечис"/>
      <sheetName val="Лист2"/>
      <sheetName val="дох"/>
      <sheetName val="Лист1"/>
      <sheetName val="расх"/>
      <sheetName val="вус"/>
      <sheetName val="мбт"/>
      <sheetName val="Лист3"/>
      <sheetName val="лбо"/>
      <sheetName val="пофр"/>
      <sheetName val="03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AE9">
            <v>5379121.2999999998</v>
          </cell>
        </row>
        <row r="32">
          <cell r="AE3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п"/>
      <sheetName val="0611"/>
      <sheetName val="целевые"/>
      <sheetName val="перечис"/>
      <sheetName val="Лист2"/>
      <sheetName val="дох"/>
      <sheetName val="Лист1"/>
      <sheetName val="ра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AD13">
            <v>0</v>
          </cell>
        </row>
        <row r="37">
          <cell r="AD37">
            <v>0</v>
          </cell>
        </row>
        <row r="54">
          <cell r="AD54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topLeftCell="A58" workbookViewId="0">
      <selection activeCell="D26" sqref="D26"/>
    </sheetView>
  </sheetViews>
  <sheetFormatPr defaultRowHeight="12.75" x14ac:dyDescent="0.2"/>
  <cols>
    <col min="1" max="1" width="68.5703125" customWidth="1"/>
    <col min="2" max="2" width="22.140625" customWidth="1"/>
    <col min="3" max="3" width="14.7109375" customWidth="1"/>
    <col min="4" max="4" width="13.28515625" customWidth="1"/>
    <col min="5" max="5" width="6.140625" customWidth="1"/>
  </cols>
  <sheetData>
    <row r="1" spans="1:5" x14ac:dyDescent="0.2">
      <c r="A1" s="2" t="s">
        <v>8</v>
      </c>
      <c r="C1" s="1"/>
    </row>
    <row r="2" spans="1:5" x14ac:dyDescent="0.2">
      <c r="A2" s="3" t="s">
        <v>138</v>
      </c>
      <c r="C2" s="58"/>
      <c r="D2" s="52"/>
      <c r="E2" s="4"/>
    </row>
    <row r="3" spans="1:5" x14ac:dyDescent="0.2">
      <c r="A3" s="19"/>
      <c r="B3" s="20" t="s">
        <v>9</v>
      </c>
      <c r="C3" s="18" t="s">
        <v>7</v>
      </c>
      <c r="D3" s="18" t="s">
        <v>10</v>
      </c>
      <c r="E3" s="21" t="s">
        <v>11</v>
      </c>
    </row>
    <row r="4" spans="1:5" x14ac:dyDescent="0.2">
      <c r="A4" s="22" t="s">
        <v>12</v>
      </c>
      <c r="B4" s="5" t="s">
        <v>13</v>
      </c>
      <c r="C4" s="41">
        <f>C5+C14+C19+C22+C27+C29+C32+C41+C38+C34</f>
        <v>16445900</v>
      </c>
      <c r="D4" s="41">
        <f>D5+D14+D19+D22+D27+D29+D32+D41+D38+D34</f>
        <v>2550830.35</v>
      </c>
      <c r="E4" s="23">
        <f>D4/C4*100</f>
        <v>15.51043329948498</v>
      </c>
    </row>
    <row r="5" spans="1:5" x14ac:dyDescent="0.2">
      <c r="A5" s="24" t="s">
        <v>14</v>
      </c>
      <c r="B5" s="6" t="s">
        <v>15</v>
      </c>
      <c r="C5" s="7">
        <f>C8</f>
        <v>5700000</v>
      </c>
      <c r="D5" s="7">
        <f>D8</f>
        <v>421587.80000000005</v>
      </c>
      <c r="E5" s="25">
        <f>D5/C5*100</f>
        <v>7.3962771929824571</v>
      </c>
    </row>
    <row r="6" spans="1:5" x14ac:dyDescent="0.2">
      <c r="A6" s="24" t="s">
        <v>16</v>
      </c>
      <c r="B6" s="6" t="s">
        <v>17</v>
      </c>
      <c r="C6" s="42">
        <v>0</v>
      </c>
      <c r="D6" s="7">
        <v>0</v>
      </c>
      <c r="E6" s="25"/>
    </row>
    <row r="7" spans="1:5" ht="24" x14ac:dyDescent="0.2">
      <c r="A7" s="24" t="s">
        <v>18</v>
      </c>
      <c r="B7" s="6" t="s">
        <v>19</v>
      </c>
      <c r="C7" s="42">
        <v>0</v>
      </c>
      <c r="D7" s="7">
        <v>0</v>
      </c>
      <c r="E7" s="25"/>
    </row>
    <row r="8" spans="1:5" x14ac:dyDescent="0.2">
      <c r="A8" s="24" t="s">
        <v>20</v>
      </c>
      <c r="B8" s="6" t="s">
        <v>21</v>
      </c>
      <c r="C8" s="7">
        <f>C9+C10+C11+C12+C13</f>
        <v>5700000</v>
      </c>
      <c r="D8" s="7">
        <f>D9+D10+D11+D12+D13</f>
        <v>421587.80000000005</v>
      </c>
      <c r="E8" s="25">
        <f t="shared" ref="E8:E40" si="0">D8/C8*100</f>
        <v>7.3962771929824571</v>
      </c>
    </row>
    <row r="9" spans="1:5" ht="49.5" x14ac:dyDescent="0.2">
      <c r="A9" s="26" t="s">
        <v>22</v>
      </c>
      <c r="B9" s="6" t="s">
        <v>74</v>
      </c>
      <c r="C9" s="7">
        <f>4700000-2000+1000000</f>
        <v>5698000</v>
      </c>
      <c r="D9" s="7">
        <f>[1]дох!$AE$9</f>
        <v>423303.51</v>
      </c>
      <c r="E9" s="25">
        <f t="shared" si="0"/>
        <v>7.4289840294840301</v>
      </c>
    </row>
    <row r="10" spans="1:5" ht="72" x14ac:dyDescent="0.2">
      <c r="A10" s="26" t="s">
        <v>23</v>
      </c>
      <c r="B10" s="6" t="s">
        <v>24</v>
      </c>
      <c r="C10" s="7">
        <v>0</v>
      </c>
      <c r="D10" s="7">
        <f>[1]дох!$AE$10</f>
        <v>-2571.2399999999998</v>
      </c>
      <c r="E10" s="25" t="e">
        <f t="shared" si="0"/>
        <v>#DIV/0!</v>
      </c>
    </row>
    <row r="11" spans="1:5" ht="48" x14ac:dyDescent="0.2">
      <c r="A11" s="24" t="s">
        <v>5</v>
      </c>
      <c r="B11" s="6" t="s">
        <v>25</v>
      </c>
      <c r="C11" s="7">
        <f>2000</f>
        <v>2000</v>
      </c>
      <c r="D11" s="7">
        <f>[1]дох!$AE$11</f>
        <v>855.53000000000009</v>
      </c>
      <c r="E11" s="25">
        <f t="shared" si="0"/>
        <v>42.776500000000006</v>
      </c>
    </row>
    <row r="12" spans="1:5" ht="60" x14ac:dyDescent="0.2">
      <c r="A12" s="24" t="s">
        <v>26</v>
      </c>
      <c r="B12" s="6" t="s">
        <v>75</v>
      </c>
      <c r="C12" s="7">
        <v>0</v>
      </c>
      <c r="D12" s="7">
        <v>0</v>
      </c>
      <c r="E12" s="25" t="e">
        <f t="shared" si="0"/>
        <v>#DIV/0!</v>
      </c>
    </row>
    <row r="13" spans="1:5" ht="33.75" x14ac:dyDescent="0.2">
      <c r="A13" s="59" t="s">
        <v>127</v>
      </c>
      <c r="B13" s="6" t="s">
        <v>125</v>
      </c>
      <c r="C13" s="55">
        <v>0</v>
      </c>
      <c r="D13" s="7">
        <v>0</v>
      </c>
      <c r="E13" s="25" t="e">
        <f t="shared" si="0"/>
        <v>#DIV/0!</v>
      </c>
    </row>
    <row r="14" spans="1:5" ht="24" x14ac:dyDescent="0.2">
      <c r="A14" s="28" t="s">
        <v>27</v>
      </c>
      <c r="B14" s="8" t="s">
        <v>129</v>
      </c>
      <c r="C14" s="45">
        <f>C15+C16+C17+C18</f>
        <v>4076000</v>
      </c>
      <c r="D14" s="9">
        <f>D15+D16+D17+D18</f>
        <v>1095857.8699999999</v>
      </c>
      <c r="E14" s="25">
        <f t="shared" si="0"/>
        <v>26.885619970559372</v>
      </c>
    </row>
    <row r="15" spans="1:5" ht="24" x14ac:dyDescent="0.2">
      <c r="A15" s="24" t="s">
        <v>1</v>
      </c>
      <c r="B15" s="44" t="s">
        <v>28</v>
      </c>
      <c r="C15" s="46">
        <f>1884600</f>
        <v>1884600</v>
      </c>
      <c r="D15" s="61">
        <f>[1]дох!$AE$16</f>
        <v>563358.27</v>
      </c>
      <c r="E15" s="25">
        <f t="shared" si="0"/>
        <v>29.892723654886982</v>
      </c>
    </row>
    <row r="16" spans="1:5" ht="36" x14ac:dyDescent="0.2">
      <c r="A16" s="24" t="s">
        <v>2</v>
      </c>
      <c r="B16" s="44" t="s">
        <v>29</v>
      </c>
      <c r="C16" s="46">
        <f>11400</f>
        <v>11400</v>
      </c>
      <c r="D16" s="61">
        <f>[1]дох!$AE$17</f>
        <v>2312.1000000000004</v>
      </c>
      <c r="E16" s="25">
        <f t="shared" si="0"/>
        <v>20.281578947368427</v>
      </c>
    </row>
    <row r="17" spans="1:5" ht="36" x14ac:dyDescent="0.2">
      <c r="A17" s="24" t="s">
        <v>3</v>
      </c>
      <c r="B17" s="44" t="s">
        <v>30</v>
      </c>
      <c r="C17" s="46">
        <f>2460600</f>
        <v>2460600</v>
      </c>
      <c r="D17" s="61">
        <f>[1]дох!$AE$18</f>
        <v>602378.94999999995</v>
      </c>
      <c r="E17" s="25">
        <f t="shared" si="0"/>
        <v>24.480978216695114</v>
      </c>
    </row>
    <row r="18" spans="1:5" ht="36" x14ac:dyDescent="0.2">
      <c r="A18" s="24" t="s">
        <v>4</v>
      </c>
      <c r="B18" s="6" t="s">
        <v>31</v>
      </c>
      <c r="C18" s="1">
        <f>-280600</f>
        <v>-280600</v>
      </c>
      <c r="D18" s="61">
        <f>[1]дох!$AE$19</f>
        <v>-72191.450000000012</v>
      </c>
      <c r="E18" s="25">
        <f t="shared" si="0"/>
        <v>25.727530292230938</v>
      </c>
    </row>
    <row r="19" spans="1:5" x14ac:dyDescent="0.2">
      <c r="A19" s="28" t="s">
        <v>32</v>
      </c>
      <c r="B19" s="8" t="s">
        <v>33</v>
      </c>
      <c r="C19" s="9">
        <f>C20+C21</f>
        <v>126000</v>
      </c>
      <c r="D19" s="9">
        <f>D20+D21</f>
        <v>55728.86</v>
      </c>
      <c r="E19" s="25">
        <f t="shared" si="0"/>
        <v>44.229253968253971</v>
      </c>
    </row>
    <row r="20" spans="1:5" x14ac:dyDescent="0.2">
      <c r="A20" s="24" t="s">
        <v>34</v>
      </c>
      <c r="B20" s="6" t="s">
        <v>80</v>
      </c>
      <c r="C20" s="7">
        <f>126000</f>
        <v>126000</v>
      </c>
      <c r="D20" s="7">
        <f>[1]дох!$AE$21</f>
        <v>55728.86</v>
      </c>
      <c r="E20" s="25">
        <f t="shared" si="0"/>
        <v>44.229253968253971</v>
      </c>
    </row>
    <row r="21" spans="1:5" ht="24" x14ac:dyDescent="0.2">
      <c r="A21" s="29" t="s">
        <v>35</v>
      </c>
      <c r="B21" s="6" t="s">
        <v>79</v>
      </c>
      <c r="C21" s="7">
        <f>250-250</f>
        <v>0</v>
      </c>
      <c r="D21" s="7">
        <f>[2]дох!$AD$21</f>
        <v>0</v>
      </c>
      <c r="E21" s="25" t="e">
        <f t="shared" si="0"/>
        <v>#DIV/0!</v>
      </c>
    </row>
    <row r="22" spans="1:5" x14ac:dyDescent="0.2">
      <c r="A22" s="28" t="s">
        <v>36</v>
      </c>
      <c r="B22" s="8" t="s">
        <v>37</v>
      </c>
      <c r="C22" s="9">
        <f>C24+C23</f>
        <v>6388400</v>
      </c>
      <c r="D22" s="9">
        <f>D24+D23</f>
        <v>835262.91000000015</v>
      </c>
      <c r="E22" s="25">
        <f t="shared" si="0"/>
        <v>13.074680827750299</v>
      </c>
    </row>
    <row r="23" spans="1:5" ht="24" x14ac:dyDescent="0.2">
      <c r="A23" s="26" t="s">
        <v>38</v>
      </c>
      <c r="B23" s="6" t="s">
        <v>78</v>
      </c>
      <c r="C23" s="7">
        <f>106600</f>
        <v>106600</v>
      </c>
      <c r="D23" s="7">
        <f>[1]дох!$AE$24</f>
        <v>-41761.81</v>
      </c>
      <c r="E23" s="25">
        <f t="shared" si="0"/>
        <v>-39.176181988742961</v>
      </c>
    </row>
    <row r="24" spans="1:5" x14ac:dyDescent="0.2">
      <c r="A24" s="28" t="s">
        <v>39</v>
      </c>
      <c r="B24" s="8" t="s">
        <v>40</v>
      </c>
      <c r="C24" s="9">
        <f>C25+C26</f>
        <v>6281800</v>
      </c>
      <c r="D24" s="9">
        <f>D25+D26</f>
        <v>877024.72000000009</v>
      </c>
      <c r="E24" s="23">
        <f t="shared" si="0"/>
        <v>13.961360119710911</v>
      </c>
    </row>
    <row r="25" spans="1:5" ht="48" x14ac:dyDescent="0.2">
      <c r="A25" s="26" t="s">
        <v>41</v>
      </c>
      <c r="B25" s="6" t="s">
        <v>76</v>
      </c>
      <c r="C25" s="7">
        <f>4375100+1100000-14000</f>
        <v>5461100</v>
      </c>
      <c r="D25" s="7">
        <f>[1]дох!$AE$26</f>
        <v>827733.8</v>
      </c>
      <c r="E25" s="25">
        <f t="shared" si="0"/>
        <v>15.156906117815094</v>
      </c>
    </row>
    <row r="26" spans="1:5" ht="48" x14ac:dyDescent="0.2">
      <c r="A26" s="26" t="s">
        <v>42</v>
      </c>
      <c r="B26" s="6" t="s">
        <v>77</v>
      </c>
      <c r="C26" s="7">
        <f>720700+100000</f>
        <v>820700</v>
      </c>
      <c r="D26" s="10">
        <f>[1]дох!$AE$27</f>
        <v>49290.919999999991</v>
      </c>
      <c r="E26" s="25">
        <f t="shared" si="0"/>
        <v>6.0059607652004372</v>
      </c>
    </row>
    <row r="27" spans="1:5" x14ac:dyDescent="0.2">
      <c r="A27" s="30" t="s">
        <v>46</v>
      </c>
      <c r="B27" s="8" t="s">
        <v>63</v>
      </c>
      <c r="C27" s="9">
        <f>C28</f>
        <v>0</v>
      </c>
      <c r="D27" s="9">
        <f>D28</f>
        <v>0</v>
      </c>
      <c r="E27" s="25" t="e">
        <f t="shared" si="0"/>
        <v>#DIV/0!</v>
      </c>
    </row>
    <row r="28" spans="1:5" ht="24" x14ac:dyDescent="0.2">
      <c r="A28" s="24" t="s">
        <v>0</v>
      </c>
      <c r="B28" s="6" t="s">
        <v>47</v>
      </c>
      <c r="C28" s="7">
        <v>0</v>
      </c>
      <c r="D28" s="7">
        <v>0</v>
      </c>
      <c r="E28" s="25" t="e">
        <f t="shared" si="0"/>
        <v>#DIV/0!</v>
      </c>
    </row>
    <row r="29" spans="1:5" ht="24" x14ac:dyDescent="0.2">
      <c r="A29" s="28" t="s">
        <v>65</v>
      </c>
      <c r="B29" s="8" t="s">
        <v>66</v>
      </c>
      <c r="C29" s="9">
        <f>C30+C31</f>
        <v>23000</v>
      </c>
      <c r="D29" s="9">
        <f>D30+D31</f>
        <v>20392.57</v>
      </c>
      <c r="E29" s="25">
        <f t="shared" si="0"/>
        <v>88.663347826086962</v>
      </c>
    </row>
    <row r="30" spans="1:5" ht="48" x14ac:dyDescent="0.2">
      <c r="A30" s="24" t="s">
        <v>64</v>
      </c>
      <c r="B30" s="6" t="s">
        <v>67</v>
      </c>
      <c r="C30" s="7">
        <f>23000</f>
        <v>23000</v>
      </c>
      <c r="D30" s="7">
        <f>20392.57</f>
        <v>20392.57</v>
      </c>
      <c r="E30" s="25">
        <f t="shared" si="0"/>
        <v>88.663347826086962</v>
      </c>
    </row>
    <row r="31" spans="1:5" ht="38.25" customHeight="1" x14ac:dyDescent="0.2">
      <c r="A31" s="43" t="s">
        <v>89</v>
      </c>
      <c r="B31" s="6" t="s">
        <v>90</v>
      </c>
      <c r="C31" s="7">
        <f>5500-5500</f>
        <v>0</v>
      </c>
      <c r="D31" s="7">
        <f>[3]дох!$AE$32</f>
        <v>0</v>
      </c>
      <c r="E31" s="25" t="e">
        <f t="shared" si="0"/>
        <v>#DIV/0!</v>
      </c>
    </row>
    <row r="32" spans="1:5" ht="24" x14ac:dyDescent="0.2">
      <c r="A32" s="47" t="s">
        <v>94</v>
      </c>
      <c r="B32" s="8" t="s">
        <v>95</v>
      </c>
      <c r="C32" s="49">
        <f>C33</f>
        <v>0</v>
      </c>
      <c r="D32" s="9">
        <f>D33</f>
        <v>0</v>
      </c>
      <c r="E32" s="25" t="e">
        <f t="shared" si="0"/>
        <v>#DIV/0!</v>
      </c>
    </row>
    <row r="33" spans="1:5" x14ac:dyDescent="0.2">
      <c r="A33" s="48" t="s">
        <v>96</v>
      </c>
      <c r="B33" s="6" t="s">
        <v>97</v>
      </c>
      <c r="C33" s="50">
        <v>0</v>
      </c>
      <c r="D33" s="7">
        <v>0</v>
      </c>
      <c r="E33" s="25" t="e">
        <f t="shared" si="0"/>
        <v>#DIV/0!</v>
      </c>
    </row>
    <row r="34" spans="1:5" x14ac:dyDescent="0.2">
      <c r="A34" s="28" t="s">
        <v>84</v>
      </c>
      <c r="B34" s="8" t="s">
        <v>83</v>
      </c>
      <c r="C34" s="9">
        <f>C37+C36+C35</f>
        <v>14000</v>
      </c>
      <c r="D34" s="9">
        <f>D37+D36+D35</f>
        <v>14000</v>
      </c>
      <c r="E34" s="25">
        <f>D34/C34*100</f>
        <v>100</v>
      </c>
    </row>
    <row r="35" spans="1:5" ht="48" x14ac:dyDescent="0.2">
      <c r="A35" s="24" t="s">
        <v>93</v>
      </c>
      <c r="B35" s="6" t="s">
        <v>92</v>
      </c>
      <c r="C35" s="7">
        <f>14000</f>
        <v>14000</v>
      </c>
      <c r="D35" s="7">
        <f>[1]дох!$AE$36</f>
        <v>14000</v>
      </c>
      <c r="E35" s="25">
        <f>D35/C35*100</f>
        <v>100</v>
      </c>
    </row>
    <row r="36" spans="1:5" ht="49.5" customHeight="1" x14ac:dyDescent="0.2">
      <c r="A36" s="24" t="s">
        <v>88</v>
      </c>
      <c r="B36" s="6" t="s">
        <v>87</v>
      </c>
      <c r="C36" s="7">
        <v>0</v>
      </c>
      <c r="D36" s="7">
        <v>0</v>
      </c>
      <c r="E36" s="25" t="e">
        <f>D36/C36*100</f>
        <v>#DIV/0!</v>
      </c>
    </row>
    <row r="37" spans="1:5" ht="36" x14ac:dyDescent="0.2">
      <c r="A37" s="24" t="s">
        <v>86</v>
      </c>
      <c r="B37" s="6" t="s">
        <v>85</v>
      </c>
      <c r="C37" s="7">
        <v>0</v>
      </c>
      <c r="D37" s="7">
        <f>[4]дох!$AD$37</f>
        <v>0</v>
      </c>
      <c r="E37" s="25" t="e">
        <f>D37/C37*100</f>
        <v>#DIV/0!</v>
      </c>
    </row>
    <row r="38" spans="1:5" x14ac:dyDescent="0.2">
      <c r="A38" s="11" t="s">
        <v>73</v>
      </c>
      <c r="B38" s="8" t="s">
        <v>70</v>
      </c>
      <c r="C38" s="9">
        <f>C39+C40</f>
        <v>0</v>
      </c>
      <c r="D38" s="9">
        <f>D39+D40</f>
        <v>108000.34</v>
      </c>
      <c r="E38" s="25" t="e">
        <f t="shared" si="0"/>
        <v>#DIV/0!</v>
      </c>
    </row>
    <row r="39" spans="1:5" ht="36" x14ac:dyDescent="0.2">
      <c r="A39" s="40" t="s">
        <v>72</v>
      </c>
      <c r="B39" s="6" t="s">
        <v>71</v>
      </c>
      <c r="C39" s="7"/>
      <c r="D39" s="7"/>
      <c r="E39" s="25" t="e">
        <f t="shared" si="0"/>
        <v>#DIV/0!</v>
      </c>
    </row>
    <row r="40" spans="1:5" ht="72" x14ac:dyDescent="0.2">
      <c r="A40" s="51" t="s">
        <v>130</v>
      </c>
      <c r="B40" s="6" t="s">
        <v>131</v>
      </c>
      <c r="C40" s="7"/>
      <c r="D40" s="7">
        <f>[1]дох!$AE$40</f>
        <v>108000.34</v>
      </c>
      <c r="E40" s="25" t="e">
        <f t="shared" si="0"/>
        <v>#DIV/0!</v>
      </c>
    </row>
    <row r="41" spans="1:5" x14ac:dyDescent="0.2">
      <c r="A41" s="30" t="s">
        <v>43</v>
      </c>
      <c r="B41" s="8" t="s">
        <v>62</v>
      </c>
      <c r="C41" s="9">
        <f>C42+C43+C44</f>
        <v>118500</v>
      </c>
      <c r="D41" s="9">
        <f>D42+D43+D44</f>
        <v>0</v>
      </c>
      <c r="E41" s="31" t="e">
        <f>E43</f>
        <v>#DIV/0!</v>
      </c>
    </row>
    <row r="42" spans="1:5" x14ac:dyDescent="0.2">
      <c r="A42" s="26" t="s">
        <v>82</v>
      </c>
      <c r="B42" s="6" t="s">
        <v>45</v>
      </c>
      <c r="C42" s="7">
        <v>0</v>
      </c>
      <c r="D42" s="7"/>
      <c r="E42" s="25" t="e">
        <f>D42/C42*100</f>
        <v>#DIV/0!</v>
      </c>
    </row>
    <row r="43" spans="1:5" x14ac:dyDescent="0.2">
      <c r="A43" s="26" t="s">
        <v>44</v>
      </c>
      <c r="B43" s="6" t="s">
        <v>81</v>
      </c>
      <c r="C43" s="7">
        <v>0</v>
      </c>
      <c r="D43" s="7"/>
      <c r="E43" s="25" t="e">
        <f>D43/C43*100</f>
        <v>#DIV/0!</v>
      </c>
    </row>
    <row r="44" spans="1:5" x14ac:dyDescent="0.2">
      <c r="A44" s="26" t="s">
        <v>134</v>
      </c>
      <c r="B44" s="6" t="s">
        <v>135</v>
      </c>
      <c r="C44" s="7">
        <v>118500</v>
      </c>
      <c r="D44" s="7"/>
      <c r="E44" s="25">
        <f>D44/C44*100</f>
        <v>0</v>
      </c>
    </row>
    <row r="45" spans="1:5" x14ac:dyDescent="0.2">
      <c r="A45" s="32" t="s">
        <v>48</v>
      </c>
      <c r="B45" s="12" t="s">
        <v>49</v>
      </c>
      <c r="C45" s="13">
        <f>C46+C67+C69</f>
        <v>50948866</v>
      </c>
      <c r="D45" s="13">
        <f>D46+D67+D69</f>
        <v>1552331.51</v>
      </c>
      <c r="E45" s="23">
        <f t="shared" ref="E45:E70" si="1">D45/C45*100</f>
        <v>3.0468421220601849</v>
      </c>
    </row>
    <row r="46" spans="1:5" ht="24" x14ac:dyDescent="0.2">
      <c r="A46" s="33" t="s">
        <v>50</v>
      </c>
      <c r="B46" s="14" t="s">
        <v>51</v>
      </c>
      <c r="C46" s="15">
        <f>C47+C52+C61+C64</f>
        <v>50938866</v>
      </c>
      <c r="D46" s="15">
        <f>D47+D52+D61+D64</f>
        <v>1423831.51</v>
      </c>
      <c r="E46" s="25">
        <f t="shared" si="1"/>
        <v>2.7951770854105784</v>
      </c>
    </row>
    <row r="47" spans="1:5" x14ac:dyDescent="0.2">
      <c r="A47" s="34" t="s">
        <v>52</v>
      </c>
      <c r="B47" s="14" t="s">
        <v>112</v>
      </c>
      <c r="C47" s="15">
        <f>C48</f>
        <v>5121800</v>
      </c>
      <c r="D47" s="15">
        <f>D48</f>
        <v>1280350</v>
      </c>
      <c r="E47" s="25">
        <f t="shared" si="1"/>
        <v>24.998047561404192</v>
      </c>
    </row>
    <row r="48" spans="1:5" x14ac:dyDescent="0.2">
      <c r="A48" s="34" t="s">
        <v>53</v>
      </c>
      <c r="B48" s="14" t="s">
        <v>111</v>
      </c>
      <c r="C48" s="15">
        <f>C49+C50+C51</f>
        <v>5121800</v>
      </c>
      <c r="D48" s="15">
        <f>D49+D50+D51</f>
        <v>1280350</v>
      </c>
      <c r="E48" s="25">
        <f t="shared" si="1"/>
        <v>24.998047561404192</v>
      </c>
    </row>
    <row r="49" spans="1:5" ht="24" x14ac:dyDescent="0.2">
      <c r="A49" s="34" t="s">
        <v>91</v>
      </c>
      <c r="B49" s="14" t="s">
        <v>110</v>
      </c>
      <c r="C49" s="15">
        <f>5915800-5915800</f>
        <v>0</v>
      </c>
      <c r="D49" s="15">
        <v>0</v>
      </c>
      <c r="E49" s="25" t="e">
        <f t="shared" si="1"/>
        <v>#DIV/0!</v>
      </c>
    </row>
    <row r="50" spans="1:5" ht="24" x14ac:dyDescent="0.2">
      <c r="A50" s="34" t="s">
        <v>126</v>
      </c>
      <c r="B50" s="14" t="s">
        <v>124</v>
      </c>
      <c r="C50" s="15">
        <f>5121800</f>
        <v>5121800</v>
      </c>
      <c r="D50" s="15">
        <f>[1]дох!$AE$52</f>
        <v>1280350</v>
      </c>
      <c r="E50" s="27">
        <f t="shared" si="1"/>
        <v>24.998047561404192</v>
      </c>
    </row>
    <row r="51" spans="1:5" ht="24" x14ac:dyDescent="0.2">
      <c r="A51" s="34" t="s">
        <v>54</v>
      </c>
      <c r="B51" s="14" t="s">
        <v>109</v>
      </c>
      <c r="C51" s="15">
        <v>0</v>
      </c>
      <c r="D51" s="15">
        <v>0</v>
      </c>
      <c r="E51" s="25" t="e">
        <f t="shared" si="1"/>
        <v>#DIV/0!</v>
      </c>
    </row>
    <row r="52" spans="1:5" ht="24" x14ac:dyDescent="0.2">
      <c r="A52" s="34" t="s">
        <v>55</v>
      </c>
      <c r="B52" s="14" t="s">
        <v>108</v>
      </c>
      <c r="C52" s="15">
        <f>C57+C58+C59+C56+C54+C53+C55</f>
        <v>45242240</v>
      </c>
      <c r="D52" s="15">
        <f>D57+D58+D59+D56+D54+D53+D55</f>
        <v>0</v>
      </c>
      <c r="E52" s="25">
        <f t="shared" si="1"/>
        <v>0</v>
      </c>
    </row>
    <row r="53" spans="1:5" ht="48" x14ac:dyDescent="0.2">
      <c r="A53" s="34" t="s">
        <v>122</v>
      </c>
      <c r="B53" s="14" t="s">
        <v>123</v>
      </c>
      <c r="C53" s="15">
        <v>0</v>
      </c>
      <c r="D53" s="15">
        <v>0</v>
      </c>
      <c r="E53" s="25" t="e">
        <f t="shared" si="1"/>
        <v>#DIV/0!</v>
      </c>
    </row>
    <row r="54" spans="1:5" ht="24" x14ac:dyDescent="0.2">
      <c r="A54" s="34" t="s">
        <v>119</v>
      </c>
      <c r="B54" s="14" t="s">
        <v>120</v>
      </c>
      <c r="C54" s="15">
        <v>0</v>
      </c>
      <c r="D54" s="15">
        <v>0</v>
      </c>
      <c r="E54" s="25"/>
    </row>
    <row r="55" spans="1:5" ht="36" x14ac:dyDescent="0.2">
      <c r="A55" s="34" t="s">
        <v>137</v>
      </c>
      <c r="B55" s="14" t="s">
        <v>128</v>
      </c>
      <c r="C55" s="15">
        <v>17500100</v>
      </c>
      <c r="D55" s="15">
        <v>0</v>
      </c>
      <c r="E55" s="25"/>
    </row>
    <row r="56" spans="1:5" ht="24" x14ac:dyDescent="0.2">
      <c r="A56" s="34" t="s">
        <v>115</v>
      </c>
      <c r="B56" s="14" t="s">
        <v>114</v>
      </c>
      <c r="C56" s="15">
        <v>0</v>
      </c>
      <c r="D56" s="15">
        <v>0</v>
      </c>
      <c r="E56" s="25" t="e">
        <f>D56/C56*100</f>
        <v>#DIV/0!</v>
      </c>
    </row>
    <row r="57" spans="1:5" ht="36" x14ac:dyDescent="0.2">
      <c r="A57" s="34" t="s">
        <v>99</v>
      </c>
      <c r="B57" s="14" t="s">
        <v>107</v>
      </c>
      <c r="C57" s="15">
        <f>3387600</f>
        <v>3387600</v>
      </c>
      <c r="D57" s="15">
        <v>0</v>
      </c>
      <c r="E57" s="25">
        <f>D57/C57*100</f>
        <v>0</v>
      </c>
    </row>
    <row r="58" spans="1:5" ht="24" x14ac:dyDescent="0.2">
      <c r="A58" s="34" t="s">
        <v>57</v>
      </c>
      <c r="B58" s="14" t="s">
        <v>113</v>
      </c>
      <c r="C58" s="15">
        <v>0</v>
      </c>
      <c r="D58" s="15">
        <f>[4]дох!$AD$54</f>
        <v>0</v>
      </c>
      <c r="E58" s="25" t="e">
        <f>D58/C58*100</f>
        <v>#DIV/0!</v>
      </c>
    </row>
    <row r="59" spans="1:5" x14ac:dyDescent="0.2">
      <c r="A59" s="34" t="s">
        <v>56</v>
      </c>
      <c r="B59" s="14" t="s">
        <v>105</v>
      </c>
      <c r="C59" s="15">
        <f>C60</f>
        <v>24354540</v>
      </c>
      <c r="D59" s="15">
        <f>D60</f>
        <v>0</v>
      </c>
      <c r="E59" s="25">
        <f t="shared" si="1"/>
        <v>0</v>
      </c>
    </row>
    <row r="60" spans="1:5" x14ac:dyDescent="0.2">
      <c r="A60" s="34" t="s">
        <v>98</v>
      </c>
      <c r="B60" s="14" t="s">
        <v>106</v>
      </c>
      <c r="C60" s="15">
        <f>1003100+4330000+1054140+17967300</f>
        <v>24354540</v>
      </c>
      <c r="D60" s="15">
        <v>0</v>
      </c>
      <c r="E60" s="25">
        <f t="shared" si="1"/>
        <v>0</v>
      </c>
    </row>
    <row r="61" spans="1:5" ht="24" x14ac:dyDescent="0.2">
      <c r="A61" s="64" t="s">
        <v>58</v>
      </c>
      <c r="B61" s="12" t="s">
        <v>104</v>
      </c>
      <c r="C61" s="13">
        <f>C62+C63</f>
        <v>525000</v>
      </c>
      <c r="D61" s="13">
        <f>D62+D63</f>
        <v>131025</v>
      </c>
      <c r="E61" s="23">
        <f t="shared" si="1"/>
        <v>24.957142857142859</v>
      </c>
    </row>
    <row r="62" spans="1:5" ht="24" x14ac:dyDescent="0.2">
      <c r="A62" s="34" t="s">
        <v>6</v>
      </c>
      <c r="B62" s="14" t="s">
        <v>132</v>
      </c>
      <c r="C62" s="15">
        <f>90800</f>
        <v>90800</v>
      </c>
      <c r="D62" s="15">
        <f>[1]дох!$AE$63</f>
        <v>22525</v>
      </c>
      <c r="E62" s="25">
        <f t="shared" si="1"/>
        <v>24.807268722466961</v>
      </c>
    </row>
    <row r="63" spans="1:5" ht="24" x14ac:dyDescent="0.2">
      <c r="A63" s="34" t="s">
        <v>59</v>
      </c>
      <c r="B63" s="14" t="s">
        <v>133</v>
      </c>
      <c r="C63" s="15">
        <f>434200</f>
        <v>434200</v>
      </c>
      <c r="D63" s="15">
        <f>[1]дох!$AE$62</f>
        <v>108500</v>
      </c>
      <c r="E63" s="25">
        <f t="shared" si="1"/>
        <v>24.988484569322893</v>
      </c>
    </row>
    <row r="64" spans="1:5" x14ac:dyDescent="0.2">
      <c r="A64" s="32" t="s">
        <v>60</v>
      </c>
      <c r="B64" s="12" t="s">
        <v>116</v>
      </c>
      <c r="C64" s="16">
        <f>C66+C65</f>
        <v>49826</v>
      </c>
      <c r="D64" s="16">
        <f>D66+D65</f>
        <v>12456.51</v>
      </c>
      <c r="E64" s="25">
        <f t="shared" si="1"/>
        <v>25.000020069843053</v>
      </c>
    </row>
    <row r="65" spans="1:5" ht="48" x14ac:dyDescent="0.2">
      <c r="A65" s="56" t="s">
        <v>117</v>
      </c>
      <c r="B65" s="57" t="s">
        <v>118</v>
      </c>
      <c r="C65" s="60">
        <f>49826</f>
        <v>49826</v>
      </c>
      <c r="D65" s="63">
        <f>[1]дох!$AE$64</f>
        <v>12456.51</v>
      </c>
      <c r="E65" s="25">
        <f t="shared" si="1"/>
        <v>25.000020069843053</v>
      </c>
    </row>
    <row r="66" spans="1:5" ht="24" x14ac:dyDescent="0.2">
      <c r="A66" s="35" t="s">
        <v>121</v>
      </c>
      <c r="B66" s="14" t="s">
        <v>136</v>
      </c>
      <c r="C66" s="17">
        <v>0</v>
      </c>
      <c r="D66" s="17"/>
      <c r="E66" s="25" t="e">
        <f t="shared" si="1"/>
        <v>#DIV/0!</v>
      </c>
    </row>
    <row r="67" spans="1:5" x14ac:dyDescent="0.2">
      <c r="A67" s="53" t="s">
        <v>101</v>
      </c>
      <c r="B67" s="14" t="s">
        <v>102</v>
      </c>
      <c r="C67" s="54">
        <f>10000</f>
        <v>10000</v>
      </c>
      <c r="D67" s="54">
        <f>[1]дох!$AE$67</f>
        <v>128500</v>
      </c>
      <c r="E67" s="25">
        <f t="shared" si="1"/>
        <v>1285</v>
      </c>
    </row>
    <row r="68" spans="1:5" x14ac:dyDescent="0.2">
      <c r="A68" s="53"/>
      <c r="B68" s="14"/>
      <c r="C68" s="54"/>
      <c r="D68" s="54"/>
      <c r="E68" s="25"/>
    </row>
    <row r="69" spans="1:5" ht="24" x14ac:dyDescent="0.2">
      <c r="A69" s="53" t="s">
        <v>100</v>
      </c>
      <c r="B69" s="14" t="s">
        <v>103</v>
      </c>
      <c r="C69" s="54">
        <v>0</v>
      </c>
      <c r="D69" s="54"/>
      <c r="E69" s="25" t="e">
        <f t="shared" si="1"/>
        <v>#DIV/0!</v>
      </c>
    </row>
    <row r="70" spans="1:5" x14ac:dyDescent="0.2">
      <c r="A70" s="36" t="s">
        <v>61</v>
      </c>
      <c r="B70" s="37"/>
      <c r="C70" s="38">
        <f>C45+C4</f>
        <v>67394766</v>
      </c>
      <c r="D70" s="38">
        <f>D45+D4</f>
        <v>4103161.8600000003</v>
      </c>
      <c r="E70" s="39">
        <f t="shared" si="1"/>
        <v>6.0882500281995195</v>
      </c>
    </row>
    <row r="72" spans="1:5" x14ac:dyDescent="0.2">
      <c r="A72" t="s">
        <v>68</v>
      </c>
      <c r="B72" t="s">
        <v>69</v>
      </c>
      <c r="C72" s="62"/>
    </row>
  </sheetData>
  <pageMargins left="0.39370078740157483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</dc:creator>
  <cp:lastModifiedBy>Financ</cp:lastModifiedBy>
  <cp:lastPrinted>2023-05-04T09:08:14Z</cp:lastPrinted>
  <dcterms:created xsi:type="dcterms:W3CDTF">2015-04-09T04:56:04Z</dcterms:created>
  <dcterms:modified xsi:type="dcterms:W3CDTF">2023-05-04T09:08:34Z</dcterms:modified>
</cp:coreProperties>
</file>