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80" windowWidth="19320" windowHeight="2505" tabRatio="541"/>
  </bookViews>
  <sheets>
    <sheet name="исполнение" sheetId="1" r:id="rId1"/>
    <sheet name="план" sheetId="2" r:id="rId2"/>
    <sheet name="Лист1" sheetId="3" r:id="rId3"/>
  </sheets>
  <definedNames>
    <definedName name="_xlnm.Print_Titles" localSheetId="0">исполнение!$A:$C</definedName>
    <definedName name="_xlnm.Print_Titles" localSheetId="1">план!$A:$C</definedName>
  </definedNames>
  <calcPr calcId="145621"/>
</workbook>
</file>

<file path=xl/calcChain.xml><?xml version="1.0" encoding="utf-8"?>
<calcChain xmlns="http://schemas.openxmlformats.org/spreadsheetml/2006/main">
  <c r="BC68" i="2" l="1"/>
  <c r="BB68" i="2"/>
  <c r="BA68" i="2"/>
  <c r="AZ68" i="2"/>
  <c r="AY68" i="2"/>
  <c r="AX68" i="2"/>
  <c r="AW68" i="2"/>
  <c r="AV68" i="2"/>
  <c r="AU68" i="2"/>
  <c r="AT68" i="2"/>
  <c r="AS68" i="2"/>
  <c r="AR68" i="2"/>
  <c r="AC67" i="2"/>
  <c r="Z67" i="2"/>
  <c r="CB64" i="2"/>
  <c r="BY64" i="2"/>
  <c r="BV64" i="2"/>
  <c r="BR64" i="2"/>
  <c r="BM64" i="2"/>
  <c r="BJ64" i="2"/>
  <c r="BE64" i="2"/>
  <c r="AQ64" i="2"/>
  <c r="AI64" i="2"/>
  <c r="AE64" i="2"/>
  <c r="W64" i="2"/>
  <c r="T64" i="2"/>
  <c r="CC62" i="2"/>
  <c r="CB62" i="2"/>
  <c r="BY62" i="2"/>
  <c r="BV62" i="2"/>
  <c r="BR62" i="2"/>
  <c r="BM62" i="2"/>
  <c r="BJ62" i="2"/>
  <c r="BE62" i="2"/>
  <c r="AQ62" i="2"/>
  <c r="AN62" i="2"/>
  <c r="AM62" i="2"/>
  <c r="AM64" i="2" s="1"/>
  <c r="AI62" i="2"/>
  <c r="AE62" i="2"/>
  <c r="AD62" i="2"/>
  <c r="W62" i="2"/>
  <c r="T62" i="2"/>
  <c r="N62" i="2"/>
  <c r="G62" i="2"/>
  <c r="CC61" i="2"/>
  <c r="N61" i="2"/>
  <c r="G61" i="2"/>
  <c r="CC60" i="2"/>
  <c r="BR60" i="2"/>
  <c r="BN60" i="2"/>
  <c r="BE60" i="2" s="1"/>
  <c r="N60" i="2"/>
  <c r="G60" i="2"/>
  <c r="CG59" i="2"/>
  <c r="CB59" i="2"/>
  <c r="BY59" i="2"/>
  <c r="BV59" i="2"/>
  <c r="BS59" i="2"/>
  <c r="BS58" i="2" s="1"/>
  <c r="BM59" i="2"/>
  <c r="BM58" i="2" s="1"/>
  <c r="BJ59" i="2"/>
  <c r="BJ58" i="2" s="1"/>
  <c r="BE59" i="2"/>
  <c r="AQ59" i="2"/>
  <c r="AN59" i="2"/>
  <c r="AN58" i="2" s="1"/>
  <c r="AI59" i="2"/>
  <c r="AE59" i="2"/>
  <c r="AD59" i="2"/>
  <c r="AD58" i="2" s="1"/>
  <c r="Y59" i="2"/>
  <c r="Y58" i="2" s="1"/>
  <c r="X59" i="2"/>
  <c r="W59" i="2"/>
  <c r="T59" i="2"/>
  <c r="G59" i="2"/>
  <c r="G58" i="2" s="1"/>
  <c r="CH58" i="2"/>
  <c r="CF58" i="2"/>
  <c r="CE58" i="2"/>
  <c r="CD58" i="2"/>
  <c r="CA58" i="2"/>
  <c r="BZ58" i="2"/>
  <c r="BX58" i="2"/>
  <c r="BW58" i="2"/>
  <c r="BU58" i="2"/>
  <c r="BT58" i="2"/>
  <c r="BL58" i="2"/>
  <c r="BK58" i="2"/>
  <c r="BI58" i="2"/>
  <c r="BH58" i="2"/>
  <c r="BG58" i="2"/>
  <c r="BF58" i="2"/>
  <c r="BD58" i="2"/>
  <c r="AP58" i="2"/>
  <c r="AO58" i="2"/>
  <c r="AM58" i="2"/>
  <c r="AH58" i="2"/>
  <c r="AG58" i="2"/>
  <c r="AB58" i="2"/>
  <c r="AA58" i="2"/>
  <c r="V58" i="2"/>
  <c r="U58" i="2"/>
  <c r="S58" i="2"/>
  <c r="R58" i="2"/>
  <c r="Q58" i="2"/>
  <c r="P58" i="2"/>
  <c r="O58" i="2"/>
  <c r="J58" i="2"/>
  <c r="I58" i="2"/>
  <c r="H58" i="2"/>
  <c r="CC57" i="2"/>
  <c r="CC56" i="2" s="1"/>
  <c r="CB57" i="2"/>
  <c r="BY57" i="2"/>
  <c r="BV57" i="2"/>
  <c r="BR57" i="2"/>
  <c r="BM57" i="2"/>
  <c r="BJ57" i="2"/>
  <c r="BE57" i="2"/>
  <c r="BE56" i="2" s="1"/>
  <c r="AQ57" i="2"/>
  <c r="AN57" i="2"/>
  <c r="AI57" i="2"/>
  <c r="AE57" i="2"/>
  <c r="AD57" i="2"/>
  <c r="AD56" i="2" s="1"/>
  <c r="W57" i="2"/>
  <c r="T57" i="2"/>
  <c r="N57" i="2"/>
  <c r="G57" i="2"/>
  <c r="G56" i="2" s="1"/>
  <c r="CG56" i="2"/>
  <c r="CF56" i="2"/>
  <c r="CE56" i="2"/>
  <c r="CD56" i="2"/>
  <c r="CA56" i="2"/>
  <c r="BZ56" i="2"/>
  <c r="BX56" i="2"/>
  <c r="BW56" i="2"/>
  <c r="BU56" i="2"/>
  <c r="BT56" i="2"/>
  <c r="BS56" i="2"/>
  <c r="BN56" i="2"/>
  <c r="BL56" i="2"/>
  <c r="BK56" i="2"/>
  <c r="BI56" i="2"/>
  <c r="BH56" i="2"/>
  <c r="BG56" i="2"/>
  <c r="BF56" i="2"/>
  <c r="BD56" i="2"/>
  <c r="AP56" i="2"/>
  <c r="AO56" i="2"/>
  <c r="AM56" i="2"/>
  <c r="AH56" i="2"/>
  <c r="AG56" i="2"/>
  <c r="AB56" i="2"/>
  <c r="AA56" i="2"/>
  <c r="Y56" i="2"/>
  <c r="X56" i="2"/>
  <c r="V56" i="2"/>
  <c r="U56" i="2"/>
  <c r="S56" i="2"/>
  <c r="R56" i="2"/>
  <c r="Q56" i="2"/>
  <c r="P56" i="2"/>
  <c r="O56" i="2"/>
  <c r="J56" i="2"/>
  <c r="I56" i="2"/>
  <c r="H56" i="2"/>
  <c r="E56" i="2"/>
  <c r="D56" i="2"/>
  <c r="CB55" i="2"/>
  <c r="BY55" i="2"/>
  <c r="BV55" i="2"/>
  <c r="BS55" i="2"/>
  <c r="BM55" i="2"/>
  <c r="BJ55" i="2"/>
  <c r="BE55" i="2"/>
  <c r="AQ55" i="2"/>
  <c r="AN55" i="2"/>
  <c r="AI55" i="2"/>
  <c r="AE55" i="2"/>
  <c r="AD55" i="2"/>
  <c r="W55" i="2"/>
  <c r="T55" i="2"/>
  <c r="N55" i="2"/>
  <c r="G55" i="2"/>
  <c r="CH54" i="2"/>
  <c r="CG54" i="2"/>
  <c r="CB54" i="2"/>
  <c r="BY54" i="2"/>
  <c r="BV54" i="2"/>
  <c r="BN54" i="2"/>
  <c r="BN53" i="2" s="1"/>
  <c r="BN67" i="2" s="1"/>
  <c r="BM54" i="2"/>
  <c r="BJ54" i="2"/>
  <c r="AQ54" i="2"/>
  <c r="AN54" i="2"/>
  <c r="AI54" i="2"/>
  <c r="AE54" i="2"/>
  <c r="AD54" i="2"/>
  <c r="W54" i="2"/>
  <c r="T54" i="2"/>
  <c r="N54" i="2"/>
  <c r="J54" i="2"/>
  <c r="H54" i="2"/>
  <c r="CF53" i="2"/>
  <c r="CF67" i="2" s="1"/>
  <c r="CE53" i="2"/>
  <c r="CE67" i="2" s="1"/>
  <c r="CD53" i="2"/>
  <c r="CD67" i="2" s="1"/>
  <c r="CA53" i="2"/>
  <c r="CA67" i="2" s="1"/>
  <c r="BZ53" i="2"/>
  <c r="BZ67" i="2" s="1"/>
  <c r="BX53" i="2"/>
  <c r="BW53" i="2"/>
  <c r="BW67" i="2" s="1"/>
  <c r="BU53" i="2"/>
  <c r="BU67" i="2" s="1"/>
  <c r="BT53" i="2"/>
  <c r="BT67" i="2" s="1"/>
  <c r="BL53" i="2"/>
  <c r="BL67" i="2" s="1"/>
  <c r="BK53" i="2"/>
  <c r="BK67" i="2" s="1"/>
  <c r="BI53" i="2"/>
  <c r="BH53" i="2"/>
  <c r="BH67" i="2" s="1"/>
  <c r="BG53" i="2"/>
  <c r="BG67" i="2" s="1"/>
  <c r="BF53" i="2"/>
  <c r="BF67" i="2" s="1"/>
  <c r="BD53" i="2"/>
  <c r="BD67" i="2" s="1"/>
  <c r="AP53" i="2"/>
  <c r="AP67" i="2" s="1"/>
  <c r="AO53" i="2"/>
  <c r="AO67" i="2" s="1"/>
  <c r="AM53" i="2"/>
  <c r="AM67" i="2" s="1"/>
  <c r="AH53" i="2"/>
  <c r="AG53" i="2"/>
  <c r="AG67" i="2" s="1"/>
  <c r="AB53" i="2"/>
  <c r="AB67" i="2" s="1"/>
  <c r="AA53" i="2"/>
  <c r="AA67" i="2" s="1"/>
  <c r="Y53" i="2"/>
  <c r="Y67" i="2" s="1"/>
  <c r="X53" i="2"/>
  <c r="X67" i="2" s="1"/>
  <c r="V53" i="2"/>
  <c r="V67" i="2" s="1"/>
  <c r="U53" i="2"/>
  <c r="U67" i="2" s="1"/>
  <c r="S53" i="2"/>
  <c r="R53" i="2"/>
  <c r="R67" i="2" s="1"/>
  <c r="Q53" i="2"/>
  <c r="Q67" i="2" s="1"/>
  <c r="P53" i="2"/>
  <c r="P67" i="2" s="1"/>
  <c r="O53" i="2"/>
  <c r="O67" i="2" s="1"/>
  <c r="I53" i="2"/>
  <c r="I67" i="2" s="1"/>
  <c r="E53" i="2"/>
  <c r="D53" i="2"/>
  <c r="CC52" i="2"/>
  <c r="CC51" i="2" s="1"/>
  <c r="CB52" i="2"/>
  <c r="CB51" i="2" s="1"/>
  <c r="BY52" i="2"/>
  <c r="BY51" i="2" s="1"/>
  <c r="BV52" i="2"/>
  <c r="BV51" i="2" s="1"/>
  <c r="BR52" i="2"/>
  <c r="BR51" i="2" s="1"/>
  <c r="N52" i="2"/>
  <c r="G52" i="2"/>
  <c r="G51" i="2" s="1"/>
  <c r="CH51" i="2"/>
  <c r="CG51" i="2"/>
  <c r="CF51" i="2"/>
  <c r="CE51" i="2"/>
  <c r="CD51" i="2"/>
  <c r="CA51" i="2"/>
  <c r="BZ51" i="2"/>
  <c r="BX51" i="2"/>
  <c r="BW51" i="2"/>
  <c r="BU51" i="2"/>
  <c r="BT51" i="2"/>
  <c r="BS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B51" i="2"/>
  <c r="AA51" i="2"/>
  <c r="Y51" i="2"/>
  <c r="X51" i="2"/>
  <c r="W51" i="2"/>
  <c r="V51" i="2"/>
  <c r="V33" i="2" s="1"/>
  <c r="U51" i="2"/>
  <c r="U33" i="2" s="1"/>
  <c r="T51" i="2"/>
  <c r="S51" i="2"/>
  <c r="S33" i="2" s="1"/>
  <c r="R51" i="2"/>
  <c r="R33" i="2" s="1"/>
  <c r="Q51" i="2"/>
  <c r="P51" i="2"/>
  <c r="O51" i="2"/>
  <c r="J51" i="2"/>
  <c r="I51" i="2"/>
  <c r="H51" i="2"/>
  <c r="CB50" i="2"/>
  <c r="BY50" i="2"/>
  <c r="BV50" i="2"/>
  <c r="BR50" i="2"/>
  <c r="BM50" i="2"/>
  <c r="BJ50" i="2"/>
  <c r="BE50" i="2"/>
  <c r="AQ50" i="2"/>
  <c r="AN50" i="2"/>
  <c r="AI50" i="2"/>
  <c r="AF50" i="2"/>
  <c r="W50" i="2"/>
  <c r="T50" i="2"/>
  <c r="N50" i="2"/>
  <c r="G50" i="2"/>
  <c r="CB49" i="2"/>
  <c r="BY49" i="2"/>
  <c r="BV49" i="2"/>
  <c r="BR49" i="2"/>
  <c r="BM49" i="2"/>
  <c r="BJ49" i="2"/>
  <c r="BE49" i="2"/>
  <c r="AQ49" i="2"/>
  <c r="AN49" i="2"/>
  <c r="AI49" i="2"/>
  <c r="AF49" i="2"/>
  <c r="W49" i="2"/>
  <c r="T49" i="2"/>
  <c r="N49" i="2"/>
  <c r="G49" i="2"/>
  <c r="BR48" i="2"/>
  <c r="BE48" i="2"/>
  <c r="F48" i="2" s="1"/>
  <c r="CB47" i="2"/>
  <c r="BY47" i="2"/>
  <c r="BV47" i="2"/>
  <c r="BR47" i="2"/>
  <c r="BM47" i="2"/>
  <c r="BJ47" i="2"/>
  <c r="BE47" i="2"/>
  <c r="AQ47" i="2"/>
  <c r="AI47" i="2"/>
  <c r="AF47" i="2"/>
  <c r="W47" i="2"/>
  <c r="T47" i="2"/>
  <c r="N47" i="2"/>
  <c r="G47" i="2"/>
  <c r="BR46" i="2"/>
  <c r="BE46" i="2"/>
  <c r="N46" i="2"/>
  <c r="G46" i="2"/>
  <c r="CB45" i="2"/>
  <c r="BY45" i="2"/>
  <c r="BV45" i="2"/>
  <c r="BR45" i="2"/>
  <c r="BM45" i="2"/>
  <c r="BJ45" i="2"/>
  <c r="BE45" i="2"/>
  <c r="AQ45" i="2"/>
  <c r="AN45" i="2"/>
  <c r="AI45" i="2"/>
  <c r="AF45" i="2"/>
  <c r="W45" i="2"/>
  <c r="T45" i="2"/>
  <c r="Q45" i="2"/>
  <c r="N45" i="2" s="1"/>
  <c r="G45" i="2"/>
  <c r="CG44" i="2"/>
  <c r="CD44" i="2"/>
  <c r="CD43" i="2" s="1"/>
  <c r="BS44" i="2"/>
  <c r="Y44" i="2"/>
  <c r="Y43" i="2" s="1"/>
  <c r="X44" i="2"/>
  <c r="CH43" i="2"/>
  <c r="CH33" i="2" s="1"/>
  <c r="CF43" i="2"/>
  <c r="CE43" i="2"/>
  <c r="CB43" i="2"/>
  <c r="BY43" i="2"/>
  <c r="BT43" i="2"/>
  <c r="BV43" i="2" s="1"/>
  <c r="BN43" i="2"/>
  <c r="BM43" i="2"/>
  <c r="BJ43" i="2"/>
  <c r="BG43" i="2"/>
  <c r="BF43" i="2"/>
  <c r="AQ43" i="2"/>
  <c r="AN43" i="2"/>
  <c r="AI43" i="2"/>
  <c r="AE43" i="2"/>
  <c r="AD43" i="2"/>
  <c r="W43" i="2"/>
  <c r="T43" i="2"/>
  <c r="P43" i="2"/>
  <c r="P33" i="2" s="1"/>
  <c r="G43" i="2"/>
  <c r="CB42" i="2"/>
  <c r="BY42" i="2"/>
  <c r="BV42" i="2"/>
  <c r="BR42" i="2"/>
  <c r="BM42" i="2"/>
  <c r="BJ42" i="2"/>
  <c r="BE42" i="2"/>
  <c r="AQ42" i="2"/>
  <c r="AN42" i="2"/>
  <c r="AI42" i="2"/>
  <c r="AF42" i="2"/>
  <c r="W42" i="2"/>
  <c r="T42" i="2"/>
  <c r="N42" i="2"/>
  <c r="G42" i="2"/>
  <c r="CB41" i="2"/>
  <c r="BY41" i="2"/>
  <c r="BV41" i="2"/>
  <c r="BR41" i="2"/>
  <c r="BM41" i="2"/>
  <c r="BJ41" i="2"/>
  <c r="BE41" i="2"/>
  <c r="AQ41" i="2"/>
  <c r="AN41" i="2"/>
  <c r="AI41" i="2"/>
  <c r="AF41" i="2"/>
  <c r="W41" i="2"/>
  <c r="T41" i="2"/>
  <c r="N41" i="2"/>
  <c r="G41" i="2"/>
  <c r="CB40" i="2"/>
  <c r="BY40" i="2"/>
  <c r="BV40" i="2"/>
  <c r="BR40" i="2"/>
  <c r="BM40" i="2"/>
  <c r="BJ40" i="2"/>
  <c r="BE40" i="2"/>
  <c r="AQ40" i="2"/>
  <c r="AI40" i="2"/>
  <c r="AF40" i="2"/>
  <c r="W40" i="2"/>
  <c r="T40" i="2"/>
  <c r="N40" i="2"/>
  <c r="G40" i="2"/>
  <c r="Q39" i="2"/>
  <c r="N39" i="2" s="1"/>
  <c r="CG38" i="2"/>
  <c r="CG37" i="2" s="1"/>
  <c r="CE38" i="2"/>
  <c r="CD38" i="2"/>
  <c r="CB38" i="2"/>
  <c r="BY38" i="2"/>
  <c r="BV38" i="2"/>
  <c r="BS38" i="2"/>
  <c r="BM38" i="2"/>
  <c r="BJ38" i="2"/>
  <c r="BE38" i="2"/>
  <c r="AQ38" i="2"/>
  <c r="AN38" i="2"/>
  <c r="AI38" i="2"/>
  <c r="AF38" i="2"/>
  <c r="X38" i="2"/>
  <c r="X37" i="2" s="1"/>
  <c r="W38" i="2"/>
  <c r="T38" i="2"/>
  <c r="G38" i="2"/>
  <c r="CF37" i="2"/>
  <c r="CB37" i="2"/>
  <c r="BY37" i="2"/>
  <c r="BT37" i="2"/>
  <c r="BV37" i="2" s="1"/>
  <c r="BN37" i="2"/>
  <c r="BM37" i="2"/>
  <c r="BJ37" i="2"/>
  <c r="BG37" i="2"/>
  <c r="BF37" i="2"/>
  <c r="AQ37" i="2"/>
  <c r="AN37" i="2"/>
  <c r="AI37" i="2"/>
  <c r="AE37" i="2"/>
  <c r="AD37" i="2"/>
  <c r="Z37" i="2"/>
  <c r="Z33" i="2" s="1"/>
  <c r="Y37" i="2"/>
  <c r="W37" i="2"/>
  <c r="T37" i="2"/>
  <c r="G37" i="2"/>
  <c r="CB36" i="2"/>
  <c r="BY36" i="2"/>
  <c r="BV36" i="2"/>
  <c r="BR36" i="2"/>
  <c r="BM36" i="2"/>
  <c r="BJ36" i="2"/>
  <c r="BE36" i="2"/>
  <c r="AQ36" i="2"/>
  <c r="AI36" i="2"/>
  <c r="AF36" i="2"/>
  <c r="W36" i="2"/>
  <c r="T36" i="2"/>
  <c r="N36" i="2"/>
  <c r="G36" i="2"/>
  <c r="CB35" i="2"/>
  <c r="BY35" i="2"/>
  <c r="BV35" i="2"/>
  <c r="BS35" i="2"/>
  <c r="BR35" i="2" s="1"/>
  <c r="BM35" i="2"/>
  <c r="BJ35" i="2"/>
  <c r="BE35" i="2"/>
  <c r="AQ35" i="2"/>
  <c r="AI35" i="2"/>
  <c r="AF35" i="2"/>
  <c r="W35" i="2"/>
  <c r="T35" i="2"/>
  <c r="N35" i="2"/>
  <c r="G35" i="2"/>
  <c r="CB34" i="2"/>
  <c r="BY34" i="2"/>
  <c r="BV34" i="2"/>
  <c r="BM34" i="2"/>
  <c r="BJ34" i="2"/>
  <c r="BE34" i="2"/>
  <c r="AQ34" i="2"/>
  <c r="AN34" i="2"/>
  <c r="AI34" i="2"/>
  <c r="AE34" i="2"/>
  <c r="AD34" i="2"/>
  <c r="W34" i="2"/>
  <c r="T34" i="2"/>
  <c r="N34" i="2"/>
  <c r="G34" i="2"/>
  <c r="CA33" i="2"/>
  <c r="BZ33" i="2"/>
  <c r="BX33" i="2"/>
  <c r="BW33" i="2"/>
  <c r="BU33" i="2"/>
  <c r="BL33" i="2"/>
  <c r="BK33" i="2"/>
  <c r="BI33" i="2"/>
  <c r="BH33" i="2"/>
  <c r="BD33" i="2"/>
  <c r="AP33" i="2"/>
  <c r="AO33" i="2"/>
  <c r="AM33" i="2"/>
  <c r="AH33" i="2"/>
  <c r="AG33" i="2"/>
  <c r="AC33" i="2"/>
  <c r="AB33" i="2"/>
  <c r="AA33" i="2"/>
  <c r="O33" i="2"/>
  <c r="J33" i="2"/>
  <c r="I33" i="2"/>
  <c r="H33" i="2"/>
  <c r="CC32" i="2"/>
  <c r="CB32" i="2"/>
  <c r="BY32" i="2"/>
  <c r="BV32" i="2"/>
  <c r="BR32" i="2"/>
  <c r="BM32" i="2"/>
  <c r="BJ32" i="2"/>
  <c r="BE32" i="2"/>
  <c r="AQ32" i="2"/>
  <c r="AI32" i="2"/>
  <c r="AF32" i="2"/>
  <c r="W32" i="2"/>
  <c r="T32" i="2"/>
  <c r="N32" i="2"/>
  <c r="G32" i="2"/>
  <c r="CC31" i="2"/>
  <c r="CB31" i="2"/>
  <c r="BY31" i="2"/>
  <c r="BV31" i="2"/>
  <c r="BR31" i="2"/>
  <c r="BM31" i="2"/>
  <c r="BJ31" i="2"/>
  <c r="BE31" i="2"/>
  <c r="AQ31" i="2"/>
  <c r="AN31" i="2"/>
  <c r="AI31" i="2"/>
  <c r="AE31" i="2"/>
  <c r="AD31" i="2"/>
  <c r="W31" i="2"/>
  <c r="T31" i="2"/>
  <c r="N31" i="2"/>
  <c r="G31" i="2"/>
  <c r="BR30" i="2"/>
  <c r="N30" i="2"/>
  <c r="G30" i="2"/>
  <c r="CC29" i="2"/>
  <c r="CB29" i="2"/>
  <c r="BY29" i="2"/>
  <c r="BV29" i="2"/>
  <c r="BS29" i="2"/>
  <c r="BN29" i="2"/>
  <c r="BK29" i="2"/>
  <c r="BM29" i="2" s="1"/>
  <c r="BH29" i="2"/>
  <c r="BH23" i="2" s="1"/>
  <c r="BG29" i="2"/>
  <c r="BF29" i="2"/>
  <c r="AQ29" i="2"/>
  <c r="AN29" i="2"/>
  <c r="AN27" i="2" s="1"/>
  <c r="AI29" i="2"/>
  <c r="AE29" i="2"/>
  <c r="AD29" i="2"/>
  <c r="X29" i="2"/>
  <c r="X27" i="2" s="1"/>
  <c r="X23" i="2" s="1"/>
  <c r="W29" i="2"/>
  <c r="T29" i="2"/>
  <c r="G29" i="2"/>
  <c r="BS28" i="2"/>
  <c r="BR28" i="2" s="1"/>
  <c r="BE28" i="2"/>
  <c r="N28" i="2"/>
  <c r="CH27" i="2"/>
  <c r="CH23" i="2" s="1"/>
  <c r="CG27" i="2"/>
  <c r="CG23" i="2" s="1"/>
  <c r="CF27" i="2"/>
  <c r="CF23" i="2" s="1"/>
  <c r="CE27" i="2"/>
  <c r="CE23" i="2" s="1"/>
  <c r="CD27" i="2"/>
  <c r="CD23" i="2" s="1"/>
  <c r="BE27" i="2"/>
  <c r="BD27" i="2"/>
  <c r="BD23" i="2" s="1"/>
  <c r="AM27" i="2"/>
  <c r="AM23" i="2" s="1"/>
  <c r="AC27" i="2"/>
  <c r="AC23" i="2" s="1"/>
  <c r="AB27" i="2"/>
  <c r="AA27" i="2"/>
  <c r="AA23" i="2" s="1"/>
  <c r="Y27" i="2"/>
  <c r="Y23" i="2" s="1"/>
  <c r="P27" i="2"/>
  <c r="CC26" i="2"/>
  <c r="CB26" i="2"/>
  <c r="BY26" i="2"/>
  <c r="BV26" i="2"/>
  <c r="BR26" i="2"/>
  <c r="BM26" i="2"/>
  <c r="BJ26" i="2"/>
  <c r="BE26" i="2"/>
  <c r="AQ26" i="2"/>
  <c r="AN26" i="2"/>
  <c r="AI26" i="2"/>
  <c r="AE26" i="2"/>
  <c r="AD26" i="2"/>
  <c r="W26" i="2"/>
  <c r="T26" i="2"/>
  <c r="O26" i="2"/>
  <c r="G26" i="2"/>
  <c r="CB25" i="2"/>
  <c r="BY25" i="2"/>
  <c r="BV25" i="2"/>
  <c r="BR25" i="2"/>
  <c r="BM25" i="2"/>
  <c r="BJ25" i="2"/>
  <c r="BE25" i="2"/>
  <c r="AQ25" i="2"/>
  <c r="AN25" i="2"/>
  <c r="AI25" i="2"/>
  <c r="AE25" i="2"/>
  <c r="AD25" i="2"/>
  <c r="W25" i="2"/>
  <c r="T25" i="2"/>
  <c r="N25" i="2"/>
  <c r="J25" i="2"/>
  <c r="J24" i="2" s="1"/>
  <c r="J23" i="2" s="1"/>
  <c r="H25" i="2"/>
  <c r="H24" i="2" s="1"/>
  <c r="H23" i="2" s="1"/>
  <c r="CB24" i="2"/>
  <c r="BY24" i="2"/>
  <c r="BV24" i="2"/>
  <c r="BR24" i="2"/>
  <c r="BM24" i="2"/>
  <c r="BJ24" i="2"/>
  <c r="BE24" i="2"/>
  <c r="AQ24" i="2"/>
  <c r="AN24" i="2"/>
  <c r="AI24" i="2"/>
  <c r="AE24" i="2"/>
  <c r="AD24" i="2"/>
  <c r="W24" i="2"/>
  <c r="T24" i="2"/>
  <c r="CA23" i="2"/>
  <c r="BZ23" i="2"/>
  <c r="BX23" i="2"/>
  <c r="BW23" i="2"/>
  <c r="BU23" i="2"/>
  <c r="BT23" i="2"/>
  <c r="BN23" i="2"/>
  <c r="BL23" i="2"/>
  <c r="BI23" i="2"/>
  <c r="BG23" i="2"/>
  <c r="BF23" i="2"/>
  <c r="AP23" i="2"/>
  <c r="AO23" i="2"/>
  <c r="AH23" i="2"/>
  <c r="AG23" i="2"/>
  <c r="Z23" i="2"/>
  <c r="V23" i="2"/>
  <c r="U23" i="2"/>
  <c r="S23" i="2"/>
  <c r="R23" i="2"/>
  <c r="Q23" i="2"/>
  <c r="I23" i="2"/>
  <c r="CG22" i="2"/>
  <c r="CC22" i="2" s="1"/>
  <c r="BR22" i="2" s="1"/>
  <c r="CF22" i="2"/>
  <c r="CB22" i="2"/>
  <c r="BY22" i="2"/>
  <c r="BV22" i="2"/>
  <c r="BM22" i="2"/>
  <c r="BJ22" i="2"/>
  <c r="BE22" i="2"/>
  <c r="AQ22" i="2"/>
  <c r="AN22" i="2"/>
  <c r="AI22" i="2"/>
  <c r="AE22" i="2"/>
  <c r="AD22" i="2"/>
  <c r="W22" i="2"/>
  <c r="T22" i="2"/>
  <c r="P22" i="2"/>
  <c r="P20" i="2" s="1"/>
  <c r="O22" i="2"/>
  <c r="G22" i="2"/>
  <c r="CD21" i="2"/>
  <c r="BR21" i="2" s="1"/>
  <c r="CC21" i="2"/>
  <c r="CB21" i="2"/>
  <c r="BY21" i="2"/>
  <c r="BV21" i="2"/>
  <c r="BM21" i="2"/>
  <c r="BJ21" i="2"/>
  <c r="BE21" i="2"/>
  <c r="AQ21" i="2"/>
  <c r="AN21" i="2"/>
  <c r="AI21" i="2"/>
  <c r="AE21" i="2"/>
  <c r="AD21" i="2"/>
  <c r="W21" i="2"/>
  <c r="T21" i="2"/>
  <c r="N21" i="2"/>
  <c r="J21" i="2"/>
  <c r="J20" i="2" s="1"/>
  <c r="H21" i="2"/>
  <c r="CH20" i="2"/>
  <c r="CE20" i="2"/>
  <c r="CA20" i="2"/>
  <c r="BZ20" i="2"/>
  <c r="BX20" i="2"/>
  <c r="BW20" i="2"/>
  <c r="BU20" i="2"/>
  <c r="BT20" i="2"/>
  <c r="BS20" i="2"/>
  <c r="BN20" i="2"/>
  <c r="BL20" i="2"/>
  <c r="BK20" i="2"/>
  <c r="BI20" i="2"/>
  <c r="BH20" i="2"/>
  <c r="BG20" i="2"/>
  <c r="BF20" i="2"/>
  <c r="BD20" i="2"/>
  <c r="AP20" i="2"/>
  <c r="AO20" i="2"/>
  <c r="AM20" i="2"/>
  <c r="AH20" i="2"/>
  <c r="AG20" i="2"/>
  <c r="AB20" i="2"/>
  <c r="AA20" i="2"/>
  <c r="Y20" i="2"/>
  <c r="X20" i="2"/>
  <c r="V20" i="2"/>
  <c r="U20" i="2"/>
  <c r="S20" i="2"/>
  <c r="R20" i="2"/>
  <c r="Q20" i="2"/>
  <c r="I20" i="2"/>
  <c r="BR19" i="2"/>
  <c r="BE19" i="2"/>
  <c r="BE16" i="2" s="1"/>
  <c r="N19" i="2"/>
  <c r="G19" i="2"/>
  <c r="CH18" i="2"/>
  <c r="CH16" i="2" s="1"/>
  <c r="CH4" i="2" s="1"/>
  <c r="CG18" i="2"/>
  <c r="CG16" i="2" s="1"/>
  <c r="CB18" i="2"/>
  <c r="BY18" i="2"/>
  <c r="BV18" i="2"/>
  <c r="BM18" i="2"/>
  <c r="BJ18" i="2"/>
  <c r="BE18" i="2"/>
  <c r="AQ18" i="2"/>
  <c r="AN18" i="2"/>
  <c r="AI18" i="2"/>
  <c r="AE18" i="2"/>
  <c r="AD18" i="2"/>
  <c r="Y18" i="2"/>
  <c r="W18" i="2"/>
  <c r="T18" i="2"/>
  <c r="G18" i="2"/>
  <c r="BR17" i="2"/>
  <c r="J17" i="2"/>
  <c r="J16" i="2" s="1"/>
  <c r="H17" i="2"/>
  <c r="CF16" i="2"/>
  <c r="CE16" i="2"/>
  <c r="CD16" i="2"/>
  <c r="BN16" i="2"/>
  <c r="BN4" i="2" s="1"/>
  <c r="CB15" i="2"/>
  <c r="BY15" i="2"/>
  <c r="BV15" i="2"/>
  <c r="BR15" i="2"/>
  <c r="BM15" i="2"/>
  <c r="BJ15" i="2"/>
  <c r="BE15" i="2"/>
  <c r="AQ15" i="2"/>
  <c r="AN15" i="2"/>
  <c r="AI15" i="2"/>
  <c r="AE15" i="2"/>
  <c r="AD15" i="2"/>
  <c r="W15" i="2"/>
  <c r="T15" i="2"/>
  <c r="N15" i="2"/>
  <c r="G15" i="2"/>
  <c r="CB14" i="2"/>
  <c r="BY14" i="2"/>
  <c r="BV14" i="2"/>
  <c r="BR14" i="2"/>
  <c r="BM14" i="2"/>
  <c r="BJ14" i="2"/>
  <c r="BE14" i="2"/>
  <c r="AQ14" i="2"/>
  <c r="AN14" i="2"/>
  <c r="AI14" i="2"/>
  <c r="AE14" i="2"/>
  <c r="AD14" i="2"/>
  <c r="W14" i="2"/>
  <c r="T14" i="2"/>
  <c r="N14" i="2"/>
  <c r="G14" i="2"/>
  <c r="CB13" i="2"/>
  <c r="BY13" i="2"/>
  <c r="BV13" i="2"/>
  <c r="BR13" i="2"/>
  <c r="BM13" i="2"/>
  <c r="BJ13" i="2"/>
  <c r="BE13" i="2"/>
  <c r="AQ13" i="2"/>
  <c r="AN13" i="2"/>
  <c r="AI13" i="2"/>
  <c r="AE13" i="2"/>
  <c r="AD13" i="2"/>
  <c r="W13" i="2"/>
  <c r="T13" i="2"/>
  <c r="N13" i="2"/>
  <c r="G13" i="2"/>
  <c r="CB12" i="2"/>
  <c r="BY12" i="2"/>
  <c r="BV12" i="2"/>
  <c r="BR12" i="2"/>
  <c r="BM12" i="2"/>
  <c r="BJ12" i="2"/>
  <c r="BE12" i="2"/>
  <c r="AQ12" i="2"/>
  <c r="AN12" i="2"/>
  <c r="AI12" i="2"/>
  <c r="AE12" i="2"/>
  <c r="AD12" i="2"/>
  <c r="W12" i="2"/>
  <c r="T12" i="2"/>
  <c r="N12" i="2"/>
  <c r="G12" i="2"/>
  <c r="CB11" i="2"/>
  <c r="BY11" i="2"/>
  <c r="BV11" i="2"/>
  <c r="BR11" i="2"/>
  <c r="BM11" i="2"/>
  <c r="BJ11" i="2"/>
  <c r="BE11" i="2"/>
  <c r="AQ11" i="2"/>
  <c r="AN11" i="2"/>
  <c r="AI11" i="2"/>
  <c r="AE11" i="2"/>
  <c r="AD11" i="2"/>
  <c r="W11" i="2"/>
  <c r="T11" i="2"/>
  <c r="N11" i="2"/>
  <c r="G11" i="2"/>
  <c r="CB10" i="2"/>
  <c r="BY10" i="2"/>
  <c r="BV10" i="2"/>
  <c r="BR10" i="2"/>
  <c r="BM10" i="2"/>
  <c r="BJ10" i="2"/>
  <c r="BE10" i="2"/>
  <c r="AQ10" i="2"/>
  <c r="AI10" i="2"/>
  <c r="AF10" i="2"/>
  <c r="W10" i="2"/>
  <c r="T10" i="2"/>
  <c r="G10" i="2"/>
  <c r="CB9" i="2"/>
  <c r="BY9" i="2"/>
  <c r="BV9" i="2"/>
  <c r="BR9" i="2"/>
  <c r="BM9" i="2"/>
  <c r="BJ9" i="2"/>
  <c r="BE9" i="2"/>
  <c r="AQ9" i="2"/>
  <c r="AN9" i="2"/>
  <c r="AI9" i="2"/>
  <c r="AE9" i="2"/>
  <c r="AD9" i="2"/>
  <c r="W9" i="2"/>
  <c r="T9" i="2"/>
  <c r="Q9" i="2"/>
  <c r="G9" i="2"/>
  <c r="CG8" i="2"/>
  <c r="CG6" i="2" s="1"/>
  <c r="CD8" i="2"/>
  <c r="CD6" i="2" s="1"/>
  <c r="CB8" i="2"/>
  <c r="BY8" i="2"/>
  <c r="BV8" i="2"/>
  <c r="BM8" i="2"/>
  <c r="BJ8" i="2"/>
  <c r="BE8" i="2"/>
  <c r="AQ8" i="2"/>
  <c r="AN8" i="2"/>
  <c r="AI8" i="2"/>
  <c r="AE8" i="2"/>
  <c r="AD8" i="2"/>
  <c r="Y8" i="2"/>
  <c r="Y6" i="2" s="1"/>
  <c r="X8" i="2"/>
  <c r="W8" i="2"/>
  <c r="T8" i="2"/>
  <c r="O8" i="2"/>
  <c r="O6" i="2" s="1"/>
  <c r="O4" i="2" s="1"/>
  <c r="G8" i="2"/>
  <c r="CB7" i="2"/>
  <c r="BY7" i="2"/>
  <c r="BV7" i="2"/>
  <c r="BR7" i="2"/>
  <c r="BM7" i="2"/>
  <c r="BJ7" i="2"/>
  <c r="BE7" i="2"/>
  <c r="AQ7" i="2"/>
  <c r="AN7" i="2"/>
  <c r="AI7" i="2"/>
  <c r="AE7" i="2"/>
  <c r="AD7" i="2"/>
  <c r="W7" i="2"/>
  <c r="T7" i="2"/>
  <c r="N7" i="2"/>
  <c r="J7" i="2"/>
  <c r="J6" i="2" s="1"/>
  <c r="H7" i="2"/>
  <c r="H6" i="2" s="1"/>
  <c r="CF6" i="2"/>
  <c r="CE6" i="2"/>
  <c r="CB6" i="2"/>
  <c r="BY6" i="2"/>
  <c r="BV6" i="2"/>
  <c r="BS6" i="2"/>
  <c r="BM6" i="2"/>
  <c r="BJ6" i="2"/>
  <c r="BG6" i="2"/>
  <c r="BE6" i="2" s="1"/>
  <c r="AQ6" i="2"/>
  <c r="AN6" i="2"/>
  <c r="AI6" i="2"/>
  <c r="AE6" i="2"/>
  <c r="AD6" i="2"/>
  <c r="Z6" i="2"/>
  <c r="Z4" i="2" s="1"/>
  <c r="W6" i="2"/>
  <c r="T6" i="2"/>
  <c r="I6" i="2"/>
  <c r="I4" i="2" s="1"/>
  <c r="CB5" i="2"/>
  <c r="BY5" i="2"/>
  <c r="BV5" i="2"/>
  <c r="BR5" i="2"/>
  <c r="BM5" i="2"/>
  <c r="BJ5" i="2"/>
  <c r="AQ5" i="2"/>
  <c r="AN5" i="2"/>
  <c r="AI5" i="2"/>
  <c r="AE5" i="2"/>
  <c r="AD5" i="2"/>
  <c r="W5" i="2"/>
  <c r="T5" i="2"/>
  <c r="N5" i="2"/>
  <c r="J5" i="2"/>
  <c r="H5" i="2"/>
  <c r="CA4" i="2"/>
  <c r="BZ4" i="2"/>
  <c r="BX4" i="2"/>
  <c r="BW4" i="2"/>
  <c r="BU4" i="2"/>
  <c r="BT4" i="2"/>
  <c r="BL4" i="2"/>
  <c r="BK4" i="2"/>
  <c r="BI4" i="2"/>
  <c r="BH4" i="2"/>
  <c r="BF4" i="2"/>
  <c r="BD4" i="2"/>
  <c r="AP4" i="2"/>
  <c r="AO4" i="2"/>
  <c r="AM4" i="2"/>
  <c r="AH4" i="2"/>
  <c r="AG4" i="2"/>
  <c r="AC4" i="2"/>
  <c r="AB4" i="2"/>
  <c r="AA4" i="2"/>
  <c r="V4" i="2"/>
  <c r="U4" i="2"/>
  <c r="S4" i="2"/>
  <c r="R4" i="2"/>
  <c r="P4" i="2"/>
  <c r="E4" i="2"/>
  <c r="D4" i="2"/>
  <c r="DJ35" i="1"/>
  <c r="FD63" i="1"/>
  <c r="AT59" i="1"/>
  <c r="EL54" i="1"/>
  <c r="EK54" i="1"/>
  <c r="DA54" i="1"/>
  <c r="DB54" i="1"/>
  <c r="S54" i="1"/>
  <c r="M54" i="1"/>
  <c r="DY38" i="1"/>
  <c r="EH38" i="1"/>
  <c r="EI38" i="1"/>
  <c r="DZ38" i="1"/>
  <c r="AH39" i="1"/>
  <c r="S25" i="1"/>
  <c r="M25" i="1"/>
  <c r="S21" i="1"/>
  <c r="M21" i="1"/>
  <c r="S17" i="1"/>
  <c r="M17" i="1"/>
  <c r="EI8" i="1"/>
  <c r="DZ8" i="1"/>
  <c r="EH8" i="1"/>
  <c r="AS8" i="1"/>
  <c r="AT8" i="1"/>
  <c r="S7" i="1"/>
  <c r="M7" i="1"/>
  <c r="S5" i="1"/>
  <c r="M5" i="1"/>
  <c r="E63" i="2" l="1"/>
  <c r="BN33" i="2"/>
  <c r="D63" i="2"/>
  <c r="BE54" i="2"/>
  <c r="BE53" i="2" s="1"/>
  <c r="BE67" i="2" s="1"/>
  <c r="N29" i="2"/>
  <c r="BN58" i="2"/>
  <c r="N38" i="2"/>
  <c r="F38" i="2" s="1"/>
  <c r="F61" i="2"/>
  <c r="CF33" i="2"/>
  <c r="BS53" i="2"/>
  <c r="BS67" i="2" s="1"/>
  <c r="CE37" i="2"/>
  <c r="T56" i="2"/>
  <c r="BY56" i="2"/>
  <c r="AI56" i="2"/>
  <c r="Q6" i="2"/>
  <c r="Q4" i="2" s="1"/>
  <c r="BK23" i="2"/>
  <c r="BM23" i="2" s="1"/>
  <c r="BY58" i="2"/>
  <c r="CD4" i="2"/>
  <c r="T4" i="2"/>
  <c r="AF7" i="2"/>
  <c r="CC20" i="2"/>
  <c r="AD33" i="2"/>
  <c r="AF54" i="2"/>
  <c r="AE4" i="2"/>
  <c r="F10" i="2"/>
  <c r="BT33" i="2"/>
  <c r="BT66" i="2" s="1"/>
  <c r="F47" i="2"/>
  <c r="AN23" i="2"/>
  <c r="BY33" i="2"/>
  <c r="AN33" i="2"/>
  <c r="BG33" i="2"/>
  <c r="CG20" i="2"/>
  <c r="W56" i="2"/>
  <c r="AD53" i="2"/>
  <c r="AD67" i="2" s="1"/>
  <c r="AQ4" i="2"/>
  <c r="CG4" i="2"/>
  <c r="AF9" i="2"/>
  <c r="CI12" i="2"/>
  <c r="T23" i="2"/>
  <c r="AF24" i="2"/>
  <c r="F14" i="2"/>
  <c r="G17" i="2"/>
  <c r="F17" i="2" s="1"/>
  <c r="BJ20" i="2"/>
  <c r="AI23" i="2"/>
  <c r="BE23" i="2"/>
  <c r="BJ29" i="2"/>
  <c r="CI32" i="2"/>
  <c r="F41" i="2"/>
  <c r="N44" i="2"/>
  <c r="F44" i="2" s="1"/>
  <c r="Y33" i="2"/>
  <c r="CI48" i="2"/>
  <c r="BE20" i="2"/>
  <c r="CC27" i="2"/>
  <c r="CC23" i="2" s="1"/>
  <c r="F34" i="2"/>
  <c r="F40" i="2"/>
  <c r="AF57" i="2"/>
  <c r="BM4" i="2"/>
  <c r="CB20" i="2"/>
  <c r="F30" i="2"/>
  <c r="AF8" i="2"/>
  <c r="AF13" i="2"/>
  <c r="T20" i="2"/>
  <c r="CC44" i="2"/>
  <c r="N53" i="2"/>
  <c r="N67" i="2" s="1"/>
  <c r="BR55" i="2"/>
  <c r="BV56" i="2"/>
  <c r="T58" i="2"/>
  <c r="AF59" i="2"/>
  <c r="CI61" i="2"/>
  <c r="AF5" i="2"/>
  <c r="X6" i="2"/>
  <c r="X4" i="2" s="1"/>
  <c r="N9" i="2"/>
  <c r="CI9" i="2" s="1"/>
  <c r="H16" i="2"/>
  <c r="H4" i="2" s="1"/>
  <c r="O20" i="2"/>
  <c r="AI20" i="2"/>
  <c r="BR29" i="2"/>
  <c r="G33" i="2"/>
  <c r="Q37" i="2"/>
  <c r="N37" i="2" s="1"/>
  <c r="G54" i="2"/>
  <c r="W58" i="2"/>
  <c r="BE58" i="2"/>
  <c r="CI62" i="2"/>
  <c r="AF62" i="2"/>
  <c r="AF12" i="2"/>
  <c r="AF15" i="2"/>
  <c r="W20" i="2"/>
  <c r="CF20" i="2"/>
  <c r="N22" i="2"/>
  <c r="N20" i="2" s="1"/>
  <c r="BV23" i="2"/>
  <c r="AF25" i="2"/>
  <c r="AF43" i="2"/>
  <c r="T33" i="2"/>
  <c r="BJ56" i="2"/>
  <c r="AE23" i="2"/>
  <c r="CI40" i="2"/>
  <c r="J4" i="2"/>
  <c r="J66" i="2" s="1"/>
  <c r="BE4" i="2"/>
  <c r="F49" i="2"/>
  <c r="CB67" i="2"/>
  <c r="CB58" i="2"/>
  <c r="BV4" i="2"/>
  <c r="AN20" i="2"/>
  <c r="N26" i="2"/>
  <c r="CI26" i="2" s="1"/>
  <c r="O24" i="2"/>
  <c r="BY4" i="2"/>
  <c r="BY20" i="2"/>
  <c r="CI31" i="2"/>
  <c r="CI14" i="2"/>
  <c r="H20" i="2"/>
  <c r="G20" i="2" s="1"/>
  <c r="G21" i="2"/>
  <c r="CI21" i="2" s="1"/>
  <c r="N27" i="2"/>
  <c r="P23" i="2"/>
  <c r="P63" i="2" s="1"/>
  <c r="BJ4" i="2"/>
  <c r="AD4" i="2"/>
  <c r="CC8" i="2"/>
  <c r="BR8" i="2" s="1"/>
  <c r="BR16" i="2"/>
  <c r="F13" i="2"/>
  <c r="CI15" i="2"/>
  <c r="BG4" i="2"/>
  <c r="BR20" i="2"/>
  <c r="CI11" i="2"/>
  <c r="CE4" i="2"/>
  <c r="AF18" i="2"/>
  <c r="AD20" i="2"/>
  <c r="AQ23" i="2"/>
  <c r="BF33" i="2"/>
  <c r="BF63" i="2" s="1"/>
  <c r="BS43" i="2"/>
  <c r="CI45" i="2"/>
  <c r="F46" i="2"/>
  <c r="F52" i="2"/>
  <c r="F51" i="2" s="1"/>
  <c r="AQ56" i="2"/>
  <c r="AI58" i="2"/>
  <c r="AQ58" i="2"/>
  <c r="BV58" i="2"/>
  <c r="CG58" i="2"/>
  <c r="CC59" i="2"/>
  <c r="CC58" i="2" s="1"/>
  <c r="AF14" i="2"/>
  <c r="BJ23" i="2"/>
  <c r="AD23" i="2"/>
  <c r="F28" i="2"/>
  <c r="BJ33" i="2"/>
  <c r="F35" i="2"/>
  <c r="Q43" i="2"/>
  <c r="CG43" i="2"/>
  <c r="CG33" i="2" s="1"/>
  <c r="CI49" i="2"/>
  <c r="J53" i="2"/>
  <c r="J67" i="2" s="1"/>
  <c r="AE53" i="2"/>
  <c r="AE67" i="2" s="1"/>
  <c r="BR56" i="2"/>
  <c r="CI28" i="2"/>
  <c r="F32" i="2"/>
  <c r="AI33" i="2"/>
  <c r="BE37" i="2"/>
  <c r="F42" i="2"/>
  <c r="CG53" i="2"/>
  <c r="CG67" i="2" s="1"/>
  <c r="N59" i="2"/>
  <c r="N58" i="2" s="1"/>
  <c r="CC54" i="2"/>
  <c r="CC53" i="2" s="1"/>
  <c r="CC67" i="2" s="1"/>
  <c r="BY23" i="2"/>
  <c r="G25" i="2"/>
  <c r="CI25" i="2" s="1"/>
  <c r="AF29" i="2"/>
  <c r="CI30" i="2"/>
  <c r="BS37" i="2"/>
  <c r="CI50" i="2"/>
  <c r="N51" i="2"/>
  <c r="CH53" i="2"/>
  <c r="CH67" i="2" s="1"/>
  <c r="AN53" i="2"/>
  <c r="AN67" i="2" s="1"/>
  <c r="AE56" i="2"/>
  <c r="AF56" i="2" s="1"/>
  <c r="BM56" i="2"/>
  <c r="CB56" i="2"/>
  <c r="AE58" i="2"/>
  <c r="AF58" i="2" s="1"/>
  <c r="F62" i="2"/>
  <c r="O1" i="2"/>
  <c r="CH66" i="2"/>
  <c r="BV20" i="2"/>
  <c r="AO66" i="2"/>
  <c r="AO63" i="2"/>
  <c r="CA66" i="2"/>
  <c r="CA63" i="2"/>
  <c r="CB4" i="2"/>
  <c r="AN4" i="2"/>
  <c r="I66" i="2"/>
  <c r="I63" i="2"/>
  <c r="AQ20" i="2"/>
  <c r="S66" i="2"/>
  <c r="S63" i="2"/>
  <c r="AA66" i="2"/>
  <c r="AA63" i="2"/>
  <c r="AM66" i="2"/>
  <c r="AM63" i="2"/>
  <c r="AP66" i="2"/>
  <c r="AP63" i="2"/>
  <c r="BL66" i="2"/>
  <c r="BL63" i="2"/>
  <c r="CF4" i="2"/>
  <c r="G5" i="2"/>
  <c r="AF6" i="2"/>
  <c r="BS4" i="2"/>
  <c r="CI10" i="2"/>
  <c r="F11" i="2"/>
  <c r="F15" i="2"/>
  <c r="CC18" i="2"/>
  <c r="BR18" i="2" s="1"/>
  <c r="CI19" i="2"/>
  <c r="G6" i="2"/>
  <c r="Z66" i="2"/>
  <c r="Z63" i="2"/>
  <c r="Z65" i="2" s="1"/>
  <c r="CC16" i="2"/>
  <c r="N18" i="2"/>
  <c r="Y16" i="2"/>
  <c r="Y4" i="2" s="1"/>
  <c r="AF11" i="2"/>
  <c r="V63" i="2"/>
  <c r="V66" i="2"/>
  <c r="AF21" i="2"/>
  <c r="AE20" i="2"/>
  <c r="BX66" i="2"/>
  <c r="BX63" i="2"/>
  <c r="W4" i="2"/>
  <c r="AH66" i="2"/>
  <c r="AH63" i="2"/>
  <c r="AF22" i="2"/>
  <c r="U66" i="2"/>
  <c r="U63" i="2"/>
  <c r="BI66" i="2"/>
  <c r="BI63" i="2"/>
  <c r="BZ66" i="2"/>
  <c r="BZ63" i="2"/>
  <c r="AI4" i="2"/>
  <c r="BU63" i="2"/>
  <c r="BU66" i="2"/>
  <c r="F12" i="2"/>
  <c r="R66" i="2"/>
  <c r="R63" i="2"/>
  <c r="AC66" i="2"/>
  <c r="AC63" i="2"/>
  <c r="AG66" i="2"/>
  <c r="AG63" i="2"/>
  <c r="BD66" i="2"/>
  <c r="BD63" i="2"/>
  <c r="BH66" i="2"/>
  <c r="BH63" i="2"/>
  <c r="BW66" i="2"/>
  <c r="BW63" i="2"/>
  <c r="N8" i="2"/>
  <c r="CI13" i="2"/>
  <c r="F19" i="2"/>
  <c r="BM20" i="2"/>
  <c r="CD20" i="2"/>
  <c r="AB23" i="2"/>
  <c r="AQ33" i="2"/>
  <c r="BM33" i="2"/>
  <c r="F36" i="2"/>
  <c r="CI36" i="2"/>
  <c r="AE33" i="2"/>
  <c r="CB23" i="2"/>
  <c r="AF26" i="2"/>
  <c r="F31" i="2"/>
  <c r="AF31" i="2"/>
  <c r="CB33" i="2"/>
  <c r="AF34" i="2"/>
  <c r="AF37" i="2"/>
  <c r="F39" i="2"/>
  <c r="CI39" i="2"/>
  <c r="CI35" i="2"/>
  <c r="G24" i="2"/>
  <c r="BE29" i="2"/>
  <c r="G7" i="2"/>
  <c r="W23" i="2"/>
  <c r="BS34" i="2"/>
  <c r="W33" i="2"/>
  <c r="BS27" i="2"/>
  <c r="CI41" i="2"/>
  <c r="BE43" i="2"/>
  <c r="F45" i="2"/>
  <c r="CI47" i="2"/>
  <c r="AQ53" i="2"/>
  <c r="BI67" i="2"/>
  <c r="BJ67" i="2" s="1"/>
  <c r="BJ53" i="2"/>
  <c r="BV53" i="2"/>
  <c r="AF55" i="2"/>
  <c r="CI46" i="2"/>
  <c r="F50" i="2"/>
  <c r="W53" i="2"/>
  <c r="BM67" i="2"/>
  <c r="BX67" i="2"/>
  <c r="BY67" i="2" s="1"/>
  <c r="BY53" i="2"/>
  <c r="AN56" i="2"/>
  <c r="CI42" i="2"/>
  <c r="BM53" i="2"/>
  <c r="CD37" i="2"/>
  <c r="CC38" i="2"/>
  <c r="BR38" i="2" s="1"/>
  <c r="X43" i="2"/>
  <c r="CI52" i="2"/>
  <c r="H53" i="2"/>
  <c r="H67" i="2" s="1"/>
  <c r="S67" i="2"/>
  <c r="T67" i="2" s="1"/>
  <c r="T53" i="2"/>
  <c r="AH67" i="2"/>
  <c r="AI67" i="2" s="1"/>
  <c r="AI53" i="2"/>
  <c r="AQ67" i="2"/>
  <c r="BV67" i="2"/>
  <c r="CB53" i="2"/>
  <c r="F55" i="2"/>
  <c r="N56" i="2"/>
  <c r="CI57" i="2"/>
  <c r="CI56" i="2" s="1"/>
  <c r="F57" i="2"/>
  <c r="F56" i="2" s="1"/>
  <c r="F60" i="2"/>
  <c r="CI64" i="2"/>
  <c r="F64" i="2"/>
  <c r="CI60" i="2"/>
  <c r="W67" i="2"/>
  <c r="X58" i="2"/>
  <c r="AF64" i="2"/>
  <c r="AP44" i="1"/>
  <c r="AG45" i="1"/>
  <c r="BO62" i="1"/>
  <c r="DB19" i="1"/>
  <c r="DB60" i="1"/>
  <c r="EI54" i="1"/>
  <c r="EH54" i="1"/>
  <c r="AT44" i="1"/>
  <c r="DY44" i="1"/>
  <c r="EB38" i="1"/>
  <c r="AQ29" i="1"/>
  <c r="EK18" i="1"/>
  <c r="AT18" i="1"/>
  <c r="AS18" i="1"/>
  <c r="DY8" i="1"/>
  <c r="R54" i="1"/>
  <c r="L54" i="1"/>
  <c r="AQ8" i="1"/>
  <c r="EL18" i="1"/>
  <c r="BN62" i="1"/>
  <c r="AS44" i="1"/>
  <c r="AA8" i="1"/>
  <c r="AP38" i="1"/>
  <c r="AG39" i="1"/>
  <c r="EH44" i="1"/>
  <c r="DJ55" i="1"/>
  <c r="CI38" i="2" l="1"/>
  <c r="BN66" i="2"/>
  <c r="BN63" i="2"/>
  <c r="BN68" i="2" s="1"/>
  <c r="F54" i="2"/>
  <c r="F53" i="2" s="1"/>
  <c r="F67" i="2" s="1"/>
  <c r="BG66" i="2"/>
  <c r="CI55" i="2"/>
  <c r="AF33" i="2"/>
  <c r="F26" i="2"/>
  <c r="BT63" i="2"/>
  <c r="BT68" i="2" s="1"/>
  <c r="BR44" i="2"/>
  <c r="CI44" i="2" s="1"/>
  <c r="BF66" i="2"/>
  <c r="BF68" i="2" s="1"/>
  <c r="CE33" i="2"/>
  <c r="CI17" i="2"/>
  <c r="BV33" i="2"/>
  <c r="BK63" i="2"/>
  <c r="BM63" i="2" s="1"/>
  <c r="AF67" i="2"/>
  <c r="F25" i="2"/>
  <c r="Q33" i="2"/>
  <c r="BK66" i="2"/>
  <c r="BM66" i="2" s="1"/>
  <c r="CC43" i="2"/>
  <c r="N6" i="2"/>
  <c r="F6" i="2" s="1"/>
  <c r="F22" i="2"/>
  <c r="BE33" i="2"/>
  <c r="BE66" i="2" s="1"/>
  <c r="F21" i="2"/>
  <c r="AF23" i="2"/>
  <c r="CH63" i="2"/>
  <c r="CH68" i="2" s="1"/>
  <c r="G16" i="2"/>
  <c r="G4" i="2" s="1"/>
  <c r="AD66" i="2"/>
  <c r="F9" i="2"/>
  <c r="J1" i="2"/>
  <c r="H66" i="2"/>
  <c r="AF4" i="2"/>
  <c r="CI22" i="2"/>
  <c r="CI20" i="2" s="1"/>
  <c r="AD63" i="2"/>
  <c r="AD65" i="2" s="1"/>
  <c r="G53" i="2"/>
  <c r="G67" i="2" s="1"/>
  <c r="F59" i="2"/>
  <c r="F58" i="2" s="1"/>
  <c r="N43" i="2"/>
  <c r="P66" i="2"/>
  <c r="P68" i="2" s="1"/>
  <c r="BG63" i="2"/>
  <c r="CG66" i="2"/>
  <c r="CG63" i="2"/>
  <c r="AF53" i="2"/>
  <c r="BV66" i="2"/>
  <c r="J63" i="2"/>
  <c r="J65" i="2" s="1"/>
  <c r="AF20" i="2"/>
  <c r="CC6" i="2"/>
  <c r="BR6" i="2" s="1"/>
  <c r="O23" i="2"/>
  <c r="N24" i="2"/>
  <c r="N23" i="2" s="1"/>
  <c r="BY66" i="2"/>
  <c r="BR59" i="2"/>
  <c r="BR58" i="2" s="1"/>
  <c r="F37" i="2"/>
  <c r="BR54" i="2"/>
  <c r="CI54" i="2" s="1"/>
  <c r="CD33" i="2"/>
  <c r="CD66" i="2" s="1"/>
  <c r="CC37" i="2"/>
  <c r="CI51" i="2"/>
  <c r="CI7" i="2"/>
  <c r="F7" i="2"/>
  <c r="BF65" i="2"/>
  <c r="CI18" i="2"/>
  <c r="N16" i="2"/>
  <c r="F18" i="2"/>
  <c r="F29" i="2"/>
  <c r="F27" i="2" s="1"/>
  <c r="CI29" i="2"/>
  <c r="BD68" i="2"/>
  <c r="BD65" i="2"/>
  <c r="R68" i="2"/>
  <c r="R65" i="2"/>
  <c r="AI66" i="2"/>
  <c r="CI5" i="2"/>
  <c r="F5" i="2"/>
  <c r="CB66" i="2"/>
  <c r="AE63" i="2"/>
  <c r="BS23" i="2"/>
  <c r="BR27" i="2"/>
  <c r="BR23" i="2" s="1"/>
  <c r="BR34" i="2"/>
  <c r="BS33" i="2"/>
  <c r="W66" i="2"/>
  <c r="AB63" i="2"/>
  <c r="CF63" i="2"/>
  <c r="CF66" i="2"/>
  <c r="AP68" i="2"/>
  <c r="AQ63" i="2"/>
  <c r="AP65" i="2"/>
  <c r="I68" i="2"/>
  <c r="I65" i="2"/>
  <c r="AE66" i="2"/>
  <c r="CI8" i="2"/>
  <c r="F8" i="2"/>
  <c r="BH68" i="2"/>
  <c r="BH65" i="2"/>
  <c r="AG68" i="2"/>
  <c r="AG65" i="2"/>
  <c r="P65" i="2"/>
  <c r="N1" i="2"/>
  <c r="BI65" i="2"/>
  <c r="BJ63" i="2"/>
  <c r="BI68" i="2"/>
  <c r="U68" i="2"/>
  <c r="U65" i="2"/>
  <c r="W63" i="2"/>
  <c r="V65" i="2"/>
  <c r="V68" i="2"/>
  <c r="AB66" i="2"/>
  <c r="BL68" i="2"/>
  <c r="BL65" i="2"/>
  <c r="AQ66" i="2"/>
  <c r="S68" i="2"/>
  <c r="S65" i="2"/>
  <c r="T63" i="2"/>
  <c r="BU68" i="2"/>
  <c r="BU65" i="2"/>
  <c r="BZ68" i="2"/>
  <c r="BZ65" i="2"/>
  <c r="BJ66" i="2"/>
  <c r="BX65" i="2"/>
  <c r="BY63" i="2"/>
  <c r="BX68" i="2"/>
  <c r="AM65" i="2"/>
  <c r="AM68" i="2"/>
  <c r="T66" i="2"/>
  <c r="AN66" i="2"/>
  <c r="AN63" i="2"/>
  <c r="AO68" i="2"/>
  <c r="AO65" i="2"/>
  <c r="H63" i="2"/>
  <c r="G23" i="2"/>
  <c r="AC65" i="2"/>
  <c r="AC68" i="2"/>
  <c r="Y66" i="2"/>
  <c r="Y63" i="2"/>
  <c r="X33" i="2"/>
  <c r="BW68" i="2"/>
  <c r="BW65" i="2"/>
  <c r="AH65" i="2"/>
  <c r="AH68" i="2"/>
  <c r="AI63" i="2"/>
  <c r="AA68" i="2"/>
  <c r="AA65" i="2"/>
  <c r="CA68" i="2"/>
  <c r="CB63" i="2"/>
  <c r="CA65" i="2"/>
  <c r="DJ38" i="1"/>
  <c r="BN65" i="2" l="1"/>
  <c r="BG68" i="2"/>
  <c r="BR43" i="2"/>
  <c r="CI53" i="2"/>
  <c r="CI67" i="2" s="1"/>
  <c r="BE63" i="2"/>
  <c r="BE68" i="2" s="1"/>
  <c r="BV63" i="2"/>
  <c r="BV68" i="2" s="1"/>
  <c r="BT65" i="2"/>
  <c r="BV65" i="2" s="1"/>
  <c r="CE66" i="2"/>
  <c r="CE63" i="2"/>
  <c r="CE65" i="2" s="1"/>
  <c r="CC4" i="2"/>
  <c r="F24" i="2"/>
  <c r="F23" i="2" s="1"/>
  <c r="F20" i="2"/>
  <c r="BK65" i="2"/>
  <c r="BM65" i="2" s="1"/>
  <c r="CI6" i="2"/>
  <c r="Q63" i="2"/>
  <c r="BG65" i="2"/>
  <c r="BK68" i="2"/>
  <c r="Q66" i="2"/>
  <c r="CG68" i="2"/>
  <c r="AD68" i="2"/>
  <c r="J68" i="2"/>
  <c r="BJ68" i="2"/>
  <c r="CH65" i="2"/>
  <c r="CG65" i="2"/>
  <c r="AF66" i="2"/>
  <c r="T65" i="2"/>
  <c r="AI68" i="2"/>
  <c r="BR53" i="2"/>
  <c r="BR67" i="2" s="1"/>
  <c r="BM68" i="2"/>
  <c r="BJ65" i="2"/>
  <c r="CI27" i="2"/>
  <c r="N33" i="2"/>
  <c r="F43" i="2"/>
  <c r="F33" i="2" s="1"/>
  <c r="BY68" i="2"/>
  <c r="CI59" i="2"/>
  <c r="W68" i="2"/>
  <c r="O66" i="2"/>
  <c r="O63" i="2"/>
  <c r="CI24" i="2"/>
  <c r="H65" i="2"/>
  <c r="H68" i="2"/>
  <c r="CF65" i="2"/>
  <c r="CF68" i="2"/>
  <c r="AE68" i="2"/>
  <c r="AF63" i="2"/>
  <c r="AE65" i="2"/>
  <c r="AF65" i="2" s="1"/>
  <c r="BR4" i="2"/>
  <c r="AI65" i="2"/>
  <c r="G66" i="2"/>
  <c r="G63" i="2"/>
  <c r="BR37" i="2"/>
  <c r="CC33" i="2"/>
  <c r="X66" i="2"/>
  <c r="X63" i="2"/>
  <c r="Y68" i="2"/>
  <c r="Y65" i="2"/>
  <c r="AQ65" i="2"/>
  <c r="AB68" i="2"/>
  <c r="AB65" i="2"/>
  <c r="BS63" i="2"/>
  <c r="F16" i="2"/>
  <c r="F4" i="2" s="1"/>
  <c r="CI16" i="2"/>
  <c r="N4" i="2"/>
  <c r="CD63" i="2"/>
  <c r="T68" i="2"/>
  <c r="W65" i="2"/>
  <c r="AQ68" i="2"/>
  <c r="BS66" i="2"/>
  <c r="CB65" i="2"/>
  <c r="BY65" i="2"/>
  <c r="CI34" i="2"/>
  <c r="CB68" i="2"/>
  <c r="AN68" i="2"/>
  <c r="AN65" i="2"/>
  <c r="EH59" i="1"/>
  <c r="DK59" i="1"/>
  <c r="DJ59" i="1"/>
  <c r="DA60" i="1"/>
  <c r="AS59" i="1"/>
  <c r="DJ28" i="1"/>
  <c r="AP29" i="1"/>
  <c r="DJ34" i="1"/>
  <c r="R7" i="1"/>
  <c r="L7" i="1"/>
  <c r="CI43" i="2" l="1"/>
  <c r="Q68" i="2"/>
  <c r="BE65" i="2"/>
  <c r="CE68" i="2"/>
  <c r="Q65" i="2"/>
  <c r="CI4" i="2"/>
  <c r="CI1" i="2" s="1"/>
  <c r="AF68" i="2"/>
  <c r="CI23" i="2"/>
  <c r="CI58" i="2"/>
  <c r="O68" i="2"/>
  <c r="O65" i="2"/>
  <c r="CC63" i="2"/>
  <c r="CC65" i="2" s="1"/>
  <c r="F66" i="2"/>
  <c r="F63" i="2"/>
  <c r="CD68" i="2"/>
  <c r="CD65" i="2"/>
  <c r="BS68" i="2"/>
  <c r="BS65" i="2"/>
  <c r="CC66" i="2"/>
  <c r="X65" i="2"/>
  <c r="X68" i="2"/>
  <c r="BR33" i="2"/>
  <c r="CI37" i="2"/>
  <c r="N66" i="2"/>
  <c r="N63" i="2"/>
  <c r="G68" i="2"/>
  <c r="G65" i="2"/>
  <c r="EI6" i="1"/>
  <c r="AE22" i="1"/>
  <c r="AQ38" i="1"/>
  <c r="DJ29" i="1"/>
  <c r="L17" i="1"/>
  <c r="DJ44" i="1"/>
  <c r="CC68" i="2" l="1"/>
  <c r="CI33" i="2"/>
  <c r="N65" i="2"/>
  <c r="N68" i="2"/>
  <c r="F68" i="2"/>
  <c r="F65" i="2"/>
  <c r="BR63" i="2"/>
  <c r="BR66" i="2"/>
  <c r="AQ37" i="1"/>
  <c r="AP37" i="1"/>
  <c r="EH22" i="1"/>
  <c r="AA26" i="1"/>
  <c r="R25" i="1"/>
  <c r="L25" i="1"/>
  <c r="AD22" i="1"/>
  <c r="AA22" i="1"/>
  <c r="R21" i="1"/>
  <c r="L21" i="1"/>
  <c r="EH18" i="1"/>
  <c r="CL19" i="1"/>
  <c r="CM19" i="1"/>
  <c r="CM16" i="1" s="1"/>
  <c r="R17" i="1"/>
  <c r="R16" i="1" s="1"/>
  <c r="L16" i="1"/>
  <c r="AP8" i="1"/>
  <c r="AG9" i="1"/>
  <c r="R5" i="1"/>
  <c r="L5" i="1"/>
  <c r="CI66" i="2" l="1"/>
  <c r="CI63" i="2"/>
  <c r="BR68" i="2"/>
  <c r="BR65" i="2"/>
  <c r="AI27" i="1"/>
  <c r="AI28" i="1"/>
  <c r="CI65" i="2" l="1"/>
  <c r="CI68" i="2"/>
  <c r="DV54" i="1"/>
  <c r="DW54" i="1"/>
  <c r="EF53" i="1"/>
  <c r="EG53" i="1" s="1"/>
  <c r="EG64" i="1"/>
  <c r="EG62" i="1"/>
  <c r="EG61" i="1"/>
  <c r="EG60" i="1"/>
  <c r="EF58" i="1"/>
  <c r="EE58" i="1"/>
  <c r="EG57" i="1"/>
  <c r="EF56" i="1"/>
  <c r="EE56" i="1"/>
  <c r="EG55" i="1"/>
  <c r="EE53" i="1"/>
  <c r="EE67" i="1" s="1"/>
  <c r="EG52" i="1"/>
  <c r="EF51" i="1"/>
  <c r="EE51" i="1"/>
  <c r="EG50" i="1"/>
  <c r="EG49" i="1"/>
  <c r="EG48" i="1"/>
  <c r="EG47" i="1"/>
  <c r="EG46" i="1"/>
  <c r="EG45" i="1"/>
  <c r="EG44" i="1"/>
  <c r="EF43" i="1"/>
  <c r="EE43" i="1"/>
  <c r="EG42" i="1"/>
  <c r="EG41" i="1"/>
  <c r="EG40" i="1"/>
  <c r="EG39" i="1"/>
  <c r="EF37" i="1"/>
  <c r="EE37" i="1"/>
  <c r="EE33" i="1" s="1"/>
  <c r="EG36" i="1"/>
  <c r="EG35" i="1"/>
  <c r="EG34" i="1"/>
  <c r="EG32" i="1"/>
  <c r="EG31" i="1"/>
  <c r="EG30" i="1"/>
  <c r="EG29" i="1"/>
  <c r="EG28" i="1"/>
  <c r="EF27" i="1"/>
  <c r="EE27" i="1"/>
  <c r="EE23" i="1" s="1"/>
  <c r="EG26" i="1"/>
  <c r="EG25" i="1"/>
  <c r="EG24" i="1"/>
  <c r="EE22" i="1"/>
  <c r="EG22" i="1" s="1"/>
  <c r="EG21" i="1"/>
  <c r="EF20" i="1"/>
  <c r="EE20" i="1"/>
  <c r="EG18" i="1"/>
  <c r="EF16" i="1"/>
  <c r="EE16" i="1"/>
  <c r="EG15" i="1"/>
  <c r="EG14" i="1"/>
  <c r="EG13" i="1"/>
  <c r="EG12" i="1"/>
  <c r="EG11" i="1"/>
  <c r="EG10" i="1"/>
  <c r="EG9" i="1"/>
  <c r="EG8" i="1"/>
  <c r="EE6" i="1"/>
  <c r="EE4" i="1" s="1"/>
  <c r="EG7" i="1"/>
  <c r="EF6" i="1"/>
  <c r="EG5" i="1"/>
  <c r="EG58" i="1" l="1"/>
  <c r="EG51" i="1"/>
  <c r="EG56" i="1"/>
  <c r="EG27" i="1"/>
  <c r="EF23" i="1"/>
  <c r="EG23" i="1" s="1"/>
  <c r="EG20" i="1"/>
  <c r="EG43" i="1"/>
  <c r="EG54" i="1"/>
  <c r="EF4" i="1"/>
  <c r="EG16" i="1"/>
  <c r="EG4" i="1"/>
  <c r="EG37" i="1"/>
  <c r="EF33" i="1"/>
  <c r="EG33" i="1" s="1"/>
  <c r="EE66" i="1"/>
  <c r="EE63" i="1"/>
  <c r="EF67" i="1"/>
  <c r="EG67" i="1" s="1"/>
  <c r="EG6" i="1"/>
  <c r="EG38" i="1"/>
  <c r="EG59" i="1"/>
  <c r="DA53" i="1"/>
  <c r="EF63" i="1" l="1"/>
  <c r="EE65" i="1"/>
  <c r="EE68" i="1"/>
  <c r="EF66" i="1"/>
  <c r="EG66" i="1" s="1"/>
  <c r="EF68" i="1" l="1"/>
  <c r="EG63" i="1"/>
  <c r="EG68" i="1" s="1"/>
  <c r="EF65" i="1"/>
  <c r="EG65" i="1" s="1"/>
  <c r="AE27" i="1" l="1"/>
  <c r="AD27" i="1"/>
  <c r="I7" i="1" l="1"/>
  <c r="P6" i="1"/>
  <c r="P4" i="1" s="1"/>
  <c r="O6" i="1"/>
  <c r="O4" i="1" s="1"/>
  <c r="DK27" i="1" l="1"/>
  <c r="DJ27" i="1"/>
  <c r="DW44" i="1" l="1"/>
  <c r="DV44" i="1"/>
  <c r="Y38" i="1"/>
  <c r="X38" i="1"/>
  <c r="AW37" i="1"/>
  <c r="AV37" i="1"/>
  <c r="EL16" i="1"/>
  <c r="EL4" i="1" s="1"/>
  <c r="EK16" i="1"/>
  <c r="EK4" i="1" s="1"/>
  <c r="EL43" i="1"/>
  <c r="EK43" i="1"/>
  <c r="DK6" i="1" l="1"/>
  <c r="DJ6" i="1"/>
  <c r="DL16" i="1" l="1"/>
  <c r="DL17" i="1"/>
  <c r="DC17" i="1"/>
  <c r="DC18" i="1"/>
  <c r="CT16" i="1"/>
  <c r="CT17" i="1"/>
  <c r="CT18" i="1"/>
  <c r="CT19" i="1"/>
  <c r="CQ16" i="1"/>
  <c r="CQ17" i="1"/>
  <c r="CQ18" i="1"/>
  <c r="CQ19" i="1"/>
  <c r="CN17" i="1"/>
  <c r="CK16" i="1"/>
  <c r="CK17" i="1"/>
  <c r="CK18" i="1"/>
  <c r="CK19" i="1"/>
  <c r="AF60" i="1"/>
  <c r="AF61" i="1"/>
  <c r="AI45" i="1"/>
  <c r="AI60" i="1"/>
  <c r="AI61" i="1"/>
  <c r="AI44" i="1"/>
  <c r="AI46" i="1"/>
  <c r="AI47" i="1"/>
  <c r="AI48" i="1"/>
  <c r="AI49" i="1"/>
  <c r="AI50" i="1"/>
  <c r="AI52" i="1"/>
  <c r="CS43" i="1" l="1"/>
  <c r="CR43" i="1"/>
  <c r="DB37" i="1"/>
  <c r="DA37" i="1"/>
  <c r="DB43" i="1"/>
  <c r="DA43" i="1"/>
  <c r="DL27" i="1" l="1"/>
  <c r="DL28" i="1"/>
  <c r="DL29" i="1"/>
  <c r="DL30" i="1"/>
  <c r="DL31" i="1"/>
  <c r="DL32" i="1"/>
  <c r="DL34" i="1"/>
  <c r="DL35" i="1"/>
  <c r="DL36" i="1"/>
  <c r="DL38" i="1"/>
  <c r="DL39" i="1"/>
  <c r="DL40" i="1"/>
  <c r="DL41" i="1"/>
  <c r="DL42" i="1"/>
  <c r="DL44" i="1"/>
  <c r="DL45" i="1"/>
  <c r="DL46" i="1"/>
  <c r="DL47" i="1"/>
  <c r="DL48" i="1"/>
  <c r="DL49" i="1"/>
  <c r="DL50" i="1"/>
  <c r="DL52" i="1"/>
  <c r="DL54" i="1"/>
  <c r="DL55" i="1"/>
  <c r="DL57" i="1"/>
  <c r="DL59" i="1"/>
  <c r="DL60" i="1"/>
  <c r="DL61" i="1"/>
  <c r="DI39" i="1"/>
  <c r="DI61" i="1"/>
  <c r="DC27" i="1"/>
  <c r="DC28" i="1"/>
  <c r="DC30" i="1"/>
  <c r="DC31" i="1"/>
  <c r="DC32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2" i="1"/>
  <c r="DC54" i="1"/>
  <c r="DC55" i="1"/>
  <c r="DC57" i="1"/>
  <c r="DC59" i="1"/>
  <c r="DC60" i="1"/>
  <c r="DC61" i="1"/>
  <c r="CT27" i="1"/>
  <c r="CT28" i="1"/>
  <c r="CT30" i="1"/>
  <c r="CT31" i="1"/>
  <c r="CT32" i="1"/>
  <c r="CT34" i="1"/>
  <c r="CT35" i="1"/>
  <c r="CT36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2" i="1"/>
  <c r="CT54" i="1"/>
  <c r="CT55" i="1"/>
  <c r="CT57" i="1"/>
  <c r="CT59" i="1"/>
  <c r="CT60" i="1"/>
  <c r="CT61" i="1"/>
  <c r="CQ27" i="1"/>
  <c r="CQ28" i="1"/>
  <c r="CQ30" i="1"/>
  <c r="CQ31" i="1"/>
  <c r="CQ32" i="1"/>
  <c r="CQ34" i="1"/>
  <c r="CQ35" i="1"/>
  <c r="CQ36" i="1"/>
  <c r="CQ38" i="1"/>
  <c r="CQ39" i="1"/>
  <c r="CQ40" i="1"/>
  <c r="CQ41" i="1"/>
  <c r="CQ42" i="1"/>
  <c r="CQ44" i="1"/>
  <c r="CQ45" i="1"/>
  <c r="CQ46" i="1"/>
  <c r="CQ47" i="1"/>
  <c r="CQ48" i="1"/>
  <c r="CQ49" i="1"/>
  <c r="CQ50" i="1"/>
  <c r="CQ52" i="1"/>
  <c r="CQ54" i="1"/>
  <c r="CQ55" i="1"/>
  <c r="CQ57" i="1"/>
  <c r="CQ59" i="1"/>
  <c r="CQ60" i="1"/>
  <c r="CQ61" i="1"/>
  <c r="CN30" i="1"/>
  <c r="CN39" i="1"/>
  <c r="CN44" i="1"/>
  <c r="CN52" i="1"/>
  <c r="CN61" i="1"/>
  <c r="CK28" i="1"/>
  <c r="CK29" i="1"/>
  <c r="CK30" i="1"/>
  <c r="CK31" i="1"/>
  <c r="CK32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2" i="1"/>
  <c r="CK54" i="1"/>
  <c r="CK55" i="1"/>
  <c r="CK57" i="1"/>
  <c r="CK59" i="1"/>
  <c r="CK60" i="1"/>
  <c r="CK61" i="1"/>
  <c r="BS28" i="1"/>
  <c r="BS30" i="1"/>
  <c r="BS32" i="1"/>
  <c r="BS35" i="1"/>
  <c r="BS36" i="1"/>
  <c r="BS39" i="1"/>
  <c r="BS40" i="1"/>
  <c r="BS44" i="1"/>
  <c r="BS46" i="1"/>
  <c r="BS47" i="1"/>
  <c r="BS48" i="1"/>
  <c r="BS52" i="1"/>
  <c r="BS60" i="1"/>
  <c r="BS61" i="1"/>
  <c r="BP60" i="1"/>
  <c r="BP61" i="1"/>
  <c r="BP62" i="1"/>
  <c r="BP28" i="1"/>
  <c r="BP29" i="1"/>
  <c r="BP30" i="1"/>
  <c r="BP31" i="1"/>
  <c r="BP32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2" i="1"/>
  <c r="BD28" i="1"/>
  <c r="BD29" i="1"/>
  <c r="BD30" i="1"/>
  <c r="BD31" i="1"/>
  <c r="BD32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AR28" i="1"/>
  <c r="AR29" i="1"/>
  <c r="AR30" i="1"/>
  <c r="AR46" i="1"/>
  <c r="AR47" i="1"/>
  <c r="AR48" i="1"/>
  <c r="AR49" i="1"/>
  <c r="AR50" i="1"/>
  <c r="AR52" i="1"/>
  <c r="AR54" i="1"/>
  <c r="AR55" i="1"/>
  <c r="AR57" i="1"/>
  <c r="AR60" i="1"/>
  <c r="AR61" i="1"/>
  <c r="AU46" i="1"/>
  <c r="AU47" i="1"/>
  <c r="AU48" i="1"/>
  <c r="AU49" i="1"/>
  <c r="AU50" i="1"/>
  <c r="AU52" i="1"/>
  <c r="AU54" i="1"/>
  <c r="AU55" i="1"/>
  <c r="AU57" i="1"/>
  <c r="AU59" i="1"/>
  <c r="AU60" i="1"/>
  <c r="AU61" i="1"/>
  <c r="ED60" i="1"/>
  <c r="EJ28" i="1"/>
  <c r="EJ29" i="1"/>
  <c r="EJ30" i="1"/>
  <c r="EJ31" i="1"/>
  <c r="EJ32" i="1"/>
  <c r="EJ34" i="1"/>
  <c r="EJ35" i="1"/>
  <c r="EJ36" i="1"/>
  <c r="EJ38" i="1"/>
  <c r="EJ39" i="1"/>
  <c r="EJ40" i="1"/>
  <c r="EJ41" i="1"/>
  <c r="EJ42" i="1"/>
  <c r="EJ44" i="1"/>
  <c r="EJ45" i="1"/>
  <c r="EJ46" i="1"/>
  <c r="EJ47" i="1"/>
  <c r="EJ48" i="1"/>
  <c r="EJ49" i="1"/>
  <c r="EJ50" i="1"/>
  <c r="EJ52" i="1"/>
  <c r="EJ54" i="1"/>
  <c r="EJ55" i="1"/>
  <c r="EJ57" i="1"/>
  <c r="EJ59" i="1"/>
  <c r="EJ60" i="1"/>
  <c r="EJ61" i="1"/>
  <c r="EM28" i="1"/>
  <c r="EM29" i="1"/>
  <c r="EM30" i="1"/>
  <c r="EM31" i="1"/>
  <c r="EM32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EM48" i="1"/>
  <c r="N27" i="1"/>
  <c r="N28" i="1"/>
  <c r="N29" i="1"/>
  <c r="N30" i="1"/>
  <c r="N44" i="1"/>
  <c r="N45" i="1"/>
  <c r="N46" i="1"/>
  <c r="N47" i="1"/>
  <c r="N48" i="1"/>
  <c r="T44" i="1"/>
  <c r="T45" i="1"/>
  <c r="T46" i="1"/>
  <c r="T47" i="1"/>
  <c r="T48" i="1"/>
  <c r="T27" i="1"/>
  <c r="T28" i="1"/>
  <c r="T29" i="1"/>
  <c r="T30" i="1"/>
  <c r="T19" i="1"/>
  <c r="N19" i="1"/>
  <c r="Z17" i="1"/>
  <c r="AC44" i="1"/>
  <c r="AC45" i="1"/>
  <c r="AC46" i="1"/>
  <c r="AC47" i="1"/>
  <c r="AC48" i="1"/>
  <c r="AC16" i="1"/>
  <c r="AC17" i="1"/>
  <c r="AC18" i="1"/>
  <c r="AC19" i="1"/>
  <c r="AC21" i="1"/>
  <c r="AC22" i="1"/>
  <c r="AC25" i="1"/>
  <c r="AC26" i="1"/>
  <c r="AC27" i="1"/>
  <c r="AC28" i="1"/>
  <c r="AC29" i="1"/>
  <c r="AC30" i="1"/>
  <c r="AF16" i="1"/>
  <c r="AF17" i="1"/>
  <c r="AF18" i="1"/>
  <c r="AF19" i="1"/>
  <c r="AF21" i="1"/>
  <c r="AF22" i="1"/>
  <c r="AF24" i="1"/>
  <c r="AF25" i="1"/>
  <c r="AF26" i="1"/>
  <c r="AF27" i="1"/>
  <c r="AF28" i="1"/>
  <c r="AF29" i="1"/>
  <c r="AF30" i="1"/>
  <c r="AF44" i="1"/>
  <c r="AF45" i="1"/>
  <c r="AF46" i="1"/>
  <c r="AF47" i="1"/>
  <c r="AF48" i="1"/>
  <c r="K48" i="1"/>
  <c r="K44" i="1"/>
  <c r="K28" i="1"/>
  <c r="K27" i="1"/>
  <c r="BA16" i="1"/>
  <c r="BA17" i="1"/>
  <c r="BA18" i="1"/>
  <c r="BA19" i="1"/>
  <c r="BA21" i="1"/>
  <c r="BA22" i="1"/>
  <c r="BA24" i="1"/>
  <c r="BA25" i="1"/>
  <c r="BA26" i="1"/>
  <c r="BA28" i="1"/>
  <c r="BA39" i="1"/>
  <c r="BA44" i="1"/>
  <c r="BA45" i="1"/>
  <c r="BA46" i="1"/>
  <c r="BA47" i="1"/>
  <c r="BA48" i="1"/>
  <c r="AX44" i="1"/>
  <c r="AX39" i="1"/>
  <c r="AU39" i="1"/>
  <c r="AU40" i="1"/>
  <c r="AR39" i="1"/>
  <c r="AF39" i="1"/>
  <c r="AC39" i="1"/>
  <c r="T39" i="1"/>
  <c r="N39" i="1"/>
  <c r="K39" i="1"/>
  <c r="DX39" i="1"/>
  <c r="DX28" i="1"/>
  <c r="DX30" i="1"/>
  <c r="DX46" i="1"/>
  <c r="DX47" i="1"/>
  <c r="DX48" i="1"/>
  <c r="ED48" i="1"/>
  <c r="ED46" i="1"/>
  <c r="ED39" i="1"/>
  <c r="EM16" i="1"/>
  <c r="EM17" i="1"/>
  <c r="EM18" i="1"/>
  <c r="ED19" i="1"/>
  <c r="ED17" i="1"/>
  <c r="ED30" i="1"/>
  <c r="ED28" i="1"/>
  <c r="DZ27" i="1"/>
  <c r="DY27" i="1"/>
  <c r="EC27" i="1"/>
  <c r="EB27" i="1"/>
  <c r="ED29" i="1"/>
  <c r="EM61" i="1"/>
  <c r="DV60" i="1"/>
  <c r="DW60" i="1"/>
  <c r="DV61" i="1"/>
  <c r="DW61" i="1"/>
  <c r="DX61" i="1" s="1"/>
  <c r="DV62" i="1"/>
  <c r="DW62" i="1"/>
  <c r="DW59" i="1"/>
  <c r="DV59" i="1"/>
  <c r="DW57" i="1"/>
  <c r="DV57" i="1"/>
  <c r="DW52" i="1"/>
  <c r="DV52" i="1"/>
  <c r="DW38" i="1"/>
  <c r="DV38" i="1"/>
  <c r="DW32" i="1"/>
  <c r="DV32" i="1"/>
  <c r="DW31" i="1"/>
  <c r="DV31" i="1"/>
  <c r="DW26" i="1"/>
  <c r="DV26" i="1"/>
  <c r="DW29" i="1"/>
  <c r="DV29" i="1"/>
  <c r="DW22" i="1"/>
  <c r="DV22" i="1"/>
  <c r="DV18" i="1"/>
  <c r="EA61" i="1"/>
  <c r="EA62" i="1"/>
  <c r="EA48" i="1"/>
  <c r="EA46" i="1"/>
  <c r="EA39" i="1"/>
  <c r="EA30" i="1"/>
  <c r="EA28" i="1"/>
  <c r="EA19" i="1"/>
  <c r="EA17" i="1"/>
  <c r="EC16" i="1"/>
  <c r="EB16" i="1"/>
  <c r="DZ16" i="1"/>
  <c r="DY16" i="1"/>
  <c r="DW18" i="1"/>
  <c r="EC58" i="1"/>
  <c r="EB58" i="1"/>
  <c r="EC56" i="1"/>
  <c r="EB56" i="1"/>
  <c r="ED56" i="1" s="1"/>
  <c r="EC53" i="1"/>
  <c r="EC67" i="1" s="1"/>
  <c r="EB53" i="1"/>
  <c r="EB67" i="1" s="1"/>
  <c r="EC51" i="1"/>
  <c r="EB51" i="1"/>
  <c r="EC43" i="1"/>
  <c r="EB43" i="1"/>
  <c r="EC37" i="1"/>
  <c r="EB37" i="1"/>
  <c r="EC23" i="1"/>
  <c r="EC20" i="1"/>
  <c r="EB20" i="1"/>
  <c r="EC6" i="1"/>
  <c r="EB6" i="1"/>
  <c r="EB4" i="1"/>
  <c r="DW8" i="1"/>
  <c r="DV8" i="1"/>
  <c r="ED64" i="1"/>
  <c r="ED62" i="1"/>
  <c r="ED61" i="1"/>
  <c r="ED59" i="1"/>
  <c r="ED57" i="1"/>
  <c r="ED55" i="1"/>
  <c r="ED54" i="1"/>
  <c r="ED52" i="1"/>
  <c r="ED51" i="1" s="1"/>
  <c r="ED50" i="1"/>
  <c r="ED49" i="1"/>
  <c r="ED47" i="1"/>
  <c r="ED45" i="1"/>
  <c r="ED44" i="1"/>
  <c r="ED42" i="1"/>
  <c r="ED41" i="1"/>
  <c r="ED40" i="1"/>
  <c r="ED38" i="1"/>
  <c r="ED36" i="1"/>
  <c r="ED35" i="1"/>
  <c r="ED34" i="1"/>
  <c r="ED32" i="1"/>
  <c r="ED31" i="1"/>
  <c r="ED26" i="1"/>
  <c r="ED25" i="1"/>
  <c r="ED24" i="1"/>
  <c r="ED22" i="1"/>
  <c r="ED21" i="1"/>
  <c r="ED18" i="1"/>
  <c r="ED15" i="1"/>
  <c r="ED14" i="1"/>
  <c r="ED13" i="1"/>
  <c r="ED12" i="1"/>
  <c r="ED11" i="1"/>
  <c r="ED10" i="1"/>
  <c r="ED9" i="1"/>
  <c r="ED8" i="1"/>
  <c r="ED7" i="1"/>
  <c r="ED5" i="1"/>
  <c r="EC4" i="1" l="1"/>
  <c r="ED4" i="1" s="1"/>
  <c r="EA16" i="1"/>
  <c r="ED20" i="1"/>
  <c r="EC33" i="1"/>
  <c r="EC66" i="1" s="1"/>
  <c r="ED16" i="1"/>
  <c r="ED6" i="1"/>
  <c r="EA27" i="1"/>
  <c r="ED53" i="1"/>
  <c r="DX29" i="1"/>
  <c r="ED27" i="1"/>
  <c r="EB23" i="1"/>
  <c r="ED58" i="1"/>
  <c r="EB33" i="1"/>
  <c r="ED43" i="1"/>
  <c r="ED37" i="1"/>
  <c r="CT50" i="1"/>
  <c r="ED23" i="1"/>
  <c r="ED67" i="1"/>
  <c r="EC63" i="1" l="1"/>
  <c r="EC68" i="1" s="1"/>
  <c r="EB63" i="1"/>
  <c r="EB65" i="1" s="1"/>
  <c r="EB66" i="1"/>
  <c r="ED33" i="1"/>
  <c r="EC65" i="1" l="1"/>
  <c r="ED65" i="1" s="1"/>
  <c r="ED63" i="1"/>
  <c r="EB68" i="1"/>
  <c r="ED66" i="1"/>
  <c r="ED68" i="1" l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C67" i="1"/>
  <c r="BB67" i="1"/>
  <c r="AW67" i="1"/>
  <c r="AX67" i="1" s="1"/>
  <c r="AV67" i="1"/>
  <c r="EM64" i="1"/>
  <c r="EJ64" i="1"/>
  <c r="EA64" i="1"/>
  <c r="DX64" i="1"/>
  <c r="DU64" i="1"/>
  <c r="DR64" i="1"/>
  <c r="DO64" i="1"/>
  <c r="DL64" i="1"/>
  <c r="DH64" i="1"/>
  <c r="DG64" i="1"/>
  <c r="DC64" i="1"/>
  <c r="CZ64" i="1"/>
  <c r="CW64" i="1"/>
  <c r="CT64" i="1"/>
  <c r="CQ64" i="1"/>
  <c r="CM64" i="1"/>
  <c r="CL64" i="1"/>
  <c r="CK64" i="1"/>
  <c r="BV64" i="1"/>
  <c r="BS64" i="1"/>
  <c r="BO64" i="1"/>
  <c r="BN64" i="1"/>
  <c r="BJ64" i="1"/>
  <c r="BF64" i="1"/>
  <c r="BG64" i="1" s="1"/>
  <c r="BD64" i="1"/>
  <c r="BA64" i="1"/>
  <c r="AX64" i="1"/>
  <c r="AU64" i="1"/>
  <c r="AR64" i="1"/>
  <c r="AO64" i="1"/>
  <c r="AL64" i="1"/>
  <c r="AI64" i="1"/>
  <c r="AF64" i="1"/>
  <c r="AC64" i="1"/>
  <c r="Z64" i="1"/>
  <c r="T64" i="1"/>
  <c r="Q64" i="1"/>
  <c r="N64" i="1"/>
  <c r="K64" i="1"/>
  <c r="FB62" i="1"/>
  <c r="FA62" i="1"/>
  <c r="EZ62" i="1"/>
  <c r="EX62" i="1"/>
  <c r="EW62" i="1"/>
  <c r="EV62" i="1"/>
  <c r="EU62" i="1"/>
  <c r="ET62" i="1"/>
  <c r="ES62" i="1"/>
  <c r="ER62" i="1"/>
  <c r="EQ62" i="1"/>
  <c r="EM62" i="1"/>
  <c r="EJ62" i="1"/>
  <c r="DX62" i="1"/>
  <c r="DU62" i="1"/>
  <c r="DR62" i="1"/>
  <c r="DO62" i="1"/>
  <c r="DL62" i="1"/>
  <c r="DH62" i="1"/>
  <c r="DG62" i="1"/>
  <c r="DC62" i="1"/>
  <c r="CZ62" i="1"/>
  <c r="CW62" i="1"/>
  <c r="CT62" i="1"/>
  <c r="CQ62" i="1"/>
  <c r="CM62" i="1"/>
  <c r="CL62" i="1"/>
  <c r="CK62" i="1"/>
  <c r="BV62" i="1"/>
  <c r="BR62" i="1"/>
  <c r="BS62" i="1" s="1"/>
  <c r="BQ62" i="1"/>
  <c r="BJ62" i="1"/>
  <c r="BF62" i="1"/>
  <c r="BG62" i="1" s="1"/>
  <c r="BE62" i="1"/>
  <c r="BD62" i="1"/>
  <c r="BA62" i="1"/>
  <c r="BA61" i="1" s="1"/>
  <c r="BA60" i="1" s="1"/>
  <c r="BA59" i="1" s="1"/>
  <c r="BA58" i="1" s="1"/>
  <c r="BA57" i="1" s="1"/>
  <c r="BA56" i="1" s="1"/>
  <c r="BA55" i="1" s="1"/>
  <c r="BA54" i="1" s="1"/>
  <c r="BA53" i="1" s="1"/>
  <c r="BA52" i="1" s="1"/>
  <c r="AX62" i="1"/>
  <c r="AU62" i="1"/>
  <c r="AR62" i="1"/>
  <c r="AO62" i="1"/>
  <c r="AL62" i="1"/>
  <c r="AI62" i="1"/>
  <c r="AF62" i="1"/>
  <c r="AC62" i="1"/>
  <c r="Y62" i="1"/>
  <c r="X62" i="1"/>
  <c r="T62" i="1"/>
  <c r="Q62" i="1"/>
  <c r="N62" i="1"/>
  <c r="J62" i="1"/>
  <c r="I62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BD61" i="1"/>
  <c r="AX61" i="1"/>
  <c r="Y61" i="1"/>
  <c r="X61" i="1"/>
  <c r="J61" i="1"/>
  <c r="I61" i="1"/>
  <c r="EN61" i="1" s="1"/>
  <c r="FB60" i="1"/>
  <c r="FA60" i="1"/>
  <c r="EZ60" i="1"/>
  <c r="EX60" i="1"/>
  <c r="EW60" i="1"/>
  <c r="EV60" i="1"/>
  <c r="EU60" i="1"/>
  <c r="ET60" i="1"/>
  <c r="ES60" i="1"/>
  <c r="ER60" i="1"/>
  <c r="EQ60" i="1"/>
  <c r="EM60" i="1"/>
  <c r="EA60" i="1"/>
  <c r="DX60" i="1"/>
  <c r="DH60" i="1"/>
  <c r="DG60" i="1"/>
  <c r="CM60" i="1"/>
  <c r="BD60" i="1"/>
  <c r="AX60" i="1"/>
  <c r="AC60" i="1"/>
  <c r="Y60" i="1"/>
  <c r="X60" i="1"/>
  <c r="T60" i="1"/>
  <c r="Q60" i="1"/>
  <c r="N60" i="1"/>
  <c r="J60" i="1"/>
  <c r="I60" i="1"/>
  <c r="FA59" i="1"/>
  <c r="EZ59" i="1"/>
  <c r="EX59" i="1"/>
  <c r="EW59" i="1"/>
  <c r="ET59" i="1"/>
  <c r="ES59" i="1"/>
  <c r="ER59" i="1"/>
  <c r="EQ59" i="1"/>
  <c r="EM59" i="1"/>
  <c r="EA59" i="1"/>
  <c r="DU59" i="1"/>
  <c r="DR59" i="1"/>
  <c r="DO59" i="1"/>
  <c r="CZ59" i="1"/>
  <c r="CZ58" i="1" s="1"/>
  <c r="CW59" i="1"/>
  <c r="CW58" i="1" s="1"/>
  <c r="CM59" i="1"/>
  <c r="CL59" i="1"/>
  <c r="BV59" i="1"/>
  <c r="BR59" i="1"/>
  <c r="BQ59" i="1"/>
  <c r="BQ58" i="1" s="1"/>
  <c r="BP59" i="1"/>
  <c r="BJ59" i="1"/>
  <c r="BF59" i="1"/>
  <c r="BF58" i="1" s="1"/>
  <c r="BE59" i="1"/>
  <c r="BE58" i="1" s="1"/>
  <c r="BG58" i="1" s="1"/>
  <c r="BD59" i="1"/>
  <c r="AX59" i="1"/>
  <c r="EV59" i="1"/>
  <c r="AP59" i="1"/>
  <c r="AR59" i="1" s="1"/>
  <c r="AO59" i="1"/>
  <c r="AL59" i="1"/>
  <c r="AI59" i="1"/>
  <c r="AF59" i="1"/>
  <c r="AC59" i="1"/>
  <c r="Y59" i="1"/>
  <c r="T59" i="1"/>
  <c r="Q59" i="1"/>
  <c r="N59" i="1"/>
  <c r="J59" i="1"/>
  <c r="I59" i="1"/>
  <c r="EL58" i="1"/>
  <c r="EK58" i="1"/>
  <c r="EM58" i="1" s="1"/>
  <c r="EI58" i="1"/>
  <c r="DZ58" i="1"/>
  <c r="DY58" i="1"/>
  <c r="DT58" i="1"/>
  <c r="DS58" i="1"/>
  <c r="DQ58" i="1"/>
  <c r="DP58" i="1"/>
  <c r="DN58" i="1"/>
  <c r="DM58" i="1"/>
  <c r="DK58" i="1"/>
  <c r="DJ58" i="1"/>
  <c r="DB58" i="1"/>
  <c r="CY58" i="1"/>
  <c r="CX58" i="1"/>
  <c r="CV58" i="1"/>
  <c r="CU58" i="1"/>
  <c r="CS58" i="1"/>
  <c r="CR58" i="1"/>
  <c r="CP58" i="1"/>
  <c r="CO58" i="1"/>
  <c r="CJ58" i="1"/>
  <c r="CI58" i="1"/>
  <c r="BU58" i="1"/>
  <c r="BT58" i="1"/>
  <c r="BR58" i="1"/>
  <c r="BP58" i="1"/>
  <c r="BO58" i="1"/>
  <c r="BN58" i="1"/>
  <c r="EW58" i="1" s="1"/>
  <c r="BI58" i="1"/>
  <c r="BH58" i="1"/>
  <c r="BD58" i="1"/>
  <c r="AZ58" i="1"/>
  <c r="AY58" i="1"/>
  <c r="AX58" i="1"/>
  <c r="AT58" i="1"/>
  <c r="AS58" i="1"/>
  <c r="AQ58" i="1"/>
  <c r="AN58" i="1"/>
  <c r="AM58" i="1"/>
  <c r="AK58" i="1"/>
  <c r="AJ58" i="1"/>
  <c r="AH58" i="1"/>
  <c r="AG58" i="1"/>
  <c r="AE58" i="1"/>
  <c r="AF58" i="1" s="1"/>
  <c r="AD58" i="1"/>
  <c r="AB58" i="1"/>
  <c r="AA58" i="1"/>
  <c r="S58" i="1"/>
  <c r="R58" i="1"/>
  <c r="P58" i="1"/>
  <c r="O58" i="1"/>
  <c r="M58" i="1"/>
  <c r="L58" i="1"/>
  <c r="J58" i="1"/>
  <c r="FB57" i="1"/>
  <c r="FA57" i="1"/>
  <c r="EZ57" i="1"/>
  <c r="EX57" i="1"/>
  <c r="EW57" i="1"/>
  <c r="EV57" i="1"/>
  <c r="EU57" i="1"/>
  <c r="ET57" i="1"/>
  <c r="ES57" i="1"/>
  <c r="ER57" i="1"/>
  <c r="EQ57" i="1"/>
  <c r="EM57" i="1"/>
  <c r="EA57" i="1"/>
  <c r="DX57" i="1"/>
  <c r="DU57" i="1"/>
  <c r="DR57" i="1"/>
  <c r="DO57" i="1"/>
  <c r="DH57" i="1"/>
  <c r="DI57" i="1" s="1"/>
  <c r="DG57" i="1"/>
  <c r="CZ57" i="1"/>
  <c r="CW57" i="1"/>
  <c r="CM57" i="1"/>
  <c r="CL57" i="1"/>
  <c r="BV57" i="1"/>
  <c r="BR57" i="1"/>
  <c r="BP57" i="1"/>
  <c r="BJ57" i="1"/>
  <c r="BF57" i="1"/>
  <c r="BF56" i="1" s="1"/>
  <c r="BE57" i="1"/>
  <c r="BE56" i="1" s="1"/>
  <c r="BD57" i="1"/>
  <c r="AX57" i="1"/>
  <c r="AO57" i="1"/>
  <c r="AL57" i="1"/>
  <c r="AI57" i="1"/>
  <c r="AF57" i="1"/>
  <c r="AC57" i="1"/>
  <c r="Y57" i="1"/>
  <c r="Y56" i="1" s="1"/>
  <c r="X57" i="1"/>
  <c r="X56" i="1" s="1"/>
  <c r="T57" i="1"/>
  <c r="Q57" i="1"/>
  <c r="N57" i="1"/>
  <c r="J57" i="1"/>
  <c r="J56" i="1" s="1"/>
  <c r="K56" i="1" s="1"/>
  <c r="I57" i="1"/>
  <c r="I56" i="1" s="1"/>
  <c r="EM56" i="1"/>
  <c r="EI56" i="1"/>
  <c r="EH56" i="1"/>
  <c r="DZ56" i="1"/>
  <c r="FA56" i="1" s="1"/>
  <c r="DY56" i="1"/>
  <c r="DX56" i="1"/>
  <c r="DW56" i="1"/>
  <c r="DV56" i="1"/>
  <c r="DT56" i="1"/>
  <c r="DS56" i="1"/>
  <c r="DQ56" i="1"/>
  <c r="DP56" i="1"/>
  <c r="DN56" i="1"/>
  <c r="DM56" i="1"/>
  <c r="DO56" i="1" s="1"/>
  <c r="DK56" i="1"/>
  <c r="EZ56" i="1" s="1"/>
  <c r="DJ56" i="1"/>
  <c r="DG56" i="1"/>
  <c r="DB56" i="1"/>
  <c r="DA56" i="1"/>
  <c r="CY56" i="1"/>
  <c r="CX56" i="1"/>
  <c r="CV56" i="1"/>
  <c r="CW56" i="1" s="1"/>
  <c r="CU56" i="1"/>
  <c r="CS56" i="1"/>
  <c r="CR56" i="1"/>
  <c r="CP56" i="1"/>
  <c r="CO56" i="1"/>
  <c r="CL56" i="1"/>
  <c r="CJ56" i="1"/>
  <c r="BU56" i="1"/>
  <c r="BT56" i="1"/>
  <c r="BO56" i="1"/>
  <c r="BN56" i="1"/>
  <c r="BI56" i="1"/>
  <c r="BH56" i="1"/>
  <c r="BD56" i="1"/>
  <c r="AZ56" i="1"/>
  <c r="AY56" i="1"/>
  <c r="AX56" i="1"/>
  <c r="AT56" i="1"/>
  <c r="AU56" i="1" s="1"/>
  <c r="AS56" i="1"/>
  <c r="AQ56" i="1"/>
  <c r="AR56" i="1" s="1"/>
  <c r="AP56" i="1"/>
  <c r="AN56" i="1"/>
  <c r="AM56" i="1"/>
  <c r="AL56" i="1"/>
  <c r="AK56" i="1"/>
  <c r="AJ56" i="1"/>
  <c r="AH56" i="1"/>
  <c r="AG56" i="1"/>
  <c r="AE56" i="1"/>
  <c r="AD56" i="1"/>
  <c r="AB56" i="1"/>
  <c r="AA56" i="1"/>
  <c r="S56" i="1"/>
  <c r="R56" i="1"/>
  <c r="T56" i="1" s="1"/>
  <c r="P56" i="1"/>
  <c r="O56" i="1"/>
  <c r="M56" i="1"/>
  <c r="EQ56" i="1" s="1"/>
  <c r="L56" i="1"/>
  <c r="E56" i="1"/>
  <c r="D56" i="1"/>
  <c r="BR53" i="1"/>
  <c r="FB55" i="1"/>
  <c r="FA55" i="1"/>
  <c r="EZ55" i="1"/>
  <c r="EX55" i="1"/>
  <c r="EW55" i="1"/>
  <c r="EV55" i="1"/>
  <c r="EU55" i="1"/>
  <c r="ET55" i="1"/>
  <c r="ES55" i="1"/>
  <c r="ER55" i="1"/>
  <c r="EQ55" i="1"/>
  <c r="EM55" i="1"/>
  <c r="EA55" i="1"/>
  <c r="DX55" i="1"/>
  <c r="DU55" i="1"/>
  <c r="DR55" i="1"/>
  <c r="DO55" i="1"/>
  <c r="DH55" i="1"/>
  <c r="DG55" i="1"/>
  <c r="CZ55" i="1"/>
  <c r="CW55" i="1"/>
  <c r="CM55" i="1"/>
  <c r="CL55" i="1"/>
  <c r="BV55" i="1"/>
  <c r="BR55" i="1"/>
  <c r="BQ55" i="1"/>
  <c r="BP55" i="1"/>
  <c r="BJ55" i="1"/>
  <c r="BF55" i="1"/>
  <c r="BE55" i="1"/>
  <c r="BE53" i="1" s="1"/>
  <c r="BE67" i="1" s="1"/>
  <c r="BD55" i="1"/>
  <c r="AX55" i="1"/>
  <c r="AO55" i="1"/>
  <c r="AL55" i="1"/>
  <c r="AI55" i="1"/>
  <c r="AF55" i="1"/>
  <c r="AC55" i="1"/>
  <c r="Y55" i="1"/>
  <c r="Z55" i="1" s="1"/>
  <c r="X55" i="1"/>
  <c r="T55" i="1"/>
  <c r="Q55" i="1"/>
  <c r="N55" i="1"/>
  <c r="J55" i="1"/>
  <c r="I55" i="1"/>
  <c r="FA54" i="1"/>
  <c r="EZ54" i="1"/>
  <c r="EX54" i="1"/>
  <c r="EW54" i="1"/>
  <c r="EV54" i="1"/>
  <c r="EU54" i="1"/>
  <c r="ET54" i="1"/>
  <c r="ES54" i="1"/>
  <c r="ER54" i="1"/>
  <c r="EM54" i="1"/>
  <c r="EA54" i="1"/>
  <c r="DW53" i="1"/>
  <c r="DU54" i="1"/>
  <c r="DR54" i="1"/>
  <c r="DO54" i="1"/>
  <c r="CZ54" i="1"/>
  <c r="CW54" i="1"/>
  <c r="CL54" i="1"/>
  <c r="BV54" i="1"/>
  <c r="BR54" i="1"/>
  <c r="BQ54" i="1"/>
  <c r="BP54" i="1"/>
  <c r="BJ54" i="1"/>
  <c r="BF54" i="1"/>
  <c r="BE54" i="1"/>
  <c r="BD54" i="1"/>
  <c r="AX54" i="1"/>
  <c r="AO54" i="1"/>
  <c r="AL54" i="1"/>
  <c r="AI54" i="1"/>
  <c r="AF54" i="1"/>
  <c r="AC54" i="1"/>
  <c r="Y54" i="1"/>
  <c r="X54" i="1"/>
  <c r="T54" i="1"/>
  <c r="Q54" i="1"/>
  <c r="I54" i="1"/>
  <c r="EL53" i="1"/>
  <c r="EL67" i="1" s="1"/>
  <c r="EK53" i="1"/>
  <c r="EK67" i="1" s="1"/>
  <c r="EI53" i="1"/>
  <c r="DZ53" i="1"/>
  <c r="DZ67" i="1" s="1"/>
  <c r="DY53" i="1"/>
  <c r="DY67" i="1" s="1"/>
  <c r="DT53" i="1"/>
  <c r="DT67" i="1" s="1"/>
  <c r="DS53" i="1"/>
  <c r="DS67" i="1" s="1"/>
  <c r="DQ53" i="1"/>
  <c r="DP53" i="1"/>
  <c r="DP67" i="1" s="1"/>
  <c r="DN53" i="1"/>
  <c r="DN67" i="1" s="1"/>
  <c r="DM53" i="1"/>
  <c r="DM67" i="1" s="1"/>
  <c r="DK53" i="1"/>
  <c r="DJ53" i="1"/>
  <c r="DJ67" i="1" s="1"/>
  <c r="DB53" i="1"/>
  <c r="DA67" i="1"/>
  <c r="CY53" i="1"/>
  <c r="CY67" i="1" s="1"/>
  <c r="CX53" i="1"/>
  <c r="CX67" i="1" s="1"/>
  <c r="CV53" i="1"/>
  <c r="CU53" i="1"/>
  <c r="CU67" i="1" s="1"/>
  <c r="CS53" i="1"/>
  <c r="CR53" i="1"/>
  <c r="CR67" i="1" s="1"/>
  <c r="CP53" i="1"/>
  <c r="CO53" i="1"/>
  <c r="CO67" i="1" s="1"/>
  <c r="CJ53" i="1"/>
  <c r="CI53" i="1"/>
  <c r="CI67" i="1" s="1"/>
  <c r="BU53" i="1"/>
  <c r="BU67" i="1" s="1"/>
  <c r="BT53" i="1"/>
  <c r="BT67" i="1" s="1"/>
  <c r="BO53" i="1"/>
  <c r="BO67" i="1" s="1"/>
  <c r="BN53" i="1"/>
  <c r="BN67" i="1" s="1"/>
  <c r="BI53" i="1"/>
  <c r="BH53" i="1"/>
  <c r="BH67" i="1" s="1"/>
  <c r="AZ53" i="1"/>
  <c r="AZ67" i="1" s="1"/>
  <c r="AY53" i="1"/>
  <c r="AY67" i="1" s="1"/>
  <c r="AX53" i="1"/>
  <c r="AT53" i="1"/>
  <c r="AS53" i="1"/>
  <c r="AS67" i="1" s="1"/>
  <c r="AQ53" i="1"/>
  <c r="AP53" i="1"/>
  <c r="AP67" i="1" s="1"/>
  <c r="AN53" i="1"/>
  <c r="AN67" i="1" s="1"/>
  <c r="AM53" i="1"/>
  <c r="AM67" i="1" s="1"/>
  <c r="AK53" i="1"/>
  <c r="AK67" i="1" s="1"/>
  <c r="AJ53" i="1"/>
  <c r="AJ67" i="1" s="1"/>
  <c r="AH53" i="1"/>
  <c r="AH67" i="1" s="1"/>
  <c r="AG53" i="1"/>
  <c r="AG67" i="1" s="1"/>
  <c r="AE53" i="1"/>
  <c r="AE67" i="1" s="1"/>
  <c r="AD53" i="1"/>
  <c r="AD67" i="1" s="1"/>
  <c r="AB53" i="1"/>
  <c r="AB67" i="1" s="1"/>
  <c r="AA53" i="1"/>
  <c r="AA67" i="1" s="1"/>
  <c r="S53" i="1"/>
  <c r="S67" i="1" s="1"/>
  <c r="R53" i="1"/>
  <c r="R67" i="1" s="1"/>
  <c r="P53" i="1"/>
  <c r="P67" i="1" s="1"/>
  <c r="O53" i="1"/>
  <c r="O67" i="1" s="1"/>
  <c r="L53" i="1"/>
  <c r="L67" i="1" s="1"/>
  <c r="E53" i="1"/>
  <c r="D53" i="1"/>
  <c r="FB52" i="1"/>
  <c r="FA52" i="1"/>
  <c r="EZ52" i="1"/>
  <c r="EY52" i="1"/>
  <c r="EX52" i="1"/>
  <c r="EW52" i="1"/>
  <c r="EU52" i="1"/>
  <c r="ET52" i="1"/>
  <c r="ES52" i="1"/>
  <c r="ER52" i="1"/>
  <c r="EQ52" i="1"/>
  <c r="EM52" i="1"/>
  <c r="DX52" i="1"/>
  <c r="DX51" i="1" s="1"/>
  <c r="DU52" i="1"/>
  <c r="DU51" i="1" s="1"/>
  <c r="DR52" i="1"/>
  <c r="DO52" i="1"/>
  <c r="DH52" i="1"/>
  <c r="DH51" i="1" s="1"/>
  <c r="DG52" i="1"/>
  <c r="DG51" i="1" s="1"/>
  <c r="AX52" i="1"/>
  <c r="EV52" i="1"/>
  <c r="Y52" i="1"/>
  <c r="X52" i="1"/>
  <c r="J52" i="1"/>
  <c r="I52" i="1"/>
  <c r="I51" i="1" s="1"/>
  <c r="EM51" i="1"/>
  <c r="EL51" i="1"/>
  <c r="EK51" i="1"/>
  <c r="EI51" i="1"/>
  <c r="EH51" i="1"/>
  <c r="DZ51" i="1"/>
  <c r="DY51" i="1"/>
  <c r="DW51" i="1"/>
  <c r="DV51" i="1"/>
  <c r="DT51" i="1"/>
  <c r="DS51" i="1"/>
  <c r="DR51" i="1"/>
  <c r="DQ51" i="1"/>
  <c r="DP51" i="1"/>
  <c r="DO51" i="1"/>
  <c r="DN51" i="1"/>
  <c r="DM51" i="1"/>
  <c r="DK51" i="1"/>
  <c r="DJ51" i="1"/>
  <c r="DB51" i="1"/>
  <c r="DA51" i="1"/>
  <c r="CZ51" i="1"/>
  <c r="CY51" i="1"/>
  <c r="CX51" i="1"/>
  <c r="CW51" i="1"/>
  <c r="CV51" i="1"/>
  <c r="CU51" i="1"/>
  <c r="CS51" i="1"/>
  <c r="CR51" i="1"/>
  <c r="CP51" i="1"/>
  <c r="CO51" i="1"/>
  <c r="CM51" i="1"/>
  <c r="CL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R51" i="1"/>
  <c r="BQ51" i="1"/>
  <c r="BO51" i="1"/>
  <c r="BN51" i="1"/>
  <c r="BM51" i="1"/>
  <c r="BL51" i="1"/>
  <c r="BK51" i="1"/>
  <c r="BJ51" i="1"/>
  <c r="BI51" i="1"/>
  <c r="BH51" i="1"/>
  <c r="BG51" i="1"/>
  <c r="BF51" i="1"/>
  <c r="BE51" i="1"/>
  <c r="BA51" i="1"/>
  <c r="AZ51" i="1"/>
  <c r="AY51" i="1"/>
  <c r="AX51" i="1"/>
  <c r="AT51" i="1"/>
  <c r="AS51" i="1"/>
  <c r="AQ51" i="1"/>
  <c r="AP51" i="1"/>
  <c r="AO51" i="1"/>
  <c r="AN51" i="1"/>
  <c r="AN33" i="1" s="1"/>
  <c r="AM51" i="1"/>
  <c r="AL51" i="1"/>
  <c r="AK51" i="1"/>
  <c r="AK33" i="1" s="1"/>
  <c r="AJ51" i="1"/>
  <c r="AJ33" i="1" s="1"/>
  <c r="AH51" i="1"/>
  <c r="AG51" i="1"/>
  <c r="AE51" i="1"/>
  <c r="AD51" i="1"/>
  <c r="AB51" i="1"/>
  <c r="AA51" i="1"/>
  <c r="S51" i="1"/>
  <c r="R51" i="1"/>
  <c r="Q51" i="1"/>
  <c r="P51" i="1"/>
  <c r="O51" i="1"/>
  <c r="M51" i="1"/>
  <c r="L51" i="1"/>
  <c r="FB50" i="1"/>
  <c r="FA50" i="1"/>
  <c r="EZ50" i="1"/>
  <c r="EX50" i="1"/>
  <c r="EW50" i="1"/>
  <c r="EV50" i="1"/>
  <c r="EU50" i="1"/>
  <c r="ET50" i="1"/>
  <c r="ES50" i="1"/>
  <c r="ER50" i="1"/>
  <c r="EQ50" i="1"/>
  <c r="EM50" i="1"/>
  <c r="EA50" i="1"/>
  <c r="DX50" i="1"/>
  <c r="DU50" i="1"/>
  <c r="DR50" i="1"/>
  <c r="DO50" i="1"/>
  <c r="DH50" i="1"/>
  <c r="DG50" i="1"/>
  <c r="CZ50" i="1"/>
  <c r="CW50" i="1"/>
  <c r="CM50" i="1"/>
  <c r="CL50" i="1"/>
  <c r="BV50" i="1"/>
  <c r="BR50" i="1"/>
  <c r="BQ50" i="1"/>
  <c r="BJ50" i="1"/>
  <c r="BG50" i="1"/>
  <c r="BA50" i="1"/>
  <c r="AX50" i="1"/>
  <c r="AO50" i="1"/>
  <c r="AL50" i="1"/>
  <c r="AF50" i="1"/>
  <c r="AC50" i="1"/>
  <c r="Y50" i="1"/>
  <c r="X50" i="1"/>
  <c r="T50" i="1"/>
  <c r="Q50" i="1"/>
  <c r="N50" i="1"/>
  <c r="J50" i="1"/>
  <c r="I50" i="1"/>
  <c r="FB49" i="1"/>
  <c r="FA49" i="1"/>
  <c r="EZ49" i="1"/>
  <c r="EX49" i="1"/>
  <c r="EW49" i="1"/>
  <c r="EV49" i="1"/>
  <c r="EU49" i="1"/>
  <c r="ET49" i="1"/>
  <c r="ES49" i="1"/>
  <c r="ER49" i="1"/>
  <c r="EQ49" i="1"/>
  <c r="EM49" i="1"/>
  <c r="EA49" i="1"/>
  <c r="DX49" i="1"/>
  <c r="DU49" i="1"/>
  <c r="DR49" i="1"/>
  <c r="DO49" i="1"/>
  <c r="DH49" i="1"/>
  <c r="DG49" i="1"/>
  <c r="CZ49" i="1"/>
  <c r="CW49" i="1"/>
  <c r="CM49" i="1"/>
  <c r="CL49" i="1"/>
  <c r="BV49" i="1"/>
  <c r="BR49" i="1"/>
  <c r="BQ49" i="1"/>
  <c r="BJ49" i="1"/>
  <c r="BG49" i="1"/>
  <c r="BA49" i="1"/>
  <c r="AX49" i="1"/>
  <c r="AO49" i="1"/>
  <c r="AL49" i="1"/>
  <c r="AF49" i="1"/>
  <c r="AC49" i="1"/>
  <c r="Y49" i="1"/>
  <c r="X49" i="1"/>
  <c r="T49" i="1"/>
  <c r="Q49" i="1"/>
  <c r="N49" i="1"/>
  <c r="J49" i="1"/>
  <c r="I49" i="1"/>
  <c r="FB48" i="1"/>
  <c r="FA48" i="1"/>
  <c r="EZ48" i="1"/>
  <c r="EX48" i="1"/>
  <c r="EW48" i="1"/>
  <c r="EV48" i="1"/>
  <c r="EU48" i="1"/>
  <c r="ET48" i="1"/>
  <c r="ES48" i="1"/>
  <c r="ER48" i="1"/>
  <c r="EQ48" i="1"/>
  <c r="DH48" i="1"/>
  <c r="DG48" i="1"/>
  <c r="CM48" i="1"/>
  <c r="CL48" i="1"/>
  <c r="AX48" i="1"/>
  <c r="FB47" i="1"/>
  <c r="FA47" i="1"/>
  <c r="EZ47" i="1"/>
  <c r="EX47" i="1"/>
  <c r="EW47" i="1"/>
  <c r="EV47" i="1"/>
  <c r="EU47" i="1"/>
  <c r="ET47" i="1"/>
  <c r="ES47" i="1"/>
  <c r="ER47" i="1"/>
  <c r="EQ47" i="1"/>
  <c r="EA47" i="1"/>
  <c r="DU47" i="1"/>
  <c r="DR47" i="1"/>
  <c r="DO47" i="1"/>
  <c r="DH47" i="1"/>
  <c r="DG47" i="1"/>
  <c r="CZ47" i="1"/>
  <c r="CW47" i="1"/>
  <c r="CM47" i="1"/>
  <c r="CL47" i="1"/>
  <c r="BV47" i="1"/>
  <c r="BJ47" i="1"/>
  <c r="BG47" i="1"/>
  <c r="AX47" i="1"/>
  <c r="AO47" i="1"/>
  <c r="AL47" i="1"/>
  <c r="Y47" i="1"/>
  <c r="X47" i="1"/>
  <c r="Q47" i="1"/>
  <c r="J47" i="1"/>
  <c r="I47" i="1"/>
  <c r="FB46" i="1"/>
  <c r="FA46" i="1"/>
  <c r="EZ46" i="1"/>
  <c r="EX46" i="1"/>
  <c r="EW46" i="1"/>
  <c r="EV46" i="1"/>
  <c r="EU46" i="1"/>
  <c r="ET46" i="1"/>
  <c r="ES46" i="1"/>
  <c r="ER46" i="1"/>
  <c r="EQ46" i="1"/>
  <c r="DH46" i="1"/>
  <c r="DG46" i="1"/>
  <c r="CM46" i="1"/>
  <c r="CL46" i="1"/>
  <c r="AX46" i="1"/>
  <c r="Y46" i="1"/>
  <c r="X46" i="1"/>
  <c r="Q46" i="1"/>
  <c r="J46" i="1"/>
  <c r="I46" i="1"/>
  <c r="FB45" i="1"/>
  <c r="FA45" i="1"/>
  <c r="EZ45" i="1"/>
  <c r="EX45" i="1"/>
  <c r="EW45" i="1"/>
  <c r="EV45" i="1"/>
  <c r="EU45" i="1"/>
  <c r="ES45" i="1"/>
  <c r="ER45" i="1"/>
  <c r="EQ45" i="1"/>
  <c r="EA45" i="1"/>
  <c r="DX45" i="1"/>
  <c r="DU45" i="1"/>
  <c r="DR45" i="1"/>
  <c r="DO45" i="1"/>
  <c r="DH45" i="1"/>
  <c r="DG45" i="1"/>
  <c r="CZ45" i="1"/>
  <c r="CW45" i="1"/>
  <c r="CM45" i="1"/>
  <c r="CN45" i="1" s="1"/>
  <c r="CL45" i="1"/>
  <c r="BV45" i="1"/>
  <c r="BR45" i="1"/>
  <c r="BQ45" i="1"/>
  <c r="BJ45" i="1"/>
  <c r="BG45" i="1"/>
  <c r="AX45" i="1"/>
  <c r="AU45" i="1"/>
  <c r="AR45" i="1"/>
  <c r="AO45" i="1"/>
  <c r="AL45" i="1"/>
  <c r="AG43" i="1"/>
  <c r="Y45" i="1"/>
  <c r="Q45" i="1"/>
  <c r="J45" i="1"/>
  <c r="I45" i="1"/>
  <c r="EH43" i="1"/>
  <c r="EA44" i="1"/>
  <c r="DH44" i="1"/>
  <c r="AU44" i="1"/>
  <c r="AR44" i="1"/>
  <c r="Y44" i="1"/>
  <c r="G44" i="1" s="1"/>
  <c r="X44" i="1"/>
  <c r="EX43" i="1"/>
  <c r="EW43" i="1"/>
  <c r="ES43" i="1"/>
  <c r="ER43" i="1"/>
  <c r="EQ43" i="1"/>
  <c r="EI43" i="1"/>
  <c r="DZ43" i="1"/>
  <c r="DY43" i="1"/>
  <c r="DU43" i="1"/>
  <c r="DR43" i="1"/>
  <c r="DM43" i="1"/>
  <c r="DO43" i="1" s="1"/>
  <c r="DK43" i="1"/>
  <c r="CZ43" i="1"/>
  <c r="CW43" i="1"/>
  <c r="CP43" i="1"/>
  <c r="CO43" i="1"/>
  <c r="CL43" i="1" s="1"/>
  <c r="BV43" i="1"/>
  <c r="BR43" i="1"/>
  <c r="BQ43" i="1"/>
  <c r="BJ43" i="1"/>
  <c r="BF43" i="1"/>
  <c r="BE43" i="1"/>
  <c r="BA43" i="1"/>
  <c r="AX43" i="1"/>
  <c r="AT43" i="1"/>
  <c r="AS43" i="1"/>
  <c r="AQ43" i="1"/>
  <c r="AP43" i="1"/>
  <c r="AO43" i="1"/>
  <c r="AL43" i="1"/>
  <c r="AH43" i="1"/>
  <c r="AE43" i="1"/>
  <c r="AE33" i="1" s="1"/>
  <c r="AD43" i="1"/>
  <c r="AD33" i="1" s="1"/>
  <c r="AC43" i="1"/>
  <c r="T43" i="1"/>
  <c r="Q43" i="1"/>
  <c r="N43" i="1"/>
  <c r="J43" i="1"/>
  <c r="I43" i="1"/>
  <c r="FB42" i="1"/>
  <c r="FA42" i="1"/>
  <c r="EZ42" i="1"/>
  <c r="EX42" i="1"/>
  <c r="EW42" i="1"/>
  <c r="EV42" i="1"/>
  <c r="EU42" i="1"/>
  <c r="ET42" i="1"/>
  <c r="ES42" i="1"/>
  <c r="ER42" i="1"/>
  <c r="EQ42" i="1"/>
  <c r="EA42" i="1"/>
  <c r="DX42" i="1"/>
  <c r="DU42" i="1"/>
  <c r="DR42" i="1"/>
  <c r="DO42" i="1"/>
  <c r="DH42" i="1"/>
  <c r="DG42" i="1"/>
  <c r="CZ42" i="1"/>
  <c r="CW42" i="1"/>
  <c r="CO37" i="1"/>
  <c r="CM42" i="1"/>
  <c r="CL42" i="1"/>
  <c r="BV42" i="1"/>
  <c r="BR42" i="1"/>
  <c r="BQ42" i="1"/>
  <c r="BJ42" i="1"/>
  <c r="BG42" i="1"/>
  <c r="BA42" i="1"/>
  <c r="AX42" i="1"/>
  <c r="AU42" i="1"/>
  <c r="AR42" i="1"/>
  <c r="AO42" i="1"/>
  <c r="AL42" i="1"/>
  <c r="AI42" i="1"/>
  <c r="AF42" i="1"/>
  <c r="AC42" i="1"/>
  <c r="Y42" i="1"/>
  <c r="Z42" i="1" s="1"/>
  <c r="X42" i="1"/>
  <c r="T42" i="1"/>
  <c r="Q42" i="1"/>
  <c r="N42" i="1"/>
  <c r="J42" i="1"/>
  <c r="I42" i="1"/>
  <c r="FB41" i="1"/>
  <c r="FA41" i="1"/>
  <c r="EZ41" i="1"/>
  <c r="EX41" i="1"/>
  <c r="EW41" i="1"/>
  <c r="EV41" i="1"/>
  <c r="EU41" i="1"/>
  <c r="ET41" i="1"/>
  <c r="ES41" i="1"/>
  <c r="ER41" i="1"/>
  <c r="EQ41" i="1"/>
  <c r="EA41" i="1"/>
  <c r="DX41" i="1"/>
  <c r="DU41" i="1"/>
  <c r="DR41" i="1"/>
  <c r="DO41" i="1"/>
  <c r="DH41" i="1"/>
  <c r="DG41" i="1"/>
  <c r="CZ41" i="1"/>
  <c r="CW41" i="1"/>
  <c r="CM41" i="1"/>
  <c r="CL41" i="1"/>
  <c r="BV41" i="1"/>
  <c r="BR41" i="1"/>
  <c r="BS41" i="1" s="1"/>
  <c r="BQ41" i="1"/>
  <c r="BJ41" i="1"/>
  <c r="BG41" i="1"/>
  <c r="BA41" i="1"/>
  <c r="AX41" i="1"/>
  <c r="AU41" i="1"/>
  <c r="AR41" i="1"/>
  <c r="AO41" i="1"/>
  <c r="AL41" i="1"/>
  <c r="AI41" i="1"/>
  <c r="AF41" i="1"/>
  <c r="AC41" i="1"/>
  <c r="Y41" i="1"/>
  <c r="X41" i="1"/>
  <c r="T41" i="1"/>
  <c r="Q41" i="1"/>
  <c r="N41" i="1"/>
  <c r="J41" i="1"/>
  <c r="K41" i="1" s="1"/>
  <c r="I41" i="1"/>
  <c r="FB40" i="1"/>
  <c r="FA40" i="1"/>
  <c r="EZ40" i="1"/>
  <c r="EX40" i="1"/>
  <c r="EW40" i="1"/>
  <c r="EV40" i="1"/>
  <c r="EU40" i="1"/>
  <c r="ET40" i="1"/>
  <c r="ES40" i="1"/>
  <c r="ER40" i="1"/>
  <c r="EQ40" i="1"/>
  <c r="EA40" i="1"/>
  <c r="DX40" i="1"/>
  <c r="DU40" i="1"/>
  <c r="DR40" i="1"/>
  <c r="DO40" i="1"/>
  <c r="DH40" i="1"/>
  <c r="DG40" i="1"/>
  <c r="CZ40" i="1"/>
  <c r="CW40" i="1"/>
  <c r="CM40" i="1"/>
  <c r="CL40" i="1"/>
  <c r="BV40" i="1"/>
  <c r="BJ40" i="1"/>
  <c r="BG40" i="1"/>
  <c r="BA40" i="1"/>
  <c r="AX40" i="1"/>
  <c r="AR40" i="1"/>
  <c r="AO40" i="1"/>
  <c r="AL40" i="1"/>
  <c r="AI40" i="1"/>
  <c r="AF40" i="1"/>
  <c r="AC40" i="1"/>
  <c r="Y40" i="1"/>
  <c r="X40" i="1"/>
  <c r="Z40" i="1" s="1"/>
  <c r="T40" i="1"/>
  <c r="Q40" i="1"/>
  <c r="N40" i="1"/>
  <c r="J40" i="1"/>
  <c r="I40" i="1"/>
  <c r="AI39" i="1"/>
  <c r="Y39" i="1"/>
  <c r="EO39" i="1" s="1"/>
  <c r="X39" i="1"/>
  <c r="FB38" i="1"/>
  <c r="EX38" i="1"/>
  <c r="EW38" i="1"/>
  <c r="EV38" i="1"/>
  <c r="EU38" i="1"/>
  <c r="ET38" i="1"/>
  <c r="ES38" i="1"/>
  <c r="ER38" i="1"/>
  <c r="EQ38" i="1"/>
  <c r="FA38" i="1"/>
  <c r="DH38" i="1"/>
  <c r="DU38" i="1"/>
  <c r="DR38" i="1"/>
  <c r="DO38" i="1"/>
  <c r="DJ37" i="1"/>
  <c r="CZ38" i="1"/>
  <c r="CW38" i="1"/>
  <c r="CM38" i="1"/>
  <c r="CL38" i="1"/>
  <c r="BV38" i="1"/>
  <c r="BR38" i="1"/>
  <c r="BQ38" i="1"/>
  <c r="BJ38" i="1"/>
  <c r="BG38" i="1"/>
  <c r="BA38" i="1"/>
  <c r="AX38" i="1"/>
  <c r="AU38" i="1"/>
  <c r="AR38" i="1"/>
  <c r="AO38" i="1"/>
  <c r="AL38" i="1"/>
  <c r="AI38" i="1"/>
  <c r="AF38" i="1"/>
  <c r="AC38" i="1"/>
  <c r="Z38" i="1"/>
  <c r="T38" i="1"/>
  <c r="Q38" i="1"/>
  <c r="N38" i="1"/>
  <c r="J38" i="1"/>
  <c r="I38" i="1"/>
  <c r="EX37" i="1"/>
  <c r="EW37" i="1"/>
  <c r="EU37" i="1"/>
  <c r="ES37" i="1"/>
  <c r="ER37" i="1"/>
  <c r="EQ37" i="1"/>
  <c r="EI37" i="1"/>
  <c r="EI33" i="1" s="1"/>
  <c r="EH37" i="1"/>
  <c r="DZ37" i="1"/>
  <c r="DU37" i="1"/>
  <c r="DR37" i="1"/>
  <c r="DM37" i="1"/>
  <c r="DO37" i="1" s="1"/>
  <c r="DK37" i="1"/>
  <c r="CZ37" i="1"/>
  <c r="CW37" i="1"/>
  <c r="CS37" i="1"/>
  <c r="CR37" i="1"/>
  <c r="CP37" i="1"/>
  <c r="CP33" i="1" s="1"/>
  <c r="BV37" i="1"/>
  <c r="BR37" i="1"/>
  <c r="BQ37" i="1"/>
  <c r="BJ37" i="1"/>
  <c r="BF37" i="1"/>
  <c r="BE37" i="1"/>
  <c r="BG37" i="1" s="1"/>
  <c r="BA37" i="1"/>
  <c r="AX37" i="1"/>
  <c r="AT37" i="1"/>
  <c r="EV37" i="1" s="1"/>
  <c r="AS37" i="1"/>
  <c r="AR37" i="1"/>
  <c r="AO37" i="1"/>
  <c r="AL37" i="1"/>
  <c r="AH37" i="1"/>
  <c r="AG37" i="1"/>
  <c r="X37" i="1" s="1"/>
  <c r="AF37" i="1"/>
  <c r="AC37" i="1"/>
  <c r="T37" i="1"/>
  <c r="Q37" i="1"/>
  <c r="N37" i="1"/>
  <c r="J37" i="1"/>
  <c r="J33" i="1" s="1"/>
  <c r="I37" i="1"/>
  <c r="FB36" i="1"/>
  <c r="FA36" i="1"/>
  <c r="EZ36" i="1"/>
  <c r="EX36" i="1"/>
  <c r="EW36" i="1"/>
  <c r="EV36" i="1"/>
  <c r="EU36" i="1"/>
  <c r="ET36" i="1"/>
  <c r="ES36" i="1"/>
  <c r="ER36" i="1"/>
  <c r="EQ36" i="1"/>
  <c r="EA36" i="1"/>
  <c r="DX36" i="1"/>
  <c r="DU36" i="1"/>
  <c r="DR36" i="1"/>
  <c r="DO36" i="1"/>
  <c r="DH36" i="1"/>
  <c r="DI36" i="1" s="1"/>
  <c r="DG36" i="1"/>
  <c r="CZ36" i="1"/>
  <c r="CW36" i="1"/>
  <c r="CM36" i="1"/>
  <c r="CL36" i="1"/>
  <c r="BV36" i="1"/>
  <c r="BJ36" i="1"/>
  <c r="BG36" i="1"/>
  <c r="BA36" i="1"/>
  <c r="AX36" i="1"/>
  <c r="AU36" i="1"/>
  <c r="AR36" i="1"/>
  <c r="AO36" i="1"/>
  <c r="AL36" i="1"/>
  <c r="AI36" i="1"/>
  <c r="AF36" i="1"/>
  <c r="AC36" i="1"/>
  <c r="Y36" i="1"/>
  <c r="Z36" i="1" s="1"/>
  <c r="X36" i="1"/>
  <c r="T36" i="1"/>
  <c r="Q36" i="1"/>
  <c r="N36" i="1"/>
  <c r="J36" i="1"/>
  <c r="I36" i="1"/>
  <c r="FB35" i="1"/>
  <c r="FA35" i="1"/>
  <c r="EZ35" i="1"/>
  <c r="EX35" i="1"/>
  <c r="EW35" i="1"/>
  <c r="EV35" i="1"/>
  <c r="EU35" i="1"/>
  <c r="ET35" i="1"/>
  <c r="ES35" i="1"/>
  <c r="ER35" i="1"/>
  <c r="EQ35" i="1"/>
  <c r="EA35" i="1"/>
  <c r="DX35" i="1"/>
  <c r="DU35" i="1"/>
  <c r="DR35" i="1"/>
  <c r="DO35" i="1"/>
  <c r="DH35" i="1"/>
  <c r="DG35" i="1"/>
  <c r="CZ35" i="1"/>
  <c r="CW35" i="1"/>
  <c r="CM35" i="1"/>
  <c r="CL35" i="1"/>
  <c r="BV35" i="1"/>
  <c r="BJ35" i="1"/>
  <c r="BG35" i="1"/>
  <c r="BA35" i="1"/>
  <c r="AX35" i="1"/>
  <c r="AU35" i="1"/>
  <c r="AR35" i="1"/>
  <c r="AO35" i="1"/>
  <c r="AL35" i="1"/>
  <c r="AI35" i="1"/>
  <c r="AF35" i="1"/>
  <c r="AC35" i="1"/>
  <c r="Y35" i="1"/>
  <c r="X35" i="1"/>
  <c r="T35" i="1"/>
  <c r="Q35" i="1"/>
  <c r="N35" i="1"/>
  <c r="J35" i="1"/>
  <c r="I35" i="1"/>
  <c r="FB34" i="1"/>
  <c r="FA34" i="1"/>
  <c r="EZ34" i="1"/>
  <c r="EX34" i="1"/>
  <c r="EW34" i="1"/>
  <c r="EV34" i="1"/>
  <c r="EU34" i="1"/>
  <c r="ET34" i="1"/>
  <c r="ES34" i="1"/>
  <c r="ER34" i="1"/>
  <c r="EQ34" i="1"/>
  <c r="EA34" i="1"/>
  <c r="DX34" i="1"/>
  <c r="DU34" i="1"/>
  <c r="DR34" i="1"/>
  <c r="DO34" i="1"/>
  <c r="DH34" i="1"/>
  <c r="DG34" i="1"/>
  <c r="CZ34" i="1"/>
  <c r="CW34" i="1"/>
  <c r="CM34" i="1"/>
  <c r="CL34" i="1"/>
  <c r="BV34" i="1"/>
  <c r="BR34" i="1"/>
  <c r="BQ34" i="1"/>
  <c r="BJ34" i="1"/>
  <c r="BF34" i="1"/>
  <c r="BE34" i="1"/>
  <c r="BA34" i="1"/>
  <c r="AX34" i="1"/>
  <c r="AU34" i="1"/>
  <c r="AR34" i="1"/>
  <c r="AO34" i="1"/>
  <c r="AL34" i="1"/>
  <c r="AI34" i="1"/>
  <c r="AF34" i="1"/>
  <c r="AC34" i="1"/>
  <c r="Y34" i="1"/>
  <c r="X34" i="1"/>
  <c r="T34" i="1"/>
  <c r="Q34" i="1"/>
  <c r="N34" i="1"/>
  <c r="J34" i="1"/>
  <c r="K34" i="1" s="1"/>
  <c r="I34" i="1"/>
  <c r="EL33" i="1"/>
  <c r="EK33" i="1"/>
  <c r="DT33" i="1"/>
  <c r="DU33" i="1" s="1"/>
  <c r="DS33" i="1"/>
  <c r="DQ33" i="1"/>
  <c r="DR33" i="1" s="1"/>
  <c r="DP33" i="1"/>
  <c r="DN33" i="1"/>
  <c r="DB33" i="1"/>
  <c r="DA33" i="1"/>
  <c r="CY33" i="1"/>
  <c r="CX33" i="1"/>
  <c r="CV33" i="1"/>
  <c r="CU33" i="1"/>
  <c r="CJ33" i="1"/>
  <c r="CI33" i="1"/>
  <c r="BU33" i="1"/>
  <c r="BT33" i="1"/>
  <c r="BO33" i="1"/>
  <c r="BN33" i="1"/>
  <c r="BI33" i="1"/>
  <c r="BH33" i="1"/>
  <c r="BC33" i="1"/>
  <c r="BD33" i="1" s="1"/>
  <c r="BB33" i="1"/>
  <c r="AZ33" i="1"/>
  <c r="AY33" i="1"/>
  <c r="AW33" i="1"/>
  <c r="AX33" i="1" s="1"/>
  <c r="AV33" i="1"/>
  <c r="AM33" i="1"/>
  <c r="AB33" i="1"/>
  <c r="AA33" i="1"/>
  <c r="S33" i="1"/>
  <c r="R33" i="1"/>
  <c r="P33" i="1"/>
  <c r="Q33" i="1" s="1"/>
  <c r="O33" i="1"/>
  <c r="M33" i="1"/>
  <c r="L33" i="1"/>
  <c r="FB32" i="1"/>
  <c r="FA32" i="1"/>
  <c r="EZ32" i="1"/>
  <c r="EX32" i="1"/>
  <c r="EW32" i="1"/>
  <c r="EV32" i="1"/>
  <c r="EU32" i="1"/>
  <c r="ET32" i="1"/>
  <c r="ES32" i="1"/>
  <c r="ER32" i="1"/>
  <c r="EQ32" i="1"/>
  <c r="EA32" i="1"/>
  <c r="DX32" i="1"/>
  <c r="DU32" i="1"/>
  <c r="DR32" i="1"/>
  <c r="DO32" i="1"/>
  <c r="DH32" i="1"/>
  <c r="DG32" i="1"/>
  <c r="CZ32" i="1"/>
  <c r="CW32" i="1"/>
  <c r="CM32" i="1"/>
  <c r="CL32" i="1"/>
  <c r="BV32" i="1"/>
  <c r="BJ32" i="1"/>
  <c r="BG32" i="1"/>
  <c r="BA32" i="1"/>
  <c r="AX32" i="1"/>
  <c r="AU32" i="1"/>
  <c r="AR32" i="1"/>
  <c r="AO32" i="1"/>
  <c r="AL32" i="1"/>
  <c r="AI32" i="1"/>
  <c r="AF32" i="1"/>
  <c r="AC32" i="1"/>
  <c r="Y32" i="1"/>
  <c r="X32" i="1"/>
  <c r="T32" i="1"/>
  <c r="Q32" i="1"/>
  <c r="N32" i="1"/>
  <c r="J32" i="1"/>
  <c r="I32" i="1"/>
  <c r="FB31" i="1"/>
  <c r="FA31" i="1"/>
  <c r="EZ31" i="1"/>
  <c r="EX31" i="1"/>
  <c r="EW31" i="1"/>
  <c r="EU31" i="1"/>
  <c r="ET31" i="1"/>
  <c r="ES31" i="1"/>
  <c r="ER31" i="1"/>
  <c r="EQ31" i="1"/>
  <c r="EA31" i="1"/>
  <c r="DX31" i="1"/>
  <c r="DU31" i="1"/>
  <c r="DR31" i="1"/>
  <c r="DO31" i="1"/>
  <c r="DH31" i="1"/>
  <c r="DG31" i="1"/>
  <c r="CZ31" i="1"/>
  <c r="CW31" i="1"/>
  <c r="CM31" i="1"/>
  <c r="CL31" i="1"/>
  <c r="BV31" i="1"/>
  <c r="BR31" i="1"/>
  <c r="BQ31" i="1"/>
  <c r="BJ31" i="1"/>
  <c r="BF31" i="1"/>
  <c r="BE31" i="1"/>
  <c r="BA31" i="1"/>
  <c r="AX31" i="1"/>
  <c r="AU31" i="1"/>
  <c r="AR31" i="1"/>
  <c r="AO31" i="1"/>
  <c r="AL31" i="1"/>
  <c r="AI31" i="1"/>
  <c r="AF31" i="1"/>
  <c r="AC31" i="1"/>
  <c r="Y31" i="1"/>
  <c r="T31" i="1"/>
  <c r="Q31" i="1"/>
  <c r="N31" i="1"/>
  <c r="J31" i="1"/>
  <c r="I31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DH30" i="1"/>
  <c r="DG30" i="1"/>
  <c r="BA30" i="1"/>
  <c r="AX30" i="1"/>
  <c r="AU30" i="1"/>
  <c r="Y30" i="1"/>
  <c r="X30" i="1"/>
  <c r="J30" i="1"/>
  <c r="G30" i="1" s="1"/>
  <c r="I30" i="1"/>
  <c r="FB29" i="1"/>
  <c r="FA29" i="1"/>
  <c r="EZ29" i="1"/>
  <c r="EX29" i="1"/>
  <c r="EW29" i="1"/>
  <c r="EV29" i="1"/>
  <c r="EU29" i="1"/>
  <c r="ET29" i="1"/>
  <c r="ES29" i="1"/>
  <c r="ER29" i="1"/>
  <c r="EQ29" i="1"/>
  <c r="EA29" i="1"/>
  <c r="DH29" i="1"/>
  <c r="DU29" i="1"/>
  <c r="DR29" i="1"/>
  <c r="DO29" i="1"/>
  <c r="DG29" i="1"/>
  <c r="DA29" i="1"/>
  <c r="DC29" i="1" s="1"/>
  <c r="CZ29" i="1"/>
  <c r="CX29" i="1"/>
  <c r="CX23" i="1" s="1"/>
  <c r="CU29" i="1"/>
  <c r="CW29" i="1" s="1"/>
  <c r="CR29" i="1"/>
  <c r="CT29" i="1" s="1"/>
  <c r="CO29" i="1"/>
  <c r="CQ29" i="1" s="1"/>
  <c r="CM29" i="1"/>
  <c r="BV29" i="1"/>
  <c r="BR29" i="1"/>
  <c r="BQ29" i="1"/>
  <c r="BJ29" i="1"/>
  <c r="BF29" i="1"/>
  <c r="BE29" i="1"/>
  <c r="BA29" i="1"/>
  <c r="AX29" i="1"/>
  <c r="AU29" i="1"/>
  <c r="AO29" i="1"/>
  <c r="AL29" i="1"/>
  <c r="AI29" i="1"/>
  <c r="Y29" i="1"/>
  <c r="X29" i="1"/>
  <c r="Q29" i="1"/>
  <c r="J29" i="1"/>
  <c r="I29" i="1"/>
  <c r="FB28" i="1"/>
  <c r="FA28" i="1"/>
  <c r="EZ28" i="1"/>
  <c r="EX28" i="1"/>
  <c r="EW28" i="1"/>
  <c r="EV28" i="1"/>
  <c r="EU28" i="1"/>
  <c r="ET28" i="1"/>
  <c r="ES28" i="1"/>
  <c r="ER28" i="1"/>
  <c r="EQ28" i="1"/>
  <c r="DH28" i="1"/>
  <c r="DG28" i="1"/>
  <c r="CM28" i="1"/>
  <c r="CL28" i="1"/>
  <c r="AX28" i="1"/>
  <c r="AU28" i="1"/>
  <c r="Y28" i="1"/>
  <c r="X28" i="1"/>
  <c r="EL27" i="1"/>
  <c r="EM27" i="1" s="1"/>
  <c r="EK27" i="1"/>
  <c r="EK23" i="1" s="1"/>
  <c r="EI27" i="1"/>
  <c r="EI23" i="1" s="1"/>
  <c r="EH27" i="1"/>
  <c r="DV27" i="1" s="1"/>
  <c r="DG27" i="1" s="1"/>
  <c r="CM27" i="1"/>
  <c r="CL27" i="1"/>
  <c r="CJ27" i="1"/>
  <c r="CJ23" i="1" s="1"/>
  <c r="CI27" i="1"/>
  <c r="CI23" i="1" s="1"/>
  <c r="BO27" i="1"/>
  <c r="BN27" i="1"/>
  <c r="BN23" i="1" s="1"/>
  <c r="BC27" i="1"/>
  <c r="BB27" i="1"/>
  <c r="AZ27" i="1"/>
  <c r="BA27" i="1" s="1"/>
  <c r="AY27" i="1"/>
  <c r="AY23" i="1" s="1"/>
  <c r="AT27" i="1"/>
  <c r="AT23" i="1" s="1"/>
  <c r="AS27" i="1"/>
  <c r="AS23" i="1" s="1"/>
  <c r="AQ27" i="1"/>
  <c r="AQ23" i="1" s="1"/>
  <c r="AP27" i="1"/>
  <c r="AP23" i="1" s="1"/>
  <c r="FB26" i="1"/>
  <c r="FA26" i="1"/>
  <c r="EZ26" i="1"/>
  <c r="EX26" i="1"/>
  <c r="EW26" i="1"/>
  <c r="EV26" i="1"/>
  <c r="EU26" i="1"/>
  <c r="ET26" i="1"/>
  <c r="ES26" i="1"/>
  <c r="ER26" i="1"/>
  <c r="EQ26" i="1"/>
  <c r="EM26" i="1"/>
  <c r="EJ26" i="1"/>
  <c r="EA26" i="1"/>
  <c r="DX26" i="1"/>
  <c r="DU26" i="1"/>
  <c r="DR26" i="1"/>
  <c r="DO26" i="1"/>
  <c r="DL26" i="1"/>
  <c r="DH26" i="1"/>
  <c r="DG26" i="1"/>
  <c r="DC26" i="1"/>
  <c r="CZ26" i="1"/>
  <c r="CW26" i="1"/>
  <c r="CT26" i="1"/>
  <c r="CQ26" i="1"/>
  <c r="CM26" i="1"/>
  <c r="CL26" i="1"/>
  <c r="CK26" i="1"/>
  <c r="BV26" i="1"/>
  <c r="BR26" i="1"/>
  <c r="BQ26" i="1"/>
  <c r="BP26" i="1"/>
  <c r="BJ26" i="1"/>
  <c r="BF26" i="1"/>
  <c r="BE26" i="1"/>
  <c r="BD26" i="1"/>
  <c r="AX26" i="1"/>
  <c r="AU26" i="1"/>
  <c r="AR26" i="1"/>
  <c r="AO26" i="1"/>
  <c r="AL26" i="1"/>
  <c r="AI26" i="1"/>
  <c r="Y26" i="1"/>
  <c r="X26" i="1"/>
  <c r="T26" i="1"/>
  <c r="Q26" i="1"/>
  <c r="N26" i="1"/>
  <c r="J26" i="1"/>
  <c r="I26" i="1"/>
  <c r="FB25" i="1"/>
  <c r="FA25" i="1"/>
  <c r="EZ25" i="1"/>
  <c r="EX25" i="1"/>
  <c r="EW25" i="1"/>
  <c r="EV25" i="1"/>
  <c r="EU25" i="1"/>
  <c r="ET25" i="1"/>
  <c r="ES25" i="1"/>
  <c r="ER25" i="1"/>
  <c r="EQ25" i="1"/>
  <c r="EM25" i="1"/>
  <c r="EJ25" i="1"/>
  <c r="EA25" i="1"/>
  <c r="DX25" i="1"/>
  <c r="DU25" i="1"/>
  <c r="DR25" i="1"/>
  <c r="DO25" i="1"/>
  <c r="DL25" i="1"/>
  <c r="DH25" i="1"/>
  <c r="DI25" i="1" s="1"/>
  <c r="DG25" i="1"/>
  <c r="DC25" i="1"/>
  <c r="CZ25" i="1"/>
  <c r="CW25" i="1"/>
  <c r="CT25" i="1"/>
  <c r="CQ25" i="1"/>
  <c r="CM25" i="1"/>
  <c r="CL25" i="1"/>
  <c r="CK25" i="1"/>
  <c r="BV25" i="1"/>
  <c r="BR25" i="1"/>
  <c r="BQ25" i="1"/>
  <c r="BP25" i="1"/>
  <c r="BJ25" i="1"/>
  <c r="BF25" i="1"/>
  <c r="BE25" i="1"/>
  <c r="BD25" i="1"/>
  <c r="AX25" i="1"/>
  <c r="AU25" i="1"/>
  <c r="AR25" i="1"/>
  <c r="AO25" i="1"/>
  <c r="AL25" i="1"/>
  <c r="AI25" i="1"/>
  <c r="Y25" i="1"/>
  <c r="X25" i="1"/>
  <c r="T25" i="1"/>
  <c r="Q25" i="1"/>
  <c r="N25" i="1"/>
  <c r="J25" i="1"/>
  <c r="I25" i="1"/>
  <c r="FB24" i="1"/>
  <c r="FA24" i="1"/>
  <c r="EZ24" i="1"/>
  <c r="EX24" i="1"/>
  <c r="EW24" i="1"/>
  <c r="EV24" i="1"/>
  <c r="EU24" i="1"/>
  <c r="ET24" i="1"/>
  <c r="EM24" i="1"/>
  <c r="EJ24" i="1"/>
  <c r="EA24" i="1"/>
  <c r="DX24" i="1"/>
  <c r="DU24" i="1"/>
  <c r="DR24" i="1"/>
  <c r="DO24" i="1"/>
  <c r="DL24" i="1"/>
  <c r="DH24" i="1"/>
  <c r="DG24" i="1"/>
  <c r="DC24" i="1"/>
  <c r="CZ24" i="1"/>
  <c r="CW24" i="1"/>
  <c r="CT24" i="1"/>
  <c r="CQ24" i="1"/>
  <c r="CM24" i="1"/>
  <c r="CL24" i="1"/>
  <c r="CK24" i="1"/>
  <c r="BV24" i="1"/>
  <c r="BR24" i="1"/>
  <c r="BQ24" i="1"/>
  <c r="BP24" i="1"/>
  <c r="BJ24" i="1"/>
  <c r="BF24" i="1"/>
  <c r="BE24" i="1"/>
  <c r="BD24" i="1"/>
  <c r="AX24" i="1"/>
  <c r="AU24" i="1"/>
  <c r="AR24" i="1"/>
  <c r="AO24" i="1"/>
  <c r="AL24" i="1"/>
  <c r="AI24" i="1"/>
  <c r="AB24" i="1"/>
  <c r="AA24" i="1"/>
  <c r="AA23" i="1" s="1"/>
  <c r="S24" i="1"/>
  <c r="S23" i="1" s="1"/>
  <c r="R24" i="1"/>
  <c r="R23" i="1" s="1"/>
  <c r="Q24" i="1"/>
  <c r="M24" i="1"/>
  <c r="M23" i="1" s="1"/>
  <c r="L24" i="1"/>
  <c r="L23" i="1" s="1"/>
  <c r="EL23" i="1"/>
  <c r="EM23" i="1" s="1"/>
  <c r="DZ23" i="1"/>
  <c r="DY23" i="1"/>
  <c r="DT23" i="1"/>
  <c r="DS23" i="1"/>
  <c r="DQ23" i="1"/>
  <c r="DP23" i="1"/>
  <c r="DN23" i="1"/>
  <c r="DM23" i="1"/>
  <c r="DK23" i="1"/>
  <c r="DJ23" i="1"/>
  <c r="DB23" i="1"/>
  <c r="DA23" i="1"/>
  <c r="CY23" i="1"/>
  <c r="CZ23" i="1" s="1"/>
  <c r="CV23" i="1"/>
  <c r="CU23" i="1"/>
  <c r="CS23" i="1"/>
  <c r="CR23" i="1"/>
  <c r="CP23" i="1"/>
  <c r="CO23" i="1"/>
  <c r="BU23" i="1"/>
  <c r="BT23" i="1"/>
  <c r="BO23" i="1"/>
  <c r="BI23" i="1"/>
  <c r="BH23" i="1"/>
  <c r="BB23" i="1"/>
  <c r="AW23" i="1"/>
  <c r="AV23" i="1"/>
  <c r="AN23" i="1"/>
  <c r="AM23" i="1"/>
  <c r="AK23" i="1"/>
  <c r="AJ23" i="1"/>
  <c r="AH23" i="1"/>
  <c r="AG23" i="1"/>
  <c r="AE23" i="1"/>
  <c r="AD23" i="1"/>
  <c r="P23" i="1"/>
  <c r="O23" i="1"/>
  <c r="FB22" i="1"/>
  <c r="FA22" i="1"/>
  <c r="EZ22" i="1"/>
  <c r="EX22" i="1"/>
  <c r="EW22" i="1"/>
  <c r="EV22" i="1"/>
  <c r="EU22" i="1"/>
  <c r="ET22" i="1"/>
  <c r="ES22" i="1"/>
  <c r="ER22" i="1"/>
  <c r="EQ22" i="1"/>
  <c r="EM22" i="1"/>
  <c r="EJ22" i="1"/>
  <c r="EA22" i="1"/>
  <c r="DW20" i="1"/>
  <c r="DG22" i="1"/>
  <c r="DU22" i="1"/>
  <c r="DR22" i="1"/>
  <c r="DO22" i="1"/>
  <c r="DL22" i="1"/>
  <c r="DH22" i="1"/>
  <c r="DI22" i="1" s="1"/>
  <c r="DC22" i="1"/>
  <c r="CZ22" i="1"/>
  <c r="CW22" i="1"/>
  <c r="CT22" i="1"/>
  <c r="CQ22" i="1"/>
  <c r="CM22" i="1"/>
  <c r="CL22" i="1"/>
  <c r="CK22" i="1"/>
  <c r="BV22" i="1"/>
  <c r="BS22" i="1"/>
  <c r="BR22" i="1"/>
  <c r="BQ22" i="1"/>
  <c r="BP22" i="1"/>
  <c r="BJ22" i="1"/>
  <c r="BF22" i="1"/>
  <c r="BF20" i="1" s="1"/>
  <c r="BE22" i="1"/>
  <c r="BD22" i="1"/>
  <c r="AX22" i="1"/>
  <c r="AU22" i="1"/>
  <c r="AR22" i="1"/>
  <c r="AO22" i="1"/>
  <c r="AL22" i="1"/>
  <c r="AI22" i="1"/>
  <c r="X22" i="1"/>
  <c r="Y22" i="1"/>
  <c r="T22" i="1"/>
  <c r="Q22" i="1"/>
  <c r="N22" i="1"/>
  <c r="J22" i="1"/>
  <c r="I22" i="1"/>
  <c r="FB21" i="1"/>
  <c r="EZ21" i="1"/>
  <c r="EX21" i="1"/>
  <c r="EW21" i="1"/>
  <c r="EV21" i="1"/>
  <c r="EU21" i="1"/>
  <c r="ET21" i="1"/>
  <c r="ES21" i="1"/>
  <c r="EQ21" i="1"/>
  <c r="EM21" i="1"/>
  <c r="EJ21" i="1"/>
  <c r="DY21" i="1"/>
  <c r="EA21" i="1" s="1"/>
  <c r="DV21" i="1"/>
  <c r="DX21" i="1" s="1"/>
  <c r="DU21" i="1"/>
  <c r="DR21" i="1"/>
  <c r="DO21" i="1"/>
  <c r="DL21" i="1"/>
  <c r="DH21" i="1"/>
  <c r="DH20" i="1" s="1"/>
  <c r="DC21" i="1"/>
  <c r="CZ21" i="1"/>
  <c r="CW21" i="1"/>
  <c r="CT21" i="1"/>
  <c r="CQ21" i="1"/>
  <c r="CM21" i="1"/>
  <c r="CL21" i="1"/>
  <c r="CK21" i="1"/>
  <c r="BV21" i="1"/>
  <c r="BR21" i="1"/>
  <c r="BR20" i="1" s="1"/>
  <c r="BQ21" i="1"/>
  <c r="BP21" i="1"/>
  <c r="BJ21" i="1"/>
  <c r="BF21" i="1"/>
  <c r="BE21" i="1"/>
  <c r="BD21" i="1"/>
  <c r="AX21" i="1"/>
  <c r="AU21" i="1"/>
  <c r="AR21" i="1"/>
  <c r="AO21" i="1"/>
  <c r="AL21" i="1"/>
  <c r="AI21" i="1"/>
  <c r="Y21" i="1"/>
  <c r="X21" i="1"/>
  <c r="Q21" i="1"/>
  <c r="N21" i="1"/>
  <c r="J21" i="1"/>
  <c r="EL20" i="1"/>
  <c r="EK20" i="1"/>
  <c r="EI20" i="1"/>
  <c r="EH20" i="1"/>
  <c r="DZ20" i="1"/>
  <c r="DV20" i="1"/>
  <c r="DT20" i="1"/>
  <c r="DS20" i="1"/>
  <c r="DQ20" i="1"/>
  <c r="DP20" i="1"/>
  <c r="DN20" i="1"/>
  <c r="DM20" i="1"/>
  <c r="DK20" i="1"/>
  <c r="DJ20" i="1"/>
  <c r="EZ20" i="1" s="1"/>
  <c r="DB20" i="1"/>
  <c r="DA20" i="1"/>
  <c r="CY20" i="1"/>
  <c r="CX20" i="1"/>
  <c r="CV20" i="1"/>
  <c r="CU20" i="1"/>
  <c r="CS20" i="1"/>
  <c r="CR20" i="1"/>
  <c r="CP20" i="1"/>
  <c r="CO20" i="1"/>
  <c r="CJ20" i="1"/>
  <c r="CI20" i="1"/>
  <c r="BU20" i="1"/>
  <c r="BV20" i="1" s="1"/>
  <c r="BT20" i="1"/>
  <c r="BQ20" i="1"/>
  <c r="BO20" i="1"/>
  <c r="BP20" i="1" s="1"/>
  <c r="BN20" i="1"/>
  <c r="BI20" i="1"/>
  <c r="BH20" i="1"/>
  <c r="BD20" i="1"/>
  <c r="AZ20" i="1"/>
  <c r="BA20" i="1" s="1"/>
  <c r="AY20" i="1"/>
  <c r="AX20" i="1"/>
  <c r="AT20" i="1"/>
  <c r="EV20" i="1" s="1"/>
  <c r="AS20" i="1"/>
  <c r="AQ20" i="1"/>
  <c r="AP20" i="1"/>
  <c r="AN20" i="1"/>
  <c r="AM20" i="1"/>
  <c r="AK20" i="1"/>
  <c r="AL20" i="1" s="1"/>
  <c r="AJ20" i="1"/>
  <c r="AH20" i="1"/>
  <c r="AG20" i="1"/>
  <c r="AE20" i="1"/>
  <c r="AD20" i="1"/>
  <c r="AB20" i="1"/>
  <c r="AA20" i="1"/>
  <c r="S20" i="1"/>
  <c r="Q20" i="1"/>
  <c r="P20" i="1"/>
  <c r="O20" i="1"/>
  <c r="M20" i="1"/>
  <c r="L20" i="1"/>
  <c r="FB19" i="1"/>
  <c r="FA19" i="1"/>
  <c r="EZ19" i="1"/>
  <c r="EX19" i="1"/>
  <c r="EW19" i="1"/>
  <c r="EV19" i="1"/>
  <c r="EU19" i="1"/>
  <c r="ET19" i="1"/>
  <c r="ES19" i="1"/>
  <c r="ER19" i="1"/>
  <c r="EQ19" i="1"/>
  <c r="EM19" i="1"/>
  <c r="DH19" i="1"/>
  <c r="DG19" i="1"/>
  <c r="DC19" i="1"/>
  <c r="CL16" i="1"/>
  <c r="AX19" i="1"/>
  <c r="Y19" i="1"/>
  <c r="X19" i="1"/>
  <c r="Z19" i="1" s="1"/>
  <c r="J19" i="1"/>
  <c r="I19" i="1"/>
  <c r="FB18" i="1"/>
  <c r="FA18" i="1"/>
  <c r="EZ18" i="1"/>
  <c r="EX18" i="1"/>
  <c r="EW18" i="1"/>
  <c r="EU18" i="1"/>
  <c r="ET18" i="1"/>
  <c r="ES18" i="1"/>
  <c r="ER18" i="1"/>
  <c r="EQ18" i="1"/>
  <c r="EJ18" i="1"/>
  <c r="EA18" i="1"/>
  <c r="DX18" i="1"/>
  <c r="DU18" i="1"/>
  <c r="DR18" i="1"/>
  <c r="DO18" i="1"/>
  <c r="DL18" i="1"/>
  <c r="DH18" i="1"/>
  <c r="DG18" i="1"/>
  <c r="CZ18" i="1"/>
  <c r="CW18" i="1"/>
  <c r="CM18" i="1"/>
  <c r="CL18" i="1"/>
  <c r="BV18" i="1"/>
  <c r="BR18" i="1"/>
  <c r="BQ18" i="1"/>
  <c r="BP18" i="1"/>
  <c r="BJ18" i="1"/>
  <c r="BF18" i="1"/>
  <c r="BE18" i="1"/>
  <c r="BD18" i="1"/>
  <c r="AX18" i="1"/>
  <c r="AS16" i="1"/>
  <c r="AR18" i="1"/>
  <c r="AO18" i="1"/>
  <c r="AL18" i="1"/>
  <c r="AI18" i="1"/>
  <c r="Y18" i="1"/>
  <c r="Y16" i="1" s="1"/>
  <c r="T18" i="1"/>
  <c r="Q18" i="1"/>
  <c r="N18" i="1"/>
  <c r="J18" i="1"/>
  <c r="I18" i="1"/>
  <c r="DH17" i="1"/>
  <c r="DI17" i="1" s="1"/>
  <c r="DG17" i="1"/>
  <c r="AX17" i="1"/>
  <c r="T17" i="1"/>
  <c r="Q17" i="1"/>
  <c r="N17" i="1"/>
  <c r="J17" i="1"/>
  <c r="G17" i="1" s="1"/>
  <c r="I17" i="1"/>
  <c r="EN17" i="1" s="1"/>
  <c r="EI16" i="1"/>
  <c r="DW16" i="1" s="1"/>
  <c r="EH16" i="1"/>
  <c r="DB16" i="1"/>
  <c r="DA16" i="1"/>
  <c r="DA4" i="1" s="1"/>
  <c r="AX16" i="1"/>
  <c r="AT16" i="1"/>
  <c r="S16" i="1"/>
  <c r="T16" i="1" s="1"/>
  <c r="Q16" i="1"/>
  <c r="M16" i="1"/>
  <c r="I16" i="1"/>
  <c r="FB15" i="1"/>
  <c r="FA15" i="1"/>
  <c r="EZ15" i="1"/>
  <c r="EX15" i="1"/>
  <c r="EW15" i="1"/>
  <c r="EV15" i="1"/>
  <c r="EU15" i="1"/>
  <c r="ET15" i="1"/>
  <c r="ES15" i="1"/>
  <c r="ER15" i="1"/>
  <c r="EQ15" i="1"/>
  <c r="EM15" i="1"/>
  <c r="EJ15" i="1"/>
  <c r="EA15" i="1"/>
  <c r="DX15" i="1"/>
  <c r="DU15" i="1"/>
  <c r="DR15" i="1"/>
  <c r="DO15" i="1"/>
  <c r="DL15" i="1"/>
  <c r="DH15" i="1"/>
  <c r="DG15" i="1"/>
  <c r="DC15" i="1"/>
  <c r="CZ15" i="1"/>
  <c r="CW15" i="1"/>
  <c r="CT15" i="1"/>
  <c r="CQ15" i="1"/>
  <c r="CM15" i="1"/>
  <c r="CL15" i="1"/>
  <c r="CK15" i="1"/>
  <c r="BV15" i="1"/>
  <c r="BR15" i="1"/>
  <c r="BQ15" i="1"/>
  <c r="BP15" i="1"/>
  <c r="BJ15" i="1"/>
  <c r="BF15" i="1"/>
  <c r="BE15" i="1"/>
  <c r="BD15" i="1"/>
  <c r="BA15" i="1"/>
  <c r="AX15" i="1"/>
  <c r="AU15" i="1"/>
  <c r="AR15" i="1"/>
  <c r="AO15" i="1"/>
  <c r="AL15" i="1"/>
  <c r="AI15" i="1"/>
  <c r="AF15" i="1"/>
  <c r="AC15" i="1"/>
  <c r="Y15" i="1"/>
  <c r="X15" i="1"/>
  <c r="T15" i="1"/>
  <c r="Q15" i="1"/>
  <c r="N15" i="1"/>
  <c r="J15" i="1"/>
  <c r="I15" i="1"/>
  <c r="FB14" i="1"/>
  <c r="FA14" i="1"/>
  <c r="EZ14" i="1"/>
  <c r="EX14" i="1"/>
  <c r="EW14" i="1"/>
  <c r="EV14" i="1"/>
  <c r="EU14" i="1"/>
  <c r="ET14" i="1"/>
  <c r="ES14" i="1"/>
  <c r="ER14" i="1"/>
  <c r="EQ14" i="1"/>
  <c r="EM14" i="1"/>
  <c r="EJ14" i="1"/>
  <c r="EA14" i="1"/>
  <c r="DX14" i="1"/>
  <c r="DU14" i="1"/>
  <c r="DR14" i="1"/>
  <c r="DO14" i="1"/>
  <c r="DL14" i="1"/>
  <c r="DH14" i="1"/>
  <c r="DG14" i="1"/>
  <c r="DC14" i="1"/>
  <c r="CZ14" i="1"/>
  <c r="CW14" i="1"/>
  <c r="CT14" i="1"/>
  <c r="CQ14" i="1"/>
  <c r="CM14" i="1"/>
  <c r="CL14" i="1"/>
  <c r="CK14" i="1"/>
  <c r="BV14" i="1"/>
  <c r="BR14" i="1"/>
  <c r="BQ14" i="1"/>
  <c r="BP14" i="1"/>
  <c r="BJ14" i="1"/>
  <c r="BF14" i="1"/>
  <c r="BE14" i="1"/>
  <c r="BD14" i="1"/>
  <c r="BA14" i="1"/>
  <c r="AX14" i="1"/>
  <c r="AU14" i="1"/>
  <c r="AR14" i="1"/>
  <c r="AO14" i="1"/>
  <c r="AL14" i="1"/>
  <c r="AI14" i="1"/>
  <c r="AF14" i="1"/>
  <c r="AC14" i="1"/>
  <c r="Y14" i="1"/>
  <c r="X14" i="1"/>
  <c r="T14" i="1"/>
  <c r="Q14" i="1"/>
  <c r="N14" i="1"/>
  <c r="J14" i="1"/>
  <c r="I14" i="1"/>
  <c r="FB13" i="1"/>
  <c r="FA13" i="1"/>
  <c r="EZ13" i="1"/>
  <c r="EX13" i="1"/>
  <c r="EW13" i="1"/>
  <c r="EV13" i="1"/>
  <c r="EU13" i="1"/>
  <c r="ET13" i="1"/>
  <c r="ES13" i="1"/>
  <c r="ER13" i="1"/>
  <c r="EQ13" i="1"/>
  <c r="EM13" i="1"/>
  <c r="EJ13" i="1"/>
  <c r="EA13" i="1"/>
  <c r="DX13" i="1"/>
  <c r="DU13" i="1"/>
  <c r="DR13" i="1"/>
  <c r="DO13" i="1"/>
  <c r="DL13" i="1"/>
  <c r="DH13" i="1"/>
  <c r="DG13" i="1"/>
  <c r="DC13" i="1"/>
  <c r="CZ13" i="1"/>
  <c r="CW13" i="1"/>
  <c r="CT13" i="1"/>
  <c r="CQ13" i="1"/>
  <c r="CM13" i="1"/>
  <c r="CL13" i="1"/>
  <c r="CK13" i="1"/>
  <c r="BV13" i="1"/>
  <c r="BR13" i="1"/>
  <c r="BQ13" i="1"/>
  <c r="BP13" i="1"/>
  <c r="BJ13" i="1"/>
  <c r="BF13" i="1"/>
  <c r="BE13" i="1"/>
  <c r="BD13" i="1"/>
  <c r="BA13" i="1"/>
  <c r="AX13" i="1"/>
  <c r="AU13" i="1"/>
  <c r="AR13" i="1"/>
  <c r="AO13" i="1"/>
  <c r="AL13" i="1"/>
  <c r="AI13" i="1"/>
  <c r="AF13" i="1"/>
  <c r="AC13" i="1"/>
  <c r="Y13" i="1"/>
  <c r="X13" i="1"/>
  <c r="T13" i="1"/>
  <c r="Q13" i="1"/>
  <c r="N13" i="1"/>
  <c r="J13" i="1"/>
  <c r="I13" i="1"/>
  <c r="FB12" i="1"/>
  <c r="FA12" i="1"/>
  <c r="EZ12" i="1"/>
  <c r="EX12" i="1"/>
  <c r="EW12" i="1"/>
  <c r="EV12" i="1"/>
  <c r="EU12" i="1"/>
  <c r="ET12" i="1"/>
  <c r="ES12" i="1"/>
  <c r="ER12" i="1"/>
  <c r="EQ12" i="1"/>
  <c r="EM12" i="1"/>
  <c r="EJ12" i="1"/>
  <c r="EA12" i="1"/>
  <c r="DX12" i="1"/>
  <c r="DU12" i="1"/>
  <c r="DR12" i="1"/>
  <c r="DO12" i="1"/>
  <c r="DL12" i="1"/>
  <c r="DH12" i="1"/>
  <c r="DG12" i="1"/>
  <c r="DC12" i="1"/>
  <c r="CZ12" i="1"/>
  <c r="CW12" i="1"/>
  <c r="CT12" i="1"/>
  <c r="CQ12" i="1"/>
  <c r="CM12" i="1"/>
  <c r="CL12" i="1"/>
  <c r="CK12" i="1"/>
  <c r="BV12" i="1"/>
  <c r="BR12" i="1"/>
  <c r="BQ12" i="1"/>
  <c r="BP12" i="1"/>
  <c r="BJ12" i="1"/>
  <c r="BF12" i="1"/>
  <c r="BE12" i="1"/>
  <c r="BD12" i="1"/>
  <c r="BA12" i="1"/>
  <c r="AX12" i="1"/>
  <c r="AU12" i="1"/>
  <c r="AR12" i="1"/>
  <c r="AO12" i="1"/>
  <c r="AL12" i="1"/>
  <c r="AI12" i="1"/>
  <c r="AF12" i="1"/>
  <c r="AC12" i="1"/>
  <c r="Y12" i="1"/>
  <c r="X12" i="1"/>
  <c r="T12" i="1"/>
  <c r="Q12" i="1"/>
  <c r="N12" i="1"/>
  <c r="J12" i="1"/>
  <c r="I12" i="1"/>
  <c r="FB11" i="1"/>
  <c r="FA11" i="1"/>
  <c r="EZ11" i="1"/>
  <c r="EX11" i="1"/>
  <c r="EW11" i="1"/>
  <c r="EV11" i="1"/>
  <c r="EU11" i="1"/>
  <c r="ET11" i="1"/>
  <c r="ES11" i="1"/>
  <c r="ER11" i="1"/>
  <c r="EQ11" i="1"/>
  <c r="EM11" i="1"/>
  <c r="EJ11" i="1"/>
  <c r="EA11" i="1"/>
  <c r="DX11" i="1"/>
  <c r="DU11" i="1"/>
  <c r="DR11" i="1"/>
  <c r="DO11" i="1"/>
  <c r="DL11" i="1"/>
  <c r="DH11" i="1"/>
  <c r="DG11" i="1"/>
  <c r="DC11" i="1"/>
  <c r="CZ11" i="1"/>
  <c r="CW11" i="1"/>
  <c r="CT11" i="1"/>
  <c r="CQ11" i="1"/>
  <c r="CM11" i="1"/>
  <c r="CL11" i="1"/>
  <c r="CK11" i="1"/>
  <c r="BV11" i="1"/>
  <c r="BR11" i="1"/>
  <c r="BQ11" i="1"/>
  <c r="BP11" i="1"/>
  <c r="BJ11" i="1"/>
  <c r="BF11" i="1"/>
  <c r="BE11" i="1"/>
  <c r="BD11" i="1"/>
  <c r="BA11" i="1"/>
  <c r="AX11" i="1"/>
  <c r="AU11" i="1"/>
  <c r="AR11" i="1"/>
  <c r="AO11" i="1"/>
  <c r="AL11" i="1"/>
  <c r="AI11" i="1"/>
  <c r="AF11" i="1"/>
  <c r="AC11" i="1"/>
  <c r="Y11" i="1"/>
  <c r="X11" i="1"/>
  <c r="T11" i="1"/>
  <c r="Q11" i="1"/>
  <c r="N11" i="1"/>
  <c r="J11" i="1"/>
  <c r="I11" i="1"/>
  <c r="FB10" i="1"/>
  <c r="FA10" i="1"/>
  <c r="EZ10" i="1"/>
  <c r="EX10" i="1"/>
  <c r="EW10" i="1"/>
  <c r="EV10" i="1"/>
  <c r="EU10" i="1"/>
  <c r="ET10" i="1"/>
  <c r="ES10" i="1"/>
  <c r="ER10" i="1"/>
  <c r="EQ10" i="1"/>
  <c r="EM10" i="1"/>
  <c r="EJ10" i="1"/>
  <c r="EA10" i="1"/>
  <c r="DX10" i="1"/>
  <c r="DU10" i="1"/>
  <c r="DR10" i="1"/>
  <c r="DO10" i="1"/>
  <c r="DL10" i="1"/>
  <c r="DH10" i="1"/>
  <c r="DG10" i="1"/>
  <c r="DC10" i="1"/>
  <c r="CZ10" i="1"/>
  <c r="CW10" i="1"/>
  <c r="CT10" i="1"/>
  <c r="CQ10" i="1"/>
  <c r="CM10" i="1"/>
  <c r="CL10" i="1"/>
  <c r="CK10" i="1"/>
  <c r="BV10" i="1"/>
  <c r="BS10" i="1"/>
  <c r="BP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T10" i="1"/>
  <c r="Q10" i="1"/>
  <c r="N10" i="1"/>
  <c r="J10" i="1"/>
  <c r="I10" i="1"/>
  <c r="FB9" i="1"/>
  <c r="FA9" i="1"/>
  <c r="EZ9" i="1"/>
  <c r="EX9" i="1"/>
  <c r="EW9" i="1"/>
  <c r="EV9" i="1"/>
  <c r="EU9" i="1"/>
  <c r="ES9" i="1"/>
  <c r="ER9" i="1"/>
  <c r="EQ9" i="1"/>
  <c r="EM9" i="1"/>
  <c r="EJ9" i="1"/>
  <c r="EA9" i="1"/>
  <c r="DX9" i="1"/>
  <c r="DU9" i="1"/>
  <c r="DR9" i="1"/>
  <c r="DO9" i="1"/>
  <c r="DL9" i="1"/>
  <c r="DH9" i="1"/>
  <c r="DI9" i="1" s="1"/>
  <c r="DG9" i="1"/>
  <c r="DC9" i="1"/>
  <c r="CZ9" i="1"/>
  <c r="CW9" i="1"/>
  <c r="CT9" i="1"/>
  <c r="CQ9" i="1"/>
  <c r="CM9" i="1"/>
  <c r="CL9" i="1"/>
  <c r="CK9" i="1"/>
  <c r="BV9" i="1"/>
  <c r="BR9" i="1"/>
  <c r="BQ9" i="1"/>
  <c r="BP9" i="1"/>
  <c r="BJ9" i="1"/>
  <c r="BF9" i="1"/>
  <c r="BE9" i="1"/>
  <c r="BD9" i="1"/>
  <c r="BA9" i="1"/>
  <c r="AX9" i="1"/>
  <c r="AU9" i="1"/>
  <c r="AR9" i="1"/>
  <c r="AO9" i="1"/>
  <c r="AL9" i="1"/>
  <c r="ET9" i="1"/>
  <c r="AF9" i="1"/>
  <c r="AC9" i="1"/>
  <c r="Y9" i="1"/>
  <c r="T9" i="1"/>
  <c r="Q9" i="1"/>
  <c r="N9" i="1"/>
  <c r="J9" i="1"/>
  <c r="I9" i="1"/>
  <c r="FA8" i="1"/>
  <c r="EZ8" i="1"/>
  <c r="EX8" i="1"/>
  <c r="EW8" i="1"/>
  <c r="EU8" i="1"/>
  <c r="ET8" i="1"/>
  <c r="ES8" i="1"/>
  <c r="ER8" i="1"/>
  <c r="EQ8" i="1"/>
  <c r="EM8" i="1"/>
  <c r="EA8" i="1"/>
  <c r="DW6" i="1"/>
  <c r="DU8" i="1"/>
  <c r="DR8" i="1"/>
  <c r="DO8" i="1"/>
  <c r="DL8" i="1"/>
  <c r="DC8" i="1"/>
  <c r="CZ8" i="1"/>
  <c r="CW8" i="1"/>
  <c r="CT8" i="1"/>
  <c r="CQ8" i="1"/>
  <c r="CM8" i="1"/>
  <c r="CL8" i="1"/>
  <c r="CK8" i="1"/>
  <c r="BV8" i="1"/>
  <c r="BR8" i="1"/>
  <c r="BQ8" i="1"/>
  <c r="BP8" i="1"/>
  <c r="BJ8" i="1"/>
  <c r="BF8" i="1"/>
  <c r="BG8" i="1" s="1"/>
  <c r="BE8" i="1"/>
  <c r="BD8" i="1"/>
  <c r="BA8" i="1"/>
  <c r="AX8" i="1"/>
  <c r="EV8" i="1"/>
  <c r="AR8" i="1"/>
  <c r="AO8" i="1"/>
  <c r="AL8" i="1"/>
  <c r="AI8" i="1"/>
  <c r="AF8" i="1"/>
  <c r="AC8" i="1"/>
  <c r="Y8" i="1"/>
  <c r="T8" i="1"/>
  <c r="Q8" i="1"/>
  <c r="N8" i="1"/>
  <c r="J8" i="1"/>
  <c r="I8" i="1"/>
  <c r="FB7" i="1"/>
  <c r="FA7" i="1"/>
  <c r="EZ7" i="1"/>
  <c r="EX7" i="1"/>
  <c r="EW7" i="1"/>
  <c r="EV7" i="1"/>
  <c r="EU7" i="1"/>
  <c r="ET7" i="1"/>
  <c r="ES7" i="1"/>
  <c r="EM7" i="1"/>
  <c r="EJ7" i="1"/>
  <c r="EA7" i="1"/>
  <c r="DX7" i="1"/>
  <c r="DU7" i="1"/>
  <c r="DR7" i="1"/>
  <c r="DO7" i="1"/>
  <c r="DL7" i="1"/>
  <c r="DH7" i="1"/>
  <c r="DI7" i="1" s="1"/>
  <c r="DG7" i="1"/>
  <c r="DC7" i="1"/>
  <c r="CZ7" i="1"/>
  <c r="CW7" i="1"/>
  <c r="CT7" i="1"/>
  <c r="CQ7" i="1"/>
  <c r="CM7" i="1"/>
  <c r="EY7" i="1" s="1"/>
  <c r="CL7" i="1"/>
  <c r="CK7" i="1"/>
  <c r="BV7" i="1"/>
  <c r="BR7" i="1"/>
  <c r="BQ7" i="1"/>
  <c r="BP7" i="1"/>
  <c r="BJ7" i="1"/>
  <c r="BF7" i="1"/>
  <c r="BE7" i="1"/>
  <c r="BD7" i="1"/>
  <c r="BA7" i="1"/>
  <c r="AX7" i="1"/>
  <c r="AU7" i="1"/>
  <c r="AR7" i="1"/>
  <c r="AO7" i="1"/>
  <c r="AL7" i="1"/>
  <c r="AI7" i="1"/>
  <c r="AF7" i="1"/>
  <c r="AC7" i="1"/>
  <c r="Y7" i="1"/>
  <c r="X7" i="1"/>
  <c r="T7" i="1"/>
  <c r="ER7" i="1"/>
  <c r="Q7" i="1"/>
  <c r="EQ7" i="1"/>
  <c r="EZ6" i="1"/>
  <c r="EX6" i="1"/>
  <c r="EW6" i="1"/>
  <c r="EM6" i="1"/>
  <c r="DZ6" i="1"/>
  <c r="DY6" i="1"/>
  <c r="DY4" i="1" s="1"/>
  <c r="DU6" i="1"/>
  <c r="DR6" i="1"/>
  <c r="DO6" i="1"/>
  <c r="DL6" i="1"/>
  <c r="DC6" i="1"/>
  <c r="CZ6" i="1"/>
  <c r="CW6" i="1"/>
  <c r="CS6" i="1"/>
  <c r="CM6" i="1" s="1"/>
  <c r="CR6" i="1"/>
  <c r="CQ6" i="1"/>
  <c r="CK6" i="1"/>
  <c r="BV6" i="1"/>
  <c r="BR6" i="1"/>
  <c r="BQ6" i="1"/>
  <c r="BP6" i="1"/>
  <c r="BJ6" i="1"/>
  <c r="BF6" i="1"/>
  <c r="BE6" i="1"/>
  <c r="BD6" i="1"/>
  <c r="BA6" i="1"/>
  <c r="AW6" i="1"/>
  <c r="AV6" i="1"/>
  <c r="AV4" i="1" s="1"/>
  <c r="AT6" i="1"/>
  <c r="AS6" i="1"/>
  <c r="AS4" i="1" s="1"/>
  <c r="AQ6" i="1"/>
  <c r="AQ4" i="1" s="1"/>
  <c r="AP6" i="1"/>
  <c r="AP4" i="1" s="1"/>
  <c r="AO6" i="1"/>
  <c r="AL6" i="1"/>
  <c r="AH6" i="1"/>
  <c r="AH4" i="1" s="1"/>
  <c r="AF6" i="1"/>
  <c r="AB6" i="1"/>
  <c r="AB4" i="1" s="1"/>
  <c r="AA6" i="1"/>
  <c r="AA4" i="1" s="1"/>
  <c r="S6" i="1"/>
  <c r="R6" i="1"/>
  <c r="R4" i="1" s="1"/>
  <c r="Q6" i="1"/>
  <c r="L6" i="1"/>
  <c r="FB5" i="1"/>
  <c r="FA5" i="1"/>
  <c r="EZ5" i="1"/>
  <c r="EY5" i="1"/>
  <c r="EX5" i="1"/>
  <c r="EW5" i="1"/>
  <c r="EV5" i="1"/>
  <c r="EU5" i="1"/>
  <c r="ET5" i="1"/>
  <c r="ES5" i="1"/>
  <c r="ER5" i="1"/>
  <c r="EM5" i="1"/>
  <c r="EJ5" i="1"/>
  <c r="EA5" i="1"/>
  <c r="DX5" i="1"/>
  <c r="DU5" i="1"/>
  <c r="DR5" i="1"/>
  <c r="DO5" i="1"/>
  <c r="DL5" i="1"/>
  <c r="DH5" i="1"/>
  <c r="DI5" i="1" s="1"/>
  <c r="DG5" i="1"/>
  <c r="DC5" i="1"/>
  <c r="CZ5" i="1"/>
  <c r="CW5" i="1"/>
  <c r="CT5" i="1"/>
  <c r="CQ5" i="1"/>
  <c r="CN5" i="1"/>
  <c r="CK5" i="1"/>
  <c r="BV5" i="1"/>
  <c r="BR5" i="1"/>
  <c r="BQ5" i="1"/>
  <c r="BP5" i="1"/>
  <c r="BJ5" i="1"/>
  <c r="BF5" i="1"/>
  <c r="BE5" i="1"/>
  <c r="BD5" i="1"/>
  <c r="BA5" i="1"/>
  <c r="AX5" i="1"/>
  <c r="AU5" i="1"/>
  <c r="AR5" i="1"/>
  <c r="AO5" i="1"/>
  <c r="AL5" i="1"/>
  <c r="AI5" i="1"/>
  <c r="AF5" i="1"/>
  <c r="AC5" i="1"/>
  <c r="Y5" i="1"/>
  <c r="X5" i="1"/>
  <c r="T5" i="1"/>
  <c r="Q5" i="1"/>
  <c r="N5" i="1"/>
  <c r="I5" i="1"/>
  <c r="DT4" i="1"/>
  <c r="DS4" i="1"/>
  <c r="DQ4" i="1"/>
  <c r="DP4" i="1"/>
  <c r="DR4" i="1" s="1"/>
  <c r="DN4" i="1"/>
  <c r="DM4" i="1"/>
  <c r="DK4" i="1"/>
  <c r="DJ4" i="1"/>
  <c r="DB4" i="1"/>
  <c r="CY4" i="1"/>
  <c r="CX4" i="1"/>
  <c r="CV4" i="1"/>
  <c r="CU4" i="1"/>
  <c r="CR4" i="1"/>
  <c r="CP4" i="1"/>
  <c r="CO4" i="1"/>
  <c r="CJ4" i="1"/>
  <c r="CK4" i="1" s="1"/>
  <c r="CI4" i="1"/>
  <c r="BU4" i="1"/>
  <c r="BT4" i="1"/>
  <c r="BO4" i="1"/>
  <c r="BN4" i="1"/>
  <c r="BI4" i="1"/>
  <c r="BH4" i="1"/>
  <c r="BC4" i="1"/>
  <c r="BB4" i="1"/>
  <c r="AZ4" i="1"/>
  <c r="AY4" i="1"/>
  <c r="AW4" i="1"/>
  <c r="AN4" i="1"/>
  <c r="AM4" i="1"/>
  <c r="AK4" i="1"/>
  <c r="AJ4" i="1"/>
  <c r="AE4" i="1"/>
  <c r="AD4" i="1"/>
  <c r="E4" i="1"/>
  <c r="E63" i="1" s="1"/>
  <c r="D4" i="1"/>
  <c r="BS58" i="1" l="1"/>
  <c r="BS9" i="1"/>
  <c r="AI20" i="1"/>
  <c r="DI10" i="1"/>
  <c r="AR20" i="1"/>
  <c r="CZ20" i="1"/>
  <c r="DI24" i="1"/>
  <c r="BS25" i="1"/>
  <c r="BS5" i="1"/>
  <c r="BS15" i="1"/>
  <c r="BG21" i="1"/>
  <c r="Q23" i="1"/>
  <c r="AZ23" i="1"/>
  <c r="BA23" i="1" s="1"/>
  <c r="BV23" i="1"/>
  <c r="DU23" i="1"/>
  <c r="EM33" i="1"/>
  <c r="BG34" i="1"/>
  <c r="CL37" i="1"/>
  <c r="K38" i="1"/>
  <c r="CN40" i="1"/>
  <c r="AO56" i="1"/>
  <c r="CQ56" i="1"/>
  <c r="AC58" i="1"/>
  <c r="AL58" i="1"/>
  <c r="BV58" i="1"/>
  <c r="DI60" i="1"/>
  <c r="CQ51" i="1"/>
  <c r="BS59" i="1"/>
  <c r="BJ20" i="1"/>
  <c r="CW23" i="1"/>
  <c r="BS29" i="1"/>
  <c r="BS31" i="1"/>
  <c r="BP33" i="1"/>
  <c r="CW33" i="1"/>
  <c r="AS33" i="1"/>
  <c r="ET56" i="1"/>
  <c r="X59" i="1"/>
  <c r="DI62" i="1"/>
  <c r="EW20" i="1"/>
  <c r="BJ33" i="1"/>
  <c r="BJ58" i="1"/>
  <c r="K62" i="1"/>
  <c r="AT33" i="1"/>
  <c r="AU33" i="1" s="1"/>
  <c r="DI30" i="1"/>
  <c r="EN40" i="1"/>
  <c r="BS45" i="1"/>
  <c r="K46" i="1"/>
  <c r="AI51" i="1"/>
  <c r="AF56" i="1"/>
  <c r="DL56" i="1"/>
  <c r="D63" i="1"/>
  <c r="K8" i="1"/>
  <c r="BS12" i="1"/>
  <c r="K18" i="1"/>
  <c r="AO20" i="1"/>
  <c r="CK20" i="1"/>
  <c r="ET23" i="1"/>
  <c r="BJ23" i="1"/>
  <c r="DI28" i="1"/>
  <c r="BF33" i="1"/>
  <c r="BS34" i="1"/>
  <c r="Y37" i="1"/>
  <c r="BS37" i="1"/>
  <c r="N56" i="1"/>
  <c r="ES56" i="1"/>
  <c r="DR56" i="1"/>
  <c r="DO58" i="1"/>
  <c r="F61" i="1"/>
  <c r="EO64" i="1"/>
  <c r="DI64" i="1"/>
  <c r="BD67" i="1"/>
  <c r="BS20" i="1"/>
  <c r="ER56" i="1"/>
  <c r="Z15" i="1"/>
  <c r="BG15" i="1"/>
  <c r="DO20" i="1"/>
  <c r="BE20" i="1"/>
  <c r="BG20" i="1" s="1"/>
  <c r="BG22" i="1"/>
  <c r="AI23" i="1"/>
  <c r="BP23" i="1"/>
  <c r="FA23" i="1"/>
  <c r="CN26" i="1"/>
  <c r="BP27" i="1"/>
  <c r="DW27" i="1"/>
  <c r="FC30" i="1"/>
  <c r="EQ33" i="1"/>
  <c r="BS38" i="1"/>
  <c r="DI40" i="1"/>
  <c r="BS43" i="1"/>
  <c r="DK33" i="1"/>
  <c r="DK66" i="1" s="1"/>
  <c r="BS54" i="1"/>
  <c r="EA56" i="1"/>
  <c r="EU56" i="1"/>
  <c r="EQ58" i="1"/>
  <c r="EX58" i="1"/>
  <c r="CK58" i="1"/>
  <c r="F62" i="1"/>
  <c r="K15" i="1"/>
  <c r="DC16" i="1"/>
  <c r="DR20" i="1"/>
  <c r="FB20" i="1"/>
  <c r="CT23" i="1"/>
  <c r="EH23" i="1"/>
  <c r="G32" i="1"/>
  <c r="EY32" i="1"/>
  <c r="FC32" i="1" s="1"/>
  <c r="AU37" i="1"/>
  <c r="F40" i="1"/>
  <c r="EN46" i="1"/>
  <c r="F47" i="1"/>
  <c r="H47" i="1" s="1"/>
  <c r="EN48" i="1"/>
  <c r="CZ56" i="1"/>
  <c r="DU56" i="1"/>
  <c r="EV56" i="1"/>
  <c r="ES58" i="1"/>
  <c r="EO61" i="1"/>
  <c r="EP61" i="1" s="1"/>
  <c r="CW20" i="1"/>
  <c r="EY22" i="1"/>
  <c r="FC22" i="1" s="1"/>
  <c r="EY25" i="1"/>
  <c r="FC25" i="1" s="1"/>
  <c r="EX33" i="1"/>
  <c r="CK33" i="1"/>
  <c r="BQ33" i="1"/>
  <c r="BG43" i="1"/>
  <c r="CL53" i="1"/>
  <c r="CL67" i="1" s="1"/>
  <c r="CN7" i="1"/>
  <c r="CN14" i="1"/>
  <c r="DV23" i="1"/>
  <c r="BV56" i="1"/>
  <c r="CT56" i="1"/>
  <c r="EJ56" i="1"/>
  <c r="FB56" i="1"/>
  <c r="Q58" i="1"/>
  <c r="BG59" i="1"/>
  <c r="Z61" i="1"/>
  <c r="Z5" i="1"/>
  <c r="EO10" i="1"/>
  <c r="Z12" i="1"/>
  <c r="AF4" i="1"/>
  <c r="EY13" i="1"/>
  <c r="FC13" i="1" s="1"/>
  <c r="DU20" i="1"/>
  <c r="EM20" i="1"/>
  <c r="DX20" i="1"/>
  <c r="AO23" i="1"/>
  <c r="DO23" i="1"/>
  <c r="CN24" i="1"/>
  <c r="Z25" i="1"/>
  <c r="BD27" i="1"/>
  <c r="CN27" i="1"/>
  <c r="BG29" i="1"/>
  <c r="CN31" i="1"/>
  <c r="ER33" i="1"/>
  <c r="BE33" i="1"/>
  <c r="BR33" i="1"/>
  <c r="BS33" i="1" s="1"/>
  <c r="DM33" i="1"/>
  <c r="DO33" i="1" s="1"/>
  <c r="G35" i="1"/>
  <c r="CN36" i="1"/>
  <c r="CN41" i="1"/>
  <c r="DI42" i="1"/>
  <c r="K43" i="1"/>
  <c r="DI48" i="1"/>
  <c r="Z49" i="1"/>
  <c r="AL33" i="1"/>
  <c r="CK51" i="1"/>
  <c r="CT51" i="1"/>
  <c r="DI52" i="1"/>
  <c r="Q56" i="1"/>
  <c r="BJ56" i="1"/>
  <c r="DC56" i="1"/>
  <c r="AO58" i="1"/>
  <c r="DR58" i="1"/>
  <c r="EY62" i="1"/>
  <c r="F55" i="1"/>
  <c r="BS55" i="1"/>
  <c r="BF53" i="1"/>
  <c r="BF67" i="1" s="1"/>
  <c r="BG67" i="1" s="1"/>
  <c r="CQ53" i="1"/>
  <c r="BQ53" i="1"/>
  <c r="BQ67" i="1" s="1"/>
  <c r="CZ53" i="1"/>
  <c r="BV67" i="1"/>
  <c r="CK53" i="1"/>
  <c r="AQ67" i="1"/>
  <c r="AR67" i="1" s="1"/>
  <c r="AR53" i="1"/>
  <c r="AF53" i="1"/>
  <c r="AF52" i="1" s="1"/>
  <c r="AF51" i="1" s="1"/>
  <c r="DL53" i="1"/>
  <c r="AF20" i="1"/>
  <c r="G64" i="1"/>
  <c r="X24" i="1"/>
  <c r="Y24" i="1"/>
  <c r="AC24" i="1"/>
  <c r="DX27" i="1"/>
  <c r="CQ37" i="1"/>
  <c r="EY12" i="1"/>
  <c r="CT6" i="1"/>
  <c r="CS4" i="1"/>
  <c r="AU16" i="1"/>
  <c r="Z7" i="1"/>
  <c r="EY21" i="1"/>
  <c r="EN26" i="1"/>
  <c r="BR4" i="1"/>
  <c r="BG5" i="1"/>
  <c r="K26" i="1"/>
  <c r="G26" i="1"/>
  <c r="DI26" i="1"/>
  <c r="BR27" i="1"/>
  <c r="EY31" i="1"/>
  <c r="CN34" i="1"/>
  <c r="G38" i="1"/>
  <c r="DI45" i="1"/>
  <c r="DI47" i="1"/>
  <c r="CN48" i="1"/>
  <c r="BS49" i="1"/>
  <c r="DI50" i="1"/>
  <c r="CN51" i="1"/>
  <c r="DC51" i="1"/>
  <c r="FB51" i="1"/>
  <c r="EJ51" i="1"/>
  <c r="DI55" i="1"/>
  <c r="Z56" i="1"/>
  <c r="BG24" i="1"/>
  <c r="F10" i="1"/>
  <c r="BG13" i="1"/>
  <c r="DI46" i="1"/>
  <c r="DI49" i="1"/>
  <c r="Z50" i="1"/>
  <c r="DI51" i="1"/>
  <c r="EN55" i="1"/>
  <c r="CT58" i="1"/>
  <c r="EY59" i="1"/>
  <c r="CN59" i="1"/>
  <c r="G41" i="1"/>
  <c r="EY47" i="1"/>
  <c r="FC47" i="1" s="1"/>
  <c r="CN47" i="1"/>
  <c r="EY55" i="1"/>
  <c r="CN55" i="1"/>
  <c r="BQ4" i="1"/>
  <c r="BS6" i="1"/>
  <c r="BG18" i="1"/>
  <c r="EY18" i="1"/>
  <c r="K19" i="1"/>
  <c r="CT20" i="1"/>
  <c r="DI32" i="1"/>
  <c r="DI35" i="1"/>
  <c r="K36" i="1"/>
  <c r="G40" i="1"/>
  <c r="H40" i="1" s="1"/>
  <c r="K49" i="1"/>
  <c r="BP51" i="1"/>
  <c r="CN62" i="1"/>
  <c r="CM56" i="1"/>
  <c r="CN57" i="1"/>
  <c r="Z26" i="1"/>
  <c r="CN28" i="1"/>
  <c r="DI31" i="1"/>
  <c r="CN32" i="1"/>
  <c r="CN35" i="1"/>
  <c r="CN38" i="1"/>
  <c r="DI41" i="1"/>
  <c r="BS42" i="1"/>
  <c r="CN46" i="1"/>
  <c r="BS50" i="1"/>
  <c r="BS51" i="1"/>
  <c r="K55" i="1"/>
  <c r="CQ58" i="1"/>
  <c r="Z60" i="1"/>
  <c r="EN62" i="1"/>
  <c r="G62" i="1"/>
  <c r="H62" i="1" s="1"/>
  <c r="Z54" i="1"/>
  <c r="AC20" i="1"/>
  <c r="L4" i="1"/>
  <c r="FD5" i="1" s="1"/>
  <c r="I6" i="1"/>
  <c r="AF23" i="1"/>
  <c r="DL51" i="1"/>
  <c r="CR33" i="1"/>
  <c r="CS33" i="1"/>
  <c r="CT37" i="1"/>
  <c r="G42" i="1"/>
  <c r="Y51" i="1"/>
  <c r="DG16" i="1"/>
  <c r="DV16" i="1"/>
  <c r="DX16" i="1" s="1"/>
  <c r="S4" i="1"/>
  <c r="Y1" i="1" s="1"/>
  <c r="EZ23" i="1"/>
  <c r="DI29" i="1"/>
  <c r="DW43" i="1"/>
  <c r="DH43" i="1" s="1"/>
  <c r="EZ51" i="1"/>
  <c r="DI34" i="1"/>
  <c r="DV43" i="1"/>
  <c r="AH33" i="1"/>
  <c r="AH66" i="1" s="1"/>
  <c r="EU51" i="1"/>
  <c r="AR51" i="1"/>
  <c r="EN42" i="1"/>
  <c r="CN42" i="1"/>
  <c r="FD21" i="1"/>
  <c r="T23" i="1"/>
  <c r="EQ23" i="1"/>
  <c r="EM4" i="1"/>
  <c r="EJ43" i="1"/>
  <c r="DL58" i="1"/>
  <c r="EO60" i="1"/>
  <c r="EV51" i="1"/>
  <c r="AU51" i="1"/>
  <c r="AF33" i="1"/>
  <c r="Z29" i="1"/>
  <c r="EH33" i="1"/>
  <c r="EJ33" i="1" s="1"/>
  <c r="EA43" i="1"/>
  <c r="Z39" i="1"/>
  <c r="FD6" i="1"/>
  <c r="S1" i="1"/>
  <c r="DC53" i="1"/>
  <c r="EY19" i="1"/>
  <c r="FC19" i="1" s="1"/>
  <c r="CN16" i="1"/>
  <c r="AT4" i="1"/>
  <c r="AT63" i="1" s="1"/>
  <c r="AB1" i="1"/>
  <c r="J24" i="1"/>
  <c r="J23" i="1" s="1"/>
  <c r="EJ37" i="1"/>
  <c r="FA6" i="1"/>
  <c r="EZ37" i="1"/>
  <c r="DL37" i="1"/>
  <c r="BP64" i="1"/>
  <c r="AR43" i="1"/>
  <c r="AQ33" i="1"/>
  <c r="AQ66" i="1" s="1"/>
  <c r="EU43" i="1"/>
  <c r="ES20" i="1"/>
  <c r="EQ20" i="1"/>
  <c r="AA1" i="1"/>
  <c r="N20" i="1"/>
  <c r="AX4" i="1"/>
  <c r="AG33" i="1"/>
  <c r="EN39" i="1"/>
  <c r="EP39" i="1" s="1"/>
  <c r="F39" i="1"/>
  <c r="H39" i="1" s="1"/>
  <c r="Z37" i="1"/>
  <c r="F37" i="1"/>
  <c r="DC33" i="1"/>
  <c r="AU58" i="1"/>
  <c r="F54" i="1"/>
  <c r="CS67" i="1"/>
  <c r="CT53" i="1"/>
  <c r="CN50" i="1"/>
  <c r="CO33" i="1"/>
  <c r="CQ33" i="1" s="1"/>
  <c r="EY49" i="1"/>
  <c r="FC49" i="1" s="1"/>
  <c r="CN49" i="1"/>
  <c r="CM43" i="1"/>
  <c r="CN43" i="1" s="1"/>
  <c r="CQ43" i="1"/>
  <c r="AT67" i="1"/>
  <c r="AU67" i="1" s="1"/>
  <c r="AU53" i="1"/>
  <c r="Y43" i="1"/>
  <c r="AU43" i="1"/>
  <c r="DG23" i="1"/>
  <c r="EA23" i="1"/>
  <c r="Q53" i="1"/>
  <c r="AL53" i="1"/>
  <c r="EU53" i="1"/>
  <c r="AO67" i="1"/>
  <c r="CT67" i="1"/>
  <c r="AC67" i="1"/>
  <c r="BA67" i="1"/>
  <c r="DU67" i="1"/>
  <c r="ES53" i="1"/>
  <c r="DI18" i="1"/>
  <c r="EY10" i="1"/>
  <c r="FC10" i="1" s="1"/>
  <c r="DI11" i="1"/>
  <c r="DI12" i="1"/>
  <c r="EN13" i="1"/>
  <c r="CN13" i="1"/>
  <c r="DI13" i="1"/>
  <c r="F19" i="1"/>
  <c r="CN19" i="1"/>
  <c r="DC20" i="1"/>
  <c r="BS26" i="1"/>
  <c r="BQ27" i="1"/>
  <c r="G31" i="1"/>
  <c r="Z41" i="1"/>
  <c r="EO47" i="1"/>
  <c r="EN49" i="1"/>
  <c r="EQ51" i="1"/>
  <c r="ER51" i="1"/>
  <c r="EX51" i="1"/>
  <c r="FA51" i="1"/>
  <c r="Z57" i="1"/>
  <c r="G59" i="1"/>
  <c r="G61" i="1"/>
  <c r="Z62" i="1"/>
  <c r="FC55" i="1"/>
  <c r="F5" i="1"/>
  <c r="EN10" i="1"/>
  <c r="BS14" i="1"/>
  <c r="CN15" i="1"/>
  <c r="CN18" i="1"/>
  <c r="G21" i="1"/>
  <c r="BG25" i="1"/>
  <c r="EO26" i="1"/>
  <c r="EN30" i="1"/>
  <c r="F36" i="1"/>
  <c r="F38" i="1"/>
  <c r="K40" i="1"/>
  <c r="EY45" i="1"/>
  <c r="BG57" i="1"/>
  <c r="EY57" i="1"/>
  <c r="FC57" i="1" s="1"/>
  <c r="EN12" i="1"/>
  <c r="G14" i="1"/>
  <c r="CL20" i="1"/>
  <c r="BG6" i="1"/>
  <c r="BS7" i="1"/>
  <c r="EY9" i="1"/>
  <c r="FC9" i="1" s="1"/>
  <c r="K12" i="1"/>
  <c r="BG12" i="1"/>
  <c r="K13" i="1"/>
  <c r="Z14" i="1"/>
  <c r="DI15" i="1"/>
  <c r="K17" i="1"/>
  <c r="CM20" i="1"/>
  <c r="CN21" i="1"/>
  <c r="BR23" i="1"/>
  <c r="F26" i="1"/>
  <c r="EY26" i="1"/>
  <c r="FC26" i="1" s="1"/>
  <c r="EN28" i="1"/>
  <c r="EN34" i="1"/>
  <c r="Z34" i="1"/>
  <c r="EY35" i="1"/>
  <c r="FC35" i="1" s="1"/>
  <c r="EO44" i="1"/>
  <c r="G48" i="1"/>
  <c r="G49" i="1"/>
  <c r="G50" i="1"/>
  <c r="X51" i="1"/>
  <c r="EW51" i="1"/>
  <c r="EY51" i="1"/>
  <c r="EO52" i="1"/>
  <c r="EO51" i="1" s="1"/>
  <c r="DU58" i="1"/>
  <c r="G60" i="1"/>
  <c r="EN5" i="1"/>
  <c r="BF4" i="1"/>
  <c r="BF66" i="1" s="1"/>
  <c r="EN7" i="1"/>
  <c r="F7" i="1"/>
  <c r="G11" i="1"/>
  <c r="EO15" i="1"/>
  <c r="F15" i="1"/>
  <c r="CQ20" i="1"/>
  <c r="BF23" i="1"/>
  <c r="EO30" i="1"/>
  <c r="EO38" i="1"/>
  <c r="EY50" i="1"/>
  <c r="FC50" i="1" s="1"/>
  <c r="X53" i="1"/>
  <c r="X67" i="1" s="1"/>
  <c r="AR23" i="1"/>
  <c r="EO29" i="1"/>
  <c r="G29" i="1"/>
  <c r="AB23" i="1"/>
  <c r="ES24" i="1"/>
  <c r="G22" i="1"/>
  <c r="Y20" i="1"/>
  <c r="DH6" i="1"/>
  <c r="DW4" i="1"/>
  <c r="DZ4" i="1"/>
  <c r="EA4" i="1" s="1"/>
  <c r="DH8" i="1"/>
  <c r="EO8" i="1" s="1"/>
  <c r="J16" i="1"/>
  <c r="FC7" i="1"/>
  <c r="ER6" i="1"/>
  <c r="EN52" i="1"/>
  <c r="EN51" i="1" s="1"/>
  <c r="DH54" i="1"/>
  <c r="EM67" i="1"/>
  <c r="FA43" i="1"/>
  <c r="Y58" i="1"/>
  <c r="EV58" i="1"/>
  <c r="EO18" i="1"/>
  <c r="BS11" i="1"/>
  <c r="EN11" i="1"/>
  <c r="Z11" i="1"/>
  <c r="BG11" i="1"/>
  <c r="EO14" i="1"/>
  <c r="DI14" i="1"/>
  <c r="EN14" i="1"/>
  <c r="BG14" i="1"/>
  <c r="ER23" i="1"/>
  <c r="K25" i="1"/>
  <c r="AU6" i="1"/>
  <c r="Y6" i="1"/>
  <c r="Y4" i="1" s="1"/>
  <c r="G8" i="1"/>
  <c r="I24" i="1"/>
  <c r="I23" i="1" s="1"/>
  <c r="T24" i="1"/>
  <c r="ER24" i="1"/>
  <c r="EQ24" i="1"/>
  <c r="N24" i="1"/>
  <c r="F25" i="1"/>
  <c r="AC4" i="1"/>
  <c r="BS4" i="1"/>
  <c r="DS66" i="1"/>
  <c r="DS63" i="1"/>
  <c r="AK66" i="1"/>
  <c r="AK63" i="1"/>
  <c r="BU63" i="1"/>
  <c r="BU66" i="1"/>
  <c r="BV4" i="1"/>
  <c r="AM63" i="1"/>
  <c r="AM66" i="1"/>
  <c r="BN63" i="1"/>
  <c r="BN66" i="1"/>
  <c r="CP66" i="1"/>
  <c r="CP63" i="1"/>
  <c r="AN63" i="1"/>
  <c r="AN66" i="1"/>
  <c r="AO66" i="1" s="1"/>
  <c r="AO4" i="1"/>
  <c r="BE4" i="1"/>
  <c r="BO66" i="1"/>
  <c r="BO63" i="1"/>
  <c r="BP4" i="1"/>
  <c r="CJ66" i="1"/>
  <c r="CJ63" i="1"/>
  <c r="CQ4" i="1"/>
  <c r="CX66" i="1"/>
  <c r="CX63" i="1"/>
  <c r="DQ66" i="1"/>
  <c r="DQ63" i="1"/>
  <c r="T6" i="1"/>
  <c r="EV6" i="1"/>
  <c r="EA6" i="1"/>
  <c r="CN8" i="1"/>
  <c r="EY8" i="1"/>
  <c r="CN11" i="1"/>
  <c r="EY11" i="1"/>
  <c r="FC11" i="1" s="1"/>
  <c r="EV23" i="1"/>
  <c r="AU23" i="1"/>
  <c r="P66" i="1"/>
  <c r="P63" i="1"/>
  <c r="CY63" i="1"/>
  <c r="CY66" i="1"/>
  <c r="CZ4" i="1"/>
  <c r="EI4" i="1"/>
  <c r="AA63" i="1"/>
  <c r="AA66" i="1"/>
  <c r="Q4" i="1"/>
  <c r="AZ66" i="1"/>
  <c r="AZ63" i="1"/>
  <c r="BA4" i="1"/>
  <c r="DB66" i="1"/>
  <c r="DB63" i="1"/>
  <c r="DL4" i="1"/>
  <c r="AV63" i="1"/>
  <c r="AV65" i="1" s="1"/>
  <c r="AV66" i="1"/>
  <c r="BS8" i="1"/>
  <c r="FB8" i="1"/>
  <c r="EH6" i="1"/>
  <c r="EH4" i="1" s="1"/>
  <c r="EJ8" i="1"/>
  <c r="BG9" i="1"/>
  <c r="G9" i="1"/>
  <c r="EO9" i="1"/>
  <c r="AY66" i="1"/>
  <c r="AY63" i="1"/>
  <c r="CS63" i="1"/>
  <c r="BI66" i="1"/>
  <c r="BI63" i="1"/>
  <c r="DT63" i="1"/>
  <c r="DT66" i="1"/>
  <c r="DU4" i="1"/>
  <c r="EK66" i="1"/>
  <c r="EK63" i="1"/>
  <c r="AC6" i="1"/>
  <c r="ES6" i="1"/>
  <c r="J7" i="1"/>
  <c r="N7" i="1"/>
  <c r="M6" i="1"/>
  <c r="BG7" i="1"/>
  <c r="EN22" i="1"/>
  <c r="EX23" i="1"/>
  <c r="BT63" i="1"/>
  <c r="BT66" i="1"/>
  <c r="AE66" i="1"/>
  <c r="AE63" i="1"/>
  <c r="AL4" i="1"/>
  <c r="BJ4" i="1"/>
  <c r="EL63" i="1"/>
  <c r="EL66" i="1"/>
  <c r="AR4" i="1"/>
  <c r="DC4" i="1"/>
  <c r="CV66" i="1"/>
  <c r="CV63" i="1"/>
  <c r="DN63" i="1"/>
  <c r="DN66" i="1"/>
  <c r="DO4" i="1"/>
  <c r="J5" i="1"/>
  <c r="EQ5" i="1"/>
  <c r="FC5" i="1" s="1"/>
  <c r="X20" i="1"/>
  <c r="F22" i="1"/>
  <c r="AW66" i="1"/>
  <c r="AW63" i="1"/>
  <c r="BD4" i="1"/>
  <c r="CW4" i="1"/>
  <c r="G13" i="1"/>
  <c r="EO13" i="1"/>
  <c r="EP13" i="1" s="1"/>
  <c r="AX6" i="1"/>
  <c r="X8" i="1"/>
  <c r="Z8" i="1" s="1"/>
  <c r="AU8" i="1"/>
  <c r="K10" i="1"/>
  <c r="K14" i="1"/>
  <c r="N16" i="1"/>
  <c r="X18" i="1"/>
  <c r="EV18" i="1"/>
  <c r="EN19" i="1"/>
  <c r="EJ20" i="1"/>
  <c r="EX20" i="1"/>
  <c r="T21" i="1"/>
  <c r="I21" i="1"/>
  <c r="K21" i="1" s="1"/>
  <c r="R20" i="1"/>
  <c r="I20" i="1" s="1"/>
  <c r="ER21" i="1"/>
  <c r="Z24" i="1"/>
  <c r="O66" i="1"/>
  <c r="O63" i="1"/>
  <c r="AD66" i="1"/>
  <c r="AD63" i="1"/>
  <c r="AJ63" i="1"/>
  <c r="AJ66" i="1"/>
  <c r="BB66" i="1"/>
  <c r="BB63" i="1"/>
  <c r="BH66" i="1"/>
  <c r="BH63" i="1"/>
  <c r="CO63" i="1"/>
  <c r="CU66" i="1"/>
  <c r="CU63" i="1"/>
  <c r="DP66" i="1"/>
  <c r="DP63" i="1"/>
  <c r="AG6" i="1"/>
  <c r="X6" i="1" s="1"/>
  <c r="AR6" i="1"/>
  <c r="CL6" i="1"/>
  <c r="EU6" i="1"/>
  <c r="K9" i="1"/>
  <c r="CN9" i="1"/>
  <c r="F11" i="1"/>
  <c r="G12" i="1"/>
  <c r="Z13" i="1"/>
  <c r="F14" i="1"/>
  <c r="EY14" i="1"/>
  <c r="FC14" i="1" s="1"/>
  <c r="G15" i="1"/>
  <c r="H15" i="1" s="1"/>
  <c r="EY15" i="1"/>
  <c r="FC15" i="1" s="1"/>
  <c r="F17" i="1"/>
  <c r="H17" i="1" s="1"/>
  <c r="EO19" i="1"/>
  <c r="J20" i="1"/>
  <c r="DL20" i="1"/>
  <c r="DY20" i="1"/>
  <c r="EA20" i="1" s="1"/>
  <c r="CN22" i="1"/>
  <c r="BC23" i="1"/>
  <c r="BD23" i="1" s="1"/>
  <c r="DL23" i="1"/>
  <c r="BS24" i="1"/>
  <c r="EY24" i="1"/>
  <c r="G25" i="1"/>
  <c r="BE23" i="1"/>
  <c r="AR27" i="1"/>
  <c r="EJ27" i="1"/>
  <c r="G28" i="1"/>
  <c r="EO28" i="1"/>
  <c r="K30" i="1"/>
  <c r="X31" i="1"/>
  <c r="EV31" i="1"/>
  <c r="FC31" i="1" s="1"/>
  <c r="ES33" i="1"/>
  <c r="AC33" i="1"/>
  <c r="BA33" i="1"/>
  <c r="CL33" i="1"/>
  <c r="EY34" i="1"/>
  <c r="FC34" i="1" s="1"/>
  <c r="K35" i="1"/>
  <c r="EY38" i="1"/>
  <c r="EO12" i="1"/>
  <c r="G19" i="1"/>
  <c r="DG21" i="1"/>
  <c r="DG20" i="1" s="1"/>
  <c r="DI20" i="1" s="1"/>
  <c r="Z22" i="1"/>
  <c r="EO22" i="1"/>
  <c r="CK23" i="1"/>
  <c r="DW37" i="1"/>
  <c r="X43" i="1"/>
  <c r="F43" i="1" s="1"/>
  <c r="ET43" i="1"/>
  <c r="AI43" i="1"/>
  <c r="G10" i="1"/>
  <c r="F12" i="1"/>
  <c r="CN12" i="1"/>
  <c r="EN15" i="1"/>
  <c r="EJ16" i="1"/>
  <c r="BS18" i="1"/>
  <c r="ET20" i="1"/>
  <c r="Z21" i="1"/>
  <c r="BS21" i="1"/>
  <c r="EO21" i="1"/>
  <c r="FA21" i="1"/>
  <c r="K22" i="1"/>
  <c r="DX22" i="1"/>
  <c r="N23" i="1"/>
  <c r="AX23" i="1"/>
  <c r="CM23" i="1"/>
  <c r="DC23" i="1"/>
  <c r="EN25" i="1"/>
  <c r="CN25" i="1"/>
  <c r="BG26" i="1"/>
  <c r="X27" i="1"/>
  <c r="CL29" i="1"/>
  <c r="F29" i="1" s="1"/>
  <c r="Z30" i="1"/>
  <c r="K31" i="1"/>
  <c r="BG31" i="1"/>
  <c r="T33" i="1"/>
  <c r="BV33" i="1"/>
  <c r="EO11" i="1"/>
  <c r="FC12" i="1"/>
  <c r="F13" i="1"/>
  <c r="DH16" i="1"/>
  <c r="EO17" i="1"/>
  <c r="EP17" i="1" s="1"/>
  <c r="G18" i="1"/>
  <c r="AU18" i="1"/>
  <c r="DI19" i="1"/>
  <c r="AU20" i="1"/>
  <c r="FB23" i="1"/>
  <c r="EJ23" i="1"/>
  <c r="CL23" i="1"/>
  <c r="EO25" i="1"/>
  <c r="Y27" i="1"/>
  <c r="AU27" i="1"/>
  <c r="CK27" i="1"/>
  <c r="Z28" i="1"/>
  <c r="EY28" i="1"/>
  <c r="FC28" i="1" s="1"/>
  <c r="F30" i="1"/>
  <c r="H30" i="1" s="1"/>
  <c r="EN32" i="1"/>
  <c r="F32" i="1"/>
  <c r="Z32" i="1"/>
  <c r="N33" i="1"/>
  <c r="AO33" i="1"/>
  <c r="F34" i="1"/>
  <c r="EO34" i="1"/>
  <c r="EY41" i="1"/>
  <c r="FC41" i="1" s="1"/>
  <c r="X9" i="1"/>
  <c r="EN9" i="1" s="1"/>
  <c r="CN10" i="1"/>
  <c r="K11" i="1"/>
  <c r="K32" i="1"/>
  <c r="EO32" i="1"/>
  <c r="EW33" i="1"/>
  <c r="CM37" i="1"/>
  <c r="EN41" i="1"/>
  <c r="FC52" i="1"/>
  <c r="AI9" i="1"/>
  <c r="BS13" i="1"/>
  <c r="EU20" i="1"/>
  <c r="AL23" i="1"/>
  <c r="EW23" i="1"/>
  <c r="CQ23" i="1"/>
  <c r="DR23" i="1"/>
  <c r="EU23" i="1"/>
  <c r="F28" i="1"/>
  <c r="K29" i="1"/>
  <c r="EO31" i="1"/>
  <c r="BG33" i="1"/>
  <c r="CZ33" i="1"/>
  <c r="DZ33" i="1"/>
  <c r="G34" i="1"/>
  <c r="EN35" i="1"/>
  <c r="F35" i="1"/>
  <c r="Z35" i="1"/>
  <c r="EY36" i="1"/>
  <c r="FC36" i="1" s="1"/>
  <c r="G36" i="1"/>
  <c r="K37" i="1"/>
  <c r="DG38" i="1"/>
  <c r="DI38" i="1" s="1"/>
  <c r="EA38" i="1"/>
  <c r="DY37" i="1"/>
  <c r="EO41" i="1"/>
  <c r="BG53" i="1"/>
  <c r="I33" i="1"/>
  <c r="K33" i="1" s="1"/>
  <c r="AP33" i="1"/>
  <c r="EO35" i="1"/>
  <c r="EO36" i="1"/>
  <c r="EN36" i="1"/>
  <c r="AI37" i="1"/>
  <c r="FB37" i="1"/>
  <c r="EZ38" i="1"/>
  <c r="EO42" i="1"/>
  <c r="DJ43" i="1"/>
  <c r="DJ33" i="1" s="1"/>
  <c r="FB43" i="1"/>
  <c r="ET45" i="1"/>
  <c r="FC45" i="1" s="1"/>
  <c r="Z46" i="1"/>
  <c r="F48" i="1"/>
  <c r="H48" i="1" s="1"/>
  <c r="EN50" i="1"/>
  <c r="I53" i="1"/>
  <c r="I67" i="1" s="1"/>
  <c r="Q67" i="1"/>
  <c r="Y53" i="1"/>
  <c r="AF67" i="1"/>
  <c r="AL67" i="1"/>
  <c r="CJ67" i="1"/>
  <c r="CK67" i="1" s="1"/>
  <c r="CZ67" i="1"/>
  <c r="DW67" i="1"/>
  <c r="ER53" i="1"/>
  <c r="EO55" i="1"/>
  <c r="AC56" i="1"/>
  <c r="AI56" i="1"/>
  <c r="BG56" i="1"/>
  <c r="EO45" i="1"/>
  <c r="ES51" i="1"/>
  <c r="BR67" i="1"/>
  <c r="BS67" i="1" s="1"/>
  <c r="DQ67" i="1"/>
  <c r="DR67" i="1" s="1"/>
  <c r="DR53" i="1"/>
  <c r="EZ53" i="1"/>
  <c r="BR56" i="1"/>
  <c r="X58" i="1"/>
  <c r="Z59" i="1"/>
  <c r="FB59" i="1"/>
  <c r="EH58" i="1"/>
  <c r="EJ58" i="1" s="1"/>
  <c r="DX59" i="1"/>
  <c r="EN64" i="1"/>
  <c r="CN64" i="1"/>
  <c r="F64" i="1"/>
  <c r="EY40" i="1"/>
  <c r="FC40" i="1" s="1"/>
  <c r="K42" i="1"/>
  <c r="EV43" i="1"/>
  <c r="G45" i="1"/>
  <c r="EY46" i="1"/>
  <c r="FC46" i="1" s="1"/>
  <c r="EY48" i="1"/>
  <c r="FC48" i="1" s="1"/>
  <c r="EO49" i="1"/>
  <c r="K50" i="1"/>
  <c r="ET51" i="1"/>
  <c r="BI67" i="1"/>
  <c r="BJ67" i="1" s="1"/>
  <c r="BJ53" i="1"/>
  <c r="DK67" i="1"/>
  <c r="DL67" i="1" s="1"/>
  <c r="EA67" i="1"/>
  <c r="EM53" i="1"/>
  <c r="ET53" i="1"/>
  <c r="FA53" i="1"/>
  <c r="CM54" i="1"/>
  <c r="CN54" i="1" s="1"/>
  <c r="FB54" i="1"/>
  <c r="BG55" i="1"/>
  <c r="DH56" i="1"/>
  <c r="DI56" i="1" s="1"/>
  <c r="FA58" i="1"/>
  <c r="EA58" i="1"/>
  <c r="F59" i="1"/>
  <c r="I58" i="1"/>
  <c r="K58" i="1" s="1"/>
  <c r="K59" i="1"/>
  <c r="DA58" i="1"/>
  <c r="DC58" i="1" s="1"/>
  <c r="CL60" i="1"/>
  <c r="F60" i="1" s="1"/>
  <c r="H60" i="1" s="1"/>
  <c r="FC61" i="1"/>
  <c r="F41" i="1"/>
  <c r="Z44" i="1"/>
  <c r="X45" i="1"/>
  <c r="F45" i="1" s="1"/>
  <c r="F46" i="1"/>
  <c r="EN47" i="1"/>
  <c r="EP47" i="1" s="1"/>
  <c r="Z47" i="1"/>
  <c r="F49" i="1"/>
  <c r="DB67" i="1"/>
  <c r="DC67" i="1" s="1"/>
  <c r="EA53" i="1"/>
  <c r="EA52" i="1" s="1"/>
  <c r="EA51" i="1" s="1"/>
  <c r="G55" i="1"/>
  <c r="BQ57" i="1"/>
  <c r="BS57" i="1" s="1"/>
  <c r="CI56" i="1"/>
  <c r="CI66" i="1" s="1"/>
  <c r="FC62" i="1"/>
  <c r="EO40" i="1"/>
  <c r="F42" i="1"/>
  <c r="EY42" i="1"/>
  <c r="FC42" i="1" s="1"/>
  <c r="AF43" i="1"/>
  <c r="F44" i="1"/>
  <c r="H44" i="1" s="1"/>
  <c r="DX44" i="1"/>
  <c r="G46" i="1"/>
  <c r="K47" i="1"/>
  <c r="EO48" i="1"/>
  <c r="F50" i="1"/>
  <c r="EO50" i="1"/>
  <c r="F52" i="1"/>
  <c r="F51" i="1" s="1"/>
  <c r="T53" i="1"/>
  <c r="T52" i="1" s="1"/>
  <c r="T51" i="1" s="1"/>
  <c r="AC53" i="1"/>
  <c r="AC52" i="1" s="1"/>
  <c r="AC51" i="1" s="1"/>
  <c r="AI53" i="1"/>
  <c r="AO53" i="1"/>
  <c r="BP67" i="1"/>
  <c r="BV53" i="1"/>
  <c r="CV67" i="1"/>
  <c r="CW67" i="1" s="1"/>
  <c r="CW53" i="1"/>
  <c r="DO67" i="1"/>
  <c r="DU53" i="1"/>
  <c r="EH53" i="1"/>
  <c r="EH67" i="1" s="1"/>
  <c r="EW53" i="1"/>
  <c r="EQ54" i="1"/>
  <c r="J54" i="1"/>
  <c r="M53" i="1"/>
  <c r="EO57" i="1"/>
  <c r="K57" i="1"/>
  <c r="G57" i="1"/>
  <c r="N58" i="1"/>
  <c r="ET37" i="1"/>
  <c r="K45" i="1"/>
  <c r="EO46" i="1"/>
  <c r="EP46" i="1" s="1"/>
  <c r="J51" i="1"/>
  <c r="G52" i="1"/>
  <c r="G51" i="1" s="1"/>
  <c r="BP53" i="1"/>
  <c r="CP67" i="1"/>
  <c r="CQ67" i="1" s="1"/>
  <c r="DO53" i="1"/>
  <c r="EI67" i="1"/>
  <c r="EX53" i="1"/>
  <c r="N54" i="1"/>
  <c r="BG54" i="1"/>
  <c r="EW56" i="1"/>
  <c r="BP56" i="1"/>
  <c r="AI58" i="1"/>
  <c r="ET58" i="1"/>
  <c r="EZ58" i="1"/>
  <c r="EV53" i="1"/>
  <c r="CM58" i="1"/>
  <c r="DH59" i="1"/>
  <c r="AP58" i="1"/>
  <c r="AR58" i="1" s="1"/>
  <c r="EU59" i="1"/>
  <c r="EO62" i="1"/>
  <c r="EP62" i="1" s="1"/>
  <c r="ER58" i="1"/>
  <c r="DW58" i="1"/>
  <c r="K60" i="1"/>
  <c r="T67" i="1"/>
  <c r="AI67" i="1"/>
  <c r="T58" i="1"/>
  <c r="K16" i="1" l="1"/>
  <c r="G16" i="1"/>
  <c r="EP64" i="1"/>
  <c r="FC18" i="1"/>
  <c r="H55" i="1"/>
  <c r="H35" i="1"/>
  <c r="H14" i="1"/>
  <c r="FC38" i="1"/>
  <c r="DM63" i="1"/>
  <c r="Y33" i="1"/>
  <c r="CS66" i="1"/>
  <c r="CS68" i="1" s="1"/>
  <c r="EP40" i="1"/>
  <c r="H64" i="1"/>
  <c r="EP55" i="1"/>
  <c r="H32" i="1"/>
  <c r="H10" i="1"/>
  <c r="FC21" i="1"/>
  <c r="DM66" i="1"/>
  <c r="EP48" i="1"/>
  <c r="CN20" i="1"/>
  <c r="H41" i="1"/>
  <c r="EP49" i="1"/>
  <c r="EP15" i="1"/>
  <c r="CT4" i="1"/>
  <c r="H36" i="1"/>
  <c r="EP12" i="1"/>
  <c r="EP10" i="1"/>
  <c r="CM4" i="1"/>
  <c r="DH27" i="1"/>
  <c r="DW23" i="1"/>
  <c r="DX23" i="1" s="1"/>
  <c r="EA37" i="1"/>
  <c r="DV37" i="1"/>
  <c r="DX37" i="1" s="1"/>
  <c r="FC8" i="1"/>
  <c r="EP14" i="1"/>
  <c r="EP30" i="1"/>
  <c r="BS53" i="1"/>
  <c r="Z20" i="1"/>
  <c r="H38" i="1"/>
  <c r="EP26" i="1"/>
  <c r="AB66" i="1"/>
  <c r="AC66" i="1" s="1"/>
  <c r="AC23" i="1"/>
  <c r="H26" i="1"/>
  <c r="AB63" i="1"/>
  <c r="AC63" i="1" s="1"/>
  <c r="CT33" i="1"/>
  <c r="L66" i="1"/>
  <c r="R1" i="1"/>
  <c r="L63" i="1"/>
  <c r="L65" i="1" s="1"/>
  <c r="H42" i="1"/>
  <c r="AH63" i="1"/>
  <c r="AH65" i="1" s="1"/>
  <c r="BA66" i="1"/>
  <c r="H50" i="1"/>
  <c r="Z58" i="1"/>
  <c r="EP11" i="1"/>
  <c r="EY20" i="1"/>
  <c r="H11" i="1"/>
  <c r="EP41" i="1"/>
  <c r="DU66" i="1"/>
  <c r="F53" i="1"/>
  <c r="F67" i="1" s="1"/>
  <c r="EY56" i="1"/>
  <c r="CN56" i="1"/>
  <c r="EN24" i="1"/>
  <c r="F24" i="1"/>
  <c r="K24" i="1"/>
  <c r="EP22" i="1"/>
  <c r="ER20" i="1"/>
  <c r="FD22" i="1"/>
  <c r="FE6" i="1"/>
  <c r="T4" i="1"/>
  <c r="S63" i="1"/>
  <c r="S65" i="1" s="1"/>
  <c r="S66" i="1"/>
  <c r="DK63" i="1"/>
  <c r="DK65" i="1" s="1"/>
  <c r="CO66" i="1"/>
  <c r="CQ66" i="1" s="1"/>
  <c r="EP42" i="1"/>
  <c r="CR63" i="1"/>
  <c r="CR65" i="1" s="1"/>
  <c r="CR66" i="1"/>
  <c r="AI33" i="1"/>
  <c r="FC51" i="1"/>
  <c r="CK56" i="1"/>
  <c r="CN60" i="1"/>
  <c r="EU33" i="1"/>
  <c r="EP28" i="1"/>
  <c r="H25" i="1"/>
  <c r="X33" i="1"/>
  <c r="F33" i="1"/>
  <c r="FB33" i="1"/>
  <c r="EJ67" i="1"/>
  <c r="AU4" i="1"/>
  <c r="EO16" i="1"/>
  <c r="EV33" i="1"/>
  <c r="ET33" i="1"/>
  <c r="EJ53" i="1"/>
  <c r="DX43" i="1"/>
  <c r="AT66" i="1"/>
  <c r="AT68" i="1" s="1"/>
  <c r="EO24" i="1"/>
  <c r="K23" i="1"/>
  <c r="G24" i="1"/>
  <c r="AS66" i="1"/>
  <c r="AQ63" i="1"/>
  <c r="AQ65" i="1" s="1"/>
  <c r="H22" i="1"/>
  <c r="G20" i="1"/>
  <c r="M4" i="1"/>
  <c r="X1" i="1" s="1"/>
  <c r="AX66" i="1"/>
  <c r="F8" i="1"/>
  <c r="H8" i="1" s="1"/>
  <c r="DL33" i="1"/>
  <c r="DL43" i="1"/>
  <c r="G37" i="1"/>
  <c r="H37" i="1" s="1"/>
  <c r="CN37" i="1"/>
  <c r="BR66" i="1"/>
  <c r="DH53" i="1"/>
  <c r="EO43" i="1"/>
  <c r="G43" i="1"/>
  <c r="H49" i="1"/>
  <c r="EY43" i="1"/>
  <c r="G58" i="1"/>
  <c r="DZ63" i="1"/>
  <c r="DZ65" i="1" s="1"/>
  <c r="BG4" i="1"/>
  <c r="EN57" i="1"/>
  <c r="EN56" i="1" s="1"/>
  <c r="EN29" i="1"/>
  <c r="EP29" i="1" s="1"/>
  <c r="CL58" i="1"/>
  <c r="CN58" i="1" s="1"/>
  <c r="EP34" i="1"/>
  <c r="EY29" i="1"/>
  <c r="FC29" i="1" s="1"/>
  <c r="H19" i="1"/>
  <c r="BG23" i="1"/>
  <c r="BF63" i="1"/>
  <c r="BF65" i="1" s="1"/>
  <c r="CN29" i="1"/>
  <c r="FC24" i="1"/>
  <c r="H45" i="1"/>
  <c r="BS27" i="1"/>
  <c r="BQ23" i="1"/>
  <c r="BS23" i="1" s="1"/>
  <c r="H29" i="1"/>
  <c r="Z27" i="1"/>
  <c r="ES23" i="1"/>
  <c r="FA37" i="1"/>
  <c r="BP66" i="1"/>
  <c r="Z43" i="1"/>
  <c r="AS63" i="1"/>
  <c r="AS65" i="1" s="1"/>
  <c r="EP52" i="1"/>
  <c r="EP51" i="1" s="1"/>
  <c r="FB53" i="1"/>
  <c r="FC59" i="1"/>
  <c r="BV66" i="1"/>
  <c r="AL66" i="1"/>
  <c r="DR66" i="1"/>
  <c r="DO66" i="1"/>
  <c r="CZ66" i="1"/>
  <c r="Z6" i="1"/>
  <c r="DH58" i="1"/>
  <c r="EO59" i="1"/>
  <c r="H59" i="1"/>
  <c r="F58" i="1"/>
  <c r="H46" i="1"/>
  <c r="Y67" i="1"/>
  <c r="Z67" i="1" s="1"/>
  <c r="Z53" i="1"/>
  <c r="Z52" i="1" s="1"/>
  <c r="Z51" i="1" s="1"/>
  <c r="F31" i="1"/>
  <c r="H31" i="1" s="1"/>
  <c r="EN31" i="1"/>
  <c r="EP31" i="1" s="1"/>
  <c r="DP65" i="1"/>
  <c r="DP68" i="1"/>
  <c r="O68" i="1"/>
  <c r="O65" i="1"/>
  <c r="F6" i="1"/>
  <c r="I4" i="1"/>
  <c r="DT68" i="1"/>
  <c r="DU63" i="1"/>
  <c r="DT65" i="1"/>
  <c r="Z45" i="1"/>
  <c r="DG59" i="1"/>
  <c r="DI59" i="1" s="1"/>
  <c r="DV58" i="1"/>
  <c r="DX58" i="1" s="1"/>
  <c r="EN38" i="1"/>
  <c r="EP38" i="1" s="1"/>
  <c r="F27" i="1"/>
  <c r="FA20" i="1"/>
  <c r="K20" i="1"/>
  <c r="AR33" i="1"/>
  <c r="EU58" i="1"/>
  <c r="EP50" i="1"/>
  <c r="FB58" i="1"/>
  <c r="DG44" i="1"/>
  <c r="DI44" i="1" s="1"/>
  <c r="DX38" i="1"/>
  <c r="EP35" i="1"/>
  <c r="EN45" i="1"/>
  <c r="EP45" i="1" s="1"/>
  <c r="H34" i="1"/>
  <c r="X23" i="1"/>
  <c r="EO20" i="1"/>
  <c r="EP19" i="1"/>
  <c r="CI63" i="1"/>
  <c r="EX63" i="1" s="1"/>
  <c r="AX63" i="1"/>
  <c r="AW65" i="1"/>
  <c r="AX65" i="1" s="1"/>
  <c r="CW66" i="1"/>
  <c r="EM66" i="1"/>
  <c r="Y23" i="1"/>
  <c r="K7" i="1"/>
  <c r="EO7" i="1"/>
  <c r="EP7" i="1" s="1"/>
  <c r="G7" i="1"/>
  <c r="H7" i="1" s="1"/>
  <c r="EK65" i="1"/>
  <c r="EK68" i="1"/>
  <c r="CT63" i="1"/>
  <c r="CS65" i="1"/>
  <c r="DV6" i="1"/>
  <c r="DG8" i="1"/>
  <c r="DI8" i="1" s="1"/>
  <c r="DX8" i="1"/>
  <c r="DB65" i="1"/>
  <c r="DB68" i="1"/>
  <c r="EI66" i="1"/>
  <c r="EI63" i="1"/>
  <c r="EJ4" i="1"/>
  <c r="Q66" i="1"/>
  <c r="DA66" i="1"/>
  <c r="DC66" i="1" s="1"/>
  <c r="BE63" i="1"/>
  <c r="BE66" i="1"/>
  <c r="AT65" i="1"/>
  <c r="DS65" i="1"/>
  <c r="DS68" i="1"/>
  <c r="BR63" i="1"/>
  <c r="DI16" i="1"/>
  <c r="DH4" i="1"/>
  <c r="G27" i="1"/>
  <c r="H28" i="1"/>
  <c r="EY6" i="1"/>
  <c r="CL4" i="1"/>
  <c r="AJ65" i="1"/>
  <c r="AJ68" i="1"/>
  <c r="H13" i="1"/>
  <c r="EO5" i="1"/>
  <c r="K5" i="1"/>
  <c r="G5" i="1"/>
  <c r="BC63" i="1"/>
  <c r="EL68" i="1"/>
  <c r="EM63" i="1"/>
  <c r="EL65" i="1"/>
  <c r="BT65" i="1"/>
  <c r="BT68" i="1"/>
  <c r="AY68" i="1"/>
  <c r="AY65" i="1"/>
  <c r="AA68" i="1"/>
  <c r="AA65" i="1"/>
  <c r="EJ6" i="1"/>
  <c r="CJ65" i="1"/>
  <c r="CJ68" i="1"/>
  <c r="BN68" i="1"/>
  <c r="BN65" i="1"/>
  <c r="DG43" i="1"/>
  <c r="DI43" i="1" s="1"/>
  <c r="EZ43" i="1"/>
  <c r="EY37" i="1"/>
  <c r="CM33" i="1"/>
  <c r="CN33" i="1" s="1"/>
  <c r="H12" i="1"/>
  <c r="CU65" i="1"/>
  <c r="CU68" i="1"/>
  <c r="BH65" i="1"/>
  <c r="BH68" i="1"/>
  <c r="AD65" i="1"/>
  <c r="AD68" i="1"/>
  <c r="BC66" i="1"/>
  <c r="BD66" i="1" s="1"/>
  <c r="AP66" i="1"/>
  <c r="AR66" i="1" s="1"/>
  <c r="R66" i="1"/>
  <c r="EH66" i="1"/>
  <c r="EH63" i="1"/>
  <c r="T20" i="1"/>
  <c r="FB6" i="1"/>
  <c r="DQ65" i="1"/>
  <c r="DQ68" i="1"/>
  <c r="DR63" i="1"/>
  <c r="CK66" i="1"/>
  <c r="CN6" i="1"/>
  <c r="EY54" i="1"/>
  <c r="FC54" i="1" s="1"/>
  <c r="CM53" i="1"/>
  <c r="CN53" i="1" s="1"/>
  <c r="EX56" i="1"/>
  <c r="EP32" i="1"/>
  <c r="Z9" i="1"/>
  <c r="F9" i="1"/>
  <c r="H9" i="1" s="1"/>
  <c r="ET6" i="1"/>
  <c r="AI6" i="1"/>
  <c r="AG4" i="1"/>
  <c r="F21" i="1"/>
  <c r="EN21" i="1"/>
  <c r="EN20" i="1" s="1"/>
  <c r="EN18" i="1"/>
  <c r="EP18" i="1" s="1"/>
  <c r="X16" i="1"/>
  <c r="F18" i="1"/>
  <c r="H18" i="1" s="1"/>
  <c r="Z18" i="1"/>
  <c r="DI21" i="1"/>
  <c r="AP63" i="1"/>
  <c r="R63" i="1"/>
  <c r="EP9" i="1"/>
  <c r="AZ65" i="1"/>
  <c r="AZ68" i="1"/>
  <c r="BA63" i="1"/>
  <c r="BA68" i="1" s="1"/>
  <c r="AN68" i="1"/>
  <c r="AN65" i="1"/>
  <c r="AO63" i="1"/>
  <c r="AO68" i="1" s="1"/>
  <c r="AM68" i="1"/>
  <c r="AM65" i="1"/>
  <c r="M67" i="1"/>
  <c r="N67" i="1" s="1"/>
  <c r="EQ53" i="1"/>
  <c r="N53" i="1"/>
  <c r="N52" i="1" s="1"/>
  <c r="N51" i="1" s="1"/>
  <c r="F57" i="1"/>
  <c r="F56" i="1" s="1"/>
  <c r="BQ56" i="1"/>
  <c r="BS56" i="1" s="1"/>
  <c r="BB68" i="1"/>
  <c r="BB65" i="1"/>
  <c r="DN68" i="1"/>
  <c r="DN65" i="1"/>
  <c r="DO63" i="1"/>
  <c r="BG66" i="1"/>
  <c r="AF63" i="1"/>
  <c r="AE68" i="1"/>
  <c r="AE65" i="1"/>
  <c r="N6" i="1"/>
  <c r="J6" i="1"/>
  <c r="EQ6" i="1"/>
  <c r="BJ63" i="1"/>
  <c r="BI68" i="1"/>
  <c r="BI65" i="1"/>
  <c r="Z31" i="1"/>
  <c r="CX68" i="1"/>
  <c r="CX65" i="1"/>
  <c r="BO68" i="1"/>
  <c r="BO65" i="1"/>
  <c r="BP63" i="1"/>
  <c r="EW63" i="1"/>
  <c r="CP65" i="1"/>
  <c r="CQ63" i="1"/>
  <c r="CP68" i="1"/>
  <c r="BU68" i="1"/>
  <c r="BV63" i="1"/>
  <c r="BU65" i="1"/>
  <c r="AL63" i="1"/>
  <c r="AK65" i="1"/>
  <c r="AK68" i="1"/>
  <c r="EO56" i="1"/>
  <c r="DG54" i="1"/>
  <c r="DI54" i="1" s="1"/>
  <c r="DV53" i="1"/>
  <c r="DX54" i="1"/>
  <c r="G54" i="1"/>
  <c r="EO54" i="1"/>
  <c r="K54" i="1"/>
  <c r="J53" i="1"/>
  <c r="EN60" i="1"/>
  <c r="EP60" i="1" s="1"/>
  <c r="EY60" i="1"/>
  <c r="FC60" i="1" s="1"/>
  <c r="CO65" i="1"/>
  <c r="G56" i="1"/>
  <c r="EP36" i="1"/>
  <c r="DY33" i="1"/>
  <c r="DY63" i="1" s="1"/>
  <c r="EP25" i="1"/>
  <c r="CN23" i="1"/>
  <c r="EY23" i="1"/>
  <c r="DH37" i="1"/>
  <c r="DW33" i="1"/>
  <c r="CV68" i="1"/>
  <c r="CV65" i="1"/>
  <c r="CW63" i="1"/>
  <c r="AF66" i="1"/>
  <c r="DM68" i="1"/>
  <c r="DM65" i="1"/>
  <c r="BJ66" i="1"/>
  <c r="DZ66" i="1"/>
  <c r="CZ63" i="1"/>
  <c r="CY68" i="1"/>
  <c r="CY65" i="1"/>
  <c r="Q63" i="1"/>
  <c r="P68" i="1"/>
  <c r="P65" i="1"/>
  <c r="DA63" i="1"/>
  <c r="DC63" i="1" s="1"/>
  <c r="Y63" i="1" l="1"/>
  <c r="Z33" i="1"/>
  <c r="BF68" i="1"/>
  <c r="FC56" i="1"/>
  <c r="CT66" i="1"/>
  <c r="BV68" i="1"/>
  <c r="FC20" i="1"/>
  <c r="CO68" i="1"/>
  <c r="DR68" i="1"/>
  <c r="AL68" i="1"/>
  <c r="DU68" i="1"/>
  <c r="DH23" i="1"/>
  <c r="DI23" i="1" s="1"/>
  <c r="DI27" i="1"/>
  <c r="BG63" i="1"/>
  <c r="AB68" i="1"/>
  <c r="ES63" i="1"/>
  <c r="BJ65" i="1"/>
  <c r="AB65" i="1"/>
  <c r="AC65" i="1" s="1"/>
  <c r="AL65" i="1"/>
  <c r="FC23" i="1"/>
  <c r="FD20" i="1"/>
  <c r="EP24" i="1"/>
  <c r="EY58" i="1"/>
  <c r="FC58" i="1" s="1"/>
  <c r="AH68" i="1"/>
  <c r="L68" i="1"/>
  <c r="Q65" i="1"/>
  <c r="DK68" i="1"/>
  <c r="H56" i="1"/>
  <c r="H24" i="1"/>
  <c r="T66" i="1"/>
  <c r="ER63" i="1"/>
  <c r="S68" i="1"/>
  <c r="CR68" i="1"/>
  <c r="BP65" i="1"/>
  <c r="H57" i="1"/>
  <c r="H58" i="1"/>
  <c r="H43" i="1"/>
  <c r="G33" i="1"/>
  <c r="H33" i="1" s="1"/>
  <c r="AU66" i="1"/>
  <c r="EZ33" i="1"/>
  <c r="G23" i="1"/>
  <c r="G1" i="1"/>
  <c r="EA63" i="1"/>
  <c r="N4" i="1"/>
  <c r="M63" i="1"/>
  <c r="N63" i="1" s="1"/>
  <c r="M66" i="1"/>
  <c r="N66" i="1" s="1"/>
  <c r="EN8" i="1"/>
  <c r="EP8" i="1" s="1"/>
  <c r="EO37" i="1"/>
  <c r="EO33" i="1" s="1"/>
  <c r="BP68" i="1"/>
  <c r="AQ68" i="1"/>
  <c r="EU63" i="1"/>
  <c r="AC68" i="1"/>
  <c r="FE5" i="1"/>
  <c r="DJ63" i="1"/>
  <c r="EZ63" i="1" s="1"/>
  <c r="DJ66" i="1"/>
  <c r="DL66" i="1" s="1"/>
  <c r="DC68" i="1"/>
  <c r="DH67" i="1"/>
  <c r="FC43" i="1"/>
  <c r="AS68" i="1"/>
  <c r="FC37" i="1"/>
  <c r="CK63" i="1"/>
  <c r="CK68" i="1" s="1"/>
  <c r="BV65" i="1"/>
  <c r="CT65" i="1"/>
  <c r="AU63" i="1"/>
  <c r="T63" i="1"/>
  <c r="Q68" i="1"/>
  <c r="AF65" i="1"/>
  <c r="EV63" i="1"/>
  <c r="EP56" i="1"/>
  <c r="EP57" i="1"/>
  <c r="BA65" i="1"/>
  <c r="AR63" i="1"/>
  <c r="AR68" i="1" s="1"/>
  <c r="FA33" i="1"/>
  <c r="CQ68" i="1"/>
  <c r="DO68" i="1"/>
  <c r="EM68" i="1"/>
  <c r="CZ68" i="1"/>
  <c r="CW65" i="1"/>
  <c r="CZ65" i="1"/>
  <c r="BG68" i="1"/>
  <c r="AU65" i="1"/>
  <c r="K6" i="1"/>
  <c r="G6" i="1"/>
  <c r="H6" i="1" s="1"/>
  <c r="EO6" i="1"/>
  <c r="EO4" i="1" s="1"/>
  <c r="DO65" i="1"/>
  <c r="AO65" i="1"/>
  <c r="CM67" i="1"/>
  <c r="CN67" i="1" s="1"/>
  <c r="EY53" i="1"/>
  <c r="FC53" i="1" s="1"/>
  <c r="EY33" i="1"/>
  <c r="CM66" i="1"/>
  <c r="CM63" i="1"/>
  <c r="EM65" i="1"/>
  <c r="CL63" i="1"/>
  <c r="CL66" i="1"/>
  <c r="CN4" i="1"/>
  <c r="BE68" i="1"/>
  <c r="BE65" i="1"/>
  <c r="BG65" i="1" s="1"/>
  <c r="EI65" i="1"/>
  <c r="EJ63" i="1"/>
  <c r="EI68" i="1"/>
  <c r="FB63" i="1"/>
  <c r="Z23" i="1"/>
  <c r="Y66" i="1"/>
  <c r="Y68" i="1" s="1"/>
  <c r="CI65" i="1"/>
  <c r="CK65" i="1" s="1"/>
  <c r="CI68" i="1"/>
  <c r="EN44" i="1"/>
  <c r="EP44" i="1" s="1"/>
  <c r="EO58" i="1"/>
  <c r="G53" i="1"/>
  <c r="H54" i="1"/>
  <c r="CW68" i="1"/>
  <c r="EO53" i="1"/>
  <c r="Z16" i="1"/>
  <c r="F16" i="1"/>
  <c r="H16" i="1" s="1"/>
  <c r="EN16" i="1"/>
  <c r="EP16" i="1" s="1"/>
  <c r="EN43" i="1"/>
  <c r="EP43" i="1" s="1"/>
  <c r="EP5" i="1"/>
  <c r="EJ66" i="1"/>
  <c r="DG6" i="1"/>
  <c r="DV4" i="1"/>
  <c r="DX6" i="1"/>
  <c r="FA63" i="1"/>
  <c r="I66" i="1"/>
  <c r="I63" i="1"/>
  <c r="DR65" i="1"/>
  <c r="BD63" i="1"/>
  <c r="BD68" i="1" s="1"/>
  <c r="BC68" i="1"/>
  <c r="BC65" i="1"/>
  <c r="BD65" i="1" s="1"/>
  <c r="EO27" i="1"/>
  <c r="H27" i="1"/>
  <c r="EA33" i="1"/>
  <c r="CT68" i="1"/>
  <c r="DG58" i="1"/>
  <c r="DI58" i="1" s="1"/>
  <c r="EN59" i="1"/>
  <c r="EN58" i="1" s="1"/>
  <c r="DW66" i="1"/>
  <c r="DW63" i="1"/>
  <c r="BJ68" i="1"/>
  <c r="BQ66" i="1"/>
  <c r="BS66" i="1" s="1"/>
  <c r="BQ63" i="1"/>
  <c r="BS63" i="1" s="1"/>
  <c r="R65" i="1"/>
  <c r="T65" i="1" s="1"/>
  <c r="R68" i="1"/>
  <c r="F20" i="1"/>
  <c r="H20" i="1" s="1"/>
  <c r="H21" i="1"/>
  <c r="DY66" i="1"/>
  <c r="EA66" i="1" s="1"/>
  <c r="H5" i="1"/>
  <c r="BR68" i="1"/>
  <c r="BR65" i="1"/>
  <c r="EP21" i="1"/>
  <c r="EH68" i="1"/>
  <c r="EH65" i="1"/>
  <c r="Y65" i="1"/>
  <c r="DY65" i="1"/>
  <c r="EA65" i="1" s="1"/>
  <c r="DV67" i="1"/>
  <c r="DX67" i="1" s="1"/>
  <c r="DX53" i="1"/>
  <c r="CQ65" i="1"/>
  <c r="DA65" i="1"/>
  <c r="DC65" i="1" s="1"/>
  <c r="DA68" i="1"/>
  <c r="DH33" i="1"/>
  <c r="DV33" i="1"/>
  <c r="DX33" i="1" s="1"/>
  <c r="DG37" i="1"/>
  <c r="DI37" i="1" s="1"/>
  <c r="J67" i="1"/>
  <c r="K67" i="1" s="1"/>
  <c r="K53" i="1"/>
  <c r="K52" i="1" s="1"/>
  <c r="K51" i="1" s="1"/>
  <c r="DG53" i="1"/>
  <c r="DI53" i="1" s="1"/>
  <c r="EN54" i="1"/>
  <c r="EN53" i="1" s="1"/>
  <c r="EN67" i="1" s="1"/>
  <c r="FC6" i="1"/>
  <c r="AF68" i="1"/>
  <c r="AP68" i="1"/>
  <c r="AP65" i="1"/>
  <c r="AR65" i="1" s="1"/>
  <c r="AG63" i="1"/>
  <c r="AG66" i="1"/>
  <c r="AI66" i="1" s="1"/>
  <c r="AI4" i="1"/>
  <c r="J4" i="1"/>
  <c r="EP20" i="1"/>
  <c r="EN27" i="1"/>
  <c r="EN23" i="1" s="1"/>
  <c r="F23" i="1"/>
  <c r="DU65" i="1"/>
  <c r="DZ68" i="1"/>
  <c r="X4" i="1"/>
  <c r="DH66" i="1" l="1"/>
  <c r="T68" i="1"/>
  <c r="H23" i="1"/>
  <c r="AU68" i="1"/>
  <c r="M65" i="1"/>
  <c r="N65" i="1" s="1"/>
  <c r="M68" i="1"/>
  <c r="EQ63" i="1"/>
  <c r="FC33" i="1"/>
  <c r="DL63" i="1"/>
  <c r="DL68" i="1" s="1"/>
  <c r="N68" i="1"/>
  <c r="EA68" i="1"/>
  <c r="DJ68" i="1"/>
  <c r="DJ65" i="1"/>
  <c r="DL65" i="1" s="1"/>
  <c r="FE4" i="1"/>
  <c r="EO1" i="1"/>
  <c r="CN66" i="1"/>
  <c r="BS68" i="1"/>
  <c r="EJ65" i="1"/>
  <c r="DH63" i="1"/>
  <c r="DH68" i="1" s="1"/>
  <c r="G4" i="1"/>
  <c r="G63" i="1" s="1"/>
  <c r="F4" i="1"/>
  <c r="F66" i="1" s="1"/>
  <c r="J66" i="1"/>
  <c r="K66" i="1" s="1"/>
  <c r="J63" i="1"/>
  <c r="K4" i="1"/>
  <c r="DG67" i="1"/>
  <c r="DI67" i="1" s="1"/>
  <c r="DW65" i="1"/>
  <c r="DW68" i="1"/>
  <c r="DG4" i="1"/>
  <c r="DI6" i="1"/>
  <c r="EN6" i="1"/>
  <c r="EN4" i="1" s="1"/>
  <c r="EN1" i="1" s="1"/>
  <c r="EP54" i="1"/>
  <c r="EP58" i="1"/>
  <c r="DY68" i="1"/>
  <c r="EO67" i="1"/>
  <c r="EP67" i="1" s="1"/>
  <c r="EP53" i="1"/>
  <c r="EP59" i="1"/>
  <c r="EY63" i="1"/>
  <c r="CM68" i="1"/>
  <c r="CM65" i="1"/>
  <c r="CN63" i="1"/>
  <c r="DG33" i="1"/>
  <c r="DI33" i="1" s="1"/>
  <c r="EN37" i="1"/>
  <c r="EN33" i="1" s="1"/>
  <c r="BQ65" i="1"/>
  <c r="BS65" i="1" s="1"/>
  <c r="BQ68" i="1"/>
  <c r="EP27" i="1"/>
  <c r="EO23" i="1"/>
  <c r="EP23" i="1" s="1"/>
  <c r="AG68" i="1"/>
  <c r="AG65" i="1"/>
  <c r="AI65" i="1" s="1"/>
  <c r="ET63" i="1"/>
  <c r="AI63" i="1"/>
  <c r="AI68" i="1" s="1"/>
  <c r="I68" i="1"/>
  <c r="I65" i="1"/>
  <c r="G67" i="1"/>
  <c r="H67" i="1" s="1"/>
  <c r="H53" i="1"/>
  <c r="H52" i="1" s="1"/>
  <c r="H51" i="1" s="1"/>
  <c r="EJ68" i="1"/>
  <c r="CL68" i="1"/>
  <c r="CL65" i="1"/>
  <c r="X66" i="1"/>
  <c r="Z66" i="1" s="1"/>
  <c r="X63" i="1"/>
  <c r="Z4" i="1"/>
  <c r="DV66" i="1"/>
  <c r="DX66" i="1" s="1"/>
  <c r="DV63" i="1"/>
  <c r="DX4" i="1"/>
  <c r="CN68" i="1" l="1"/>
  <c r="EO63" i="1"/>
  <c r="EO65" i="1" s="1"/>
  <c r="F63" i="1"/>
  <c r="F65" i="1" s="1"/>
  <c r="H4" i="1"/>
  <c r="G66" i="1"/>
  <c r="H66" i="1" s="1"/>
  <c r="FC63" i="1"/>
  <c r="FC64" i="1" s="1"/>
  <c r="DH65" i="1"/>
  <c r="EO66" i="1"/>
  <c r="EP4" i="1"/>
  <c r="FD4" i="1"/>
  <c r="EP6" i="1"/>
  <c r="DV65" i="1"/>
  <c r="DX65" i="1" s="1"/>
  <c r="DV68" i="1"/>
  <c r="J65" i="1"/>
  <c r="K65" i="1" s="1"/>
  <c r="J68" i="1"/>
  <c r="K63" i="1"/>
  <c r="K68" i="1" s="1"/>
  <c r="CN65" i="1"/>
  <c r="DX63" i="1"/>
  <c r="DX68" i="1" s="1"/>
  <c r="G65" i="1"/>
  <c r="X68" i="1"/>
  <c r="X65" i="1"/>
  <c r="Z65" i="1" s="1"/>
  <c r="Z63" i="1"/>
  <c r="Z68" i="1" s="1"/>
  <c r="EP33" i="1"/>
  <c r="EP37" i="1"/>
  <c r="DG66" i="1"/>
  <c r="DI66" i="1" s="1"/>
  <c r="DG63" i="1"/>
  <c r="DI4" i="1"/>
  <c r="F68" i="1" l="1"/>
  <c r="H63" i="1"/>
  <c r="H68" i="1" s="1"/>
  <c r="EO68" i="1"/>
  <c r="G68" i="1"/>
  <c r="EN63" i="1"/>
  <c r="EP63" i="1" s="1"/>
  <c r="EN66" i="1"/>
  <c r="EP66" i="1" s="1"/>
  <c r="H65" i="1"/>
  <c r="DG68" i="1"/>
  <c r="DG65" i="1"/>
  <c r="DI65" i="1" s="1"/>
  <c r="DI63" i="1"/>
  <c r="DI68" i="1" s="1"/>
  <c r="FE63" i="1" l="1"/>
  <c r="EN68" i="1"/>
  <c r="EN65" i="1"/>
  <c r="EP65" i="1" s="1"/>
</calcChain>
</file>

<file path=xl/sharedStrings.xml><?xml version="1.0" encoding="utf-8"?>
<sst xmlns="http://schemas.openxmlformats.org/spreadsheetml/2006/main" count="488" uniqueCount="126">
  <si>
    <t>200 Расходы</t>
  </si>
  <si>
    <t>210 Оплата труда и начисл на оплату труда</t>
  </si>
  <si>
    <t>211 Заработная плата</t>
  </si>
  <si>
    <t>212 Командировочные расходы</t>
  </si>
  <si>
    <t>213 Начисления на оплату труда</t>
  </si>
  <si>
    <t>220 Приобретение услуг</t>
  </si>
  <si>
    <t>221 Услуги связи</t>
  </si>
  <si>
    <t>222 транспортные расходы</t>
  </si>
  <si>
    <t>223 Оплата за электроэнергию</t>
  </si>
  <si>
    <t>223 Оплата за водоснабжение</t>
  </si>
  <si>
    <t>224 Арендная плата за имущество</t>
  </si>
  <si>
    <t>225 Содержание помещений</t>
  </si>
  <si>
    <t>226 Прочие услуги</t>
  </si>
  <si>
    <t>240 Безвозмезд.и безвоз-вратн.перечисл.орг-м</t>
  </si>
  <si>
    <t>242 Безвозмезд.и безвозврат. перечисл.за искл.гос.орг-м</t>
  </si>
  <si>
    <t>251 Перечисления б-там др.уровней безвозврат. Перечисл.гос.орг-м</t>
  </si>
  <si>
    <t>260 Социальное обеспечение</t>
  </si>
  <si>
    <t>262 Пособия</t>
  </si>
  <si>
    <t xml:space="preserve">262 Пособия  ВР  321                                               </t>
  </si>
  <si>
    <t xml:space="preserve">262 Пособия  ВР  322                                               </t>
  </si>
  <si>
    <t>262 Пособия   ВР 330</t>
  </si>
  <si>
    <t>262 Пособия    ВР 360</t>
  </si>
  <si>
    <t>290 Прочие расходы</t>
  </si>
  <si>
    <t>300 Поступление нефинансовых активов</t>
  </si>
  <si>
    <t>310 Увеличение стоимости основных средств</t>
  </si>
  <si>
    <t>340 котельно-печное топливо</t>
  </si>
  <si>
    <t>340 Питание</t>
  </si>
  <si>
    <t>ВСЕГО РАСХОДОВ</t>
  </si>
  <si>
    <t>гсм</t>
  </si>
  <si>
    <t>канц</t>
  </si>
  <si>
    <t>план</t>
  </si>
  <si>
    <t xml:space="preserve">факт </t>
  </si>
  <si>
    <t>% исп</t>
  </si>
  <si>
    <t>О100</t>
  </si>
  <si>
    <t>Общегосударственные вопросы</t>
  </si>
  <si>
    <t>О102</t>
  </si>
  <si>
    <t>121, 129</t>
  </si>
  <si>
    <t>Глава</t>
  </si>
  <si>
    <t>О104</t>
  </si>
  <si>
    <t>центральный аппарат</t>
  </si>
  <si>
    <t>обеспечение деятельности</t>
  </si>
  <si>
    <t>О106</t>
  </si>
  <si>
    <t>финансовый отдел</t>
  </si>
  <si>
    <t>О107</t>
  </si>
  <si>
    <t>Проведение выборов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</si>
  <si>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</si>
  <si>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</si>
  <si>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</si>
  <si>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</si>
  <si>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</si>
  <si>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</si>
  <si>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</si>
  <si>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 xml:space="preserve">121, 129 </t>
  </si>
  <si>
    <t>Осуществление первичного воинского учета</t>
  </si>
  <si>
    <t>О400</t>
  </si>
  <si>
    <t>Национальная экономика</t>
  </si>
  <si>
    <t>О401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</si>
  <si>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</si>
  <si>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</si>
  <si>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</si>
  <si>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</si>
  <si>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</si>
  <si>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</si>
  <si>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</si>
  <si>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</si>
  <si>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коммунальное хозяйство</t>
  </si>
  <si>
    <t>О503</t>
  </si>
  <si>
    <t>О800</t>
  </si>
  <si>
    <t>Культура</t>
  </si>
  <si>
    <t>дома культуры</t>
  </si>
  <si>
    <t>Социальная политика</t>
  </si>
  <si>
    <t>Пенсии и пособия</t>
  </si>
  <si>
    <t>Физическая культура и спорт</t>
  </si>
  <si>
    <t xml:space="preserve">Физическая культура </t>
  </si>
  <si>
    <t>Межбюджетные трансферты</t>
  </si>
  <si>
    <t>Внутренние обороты</t>
  </si>
  <si>
    <t>Финансист</t>
  </si>
  <si>
    <t>Мильхеева С.М.</t>
  </si>
  <si>
    <t>О600</t>
  </si>
  <si>
    <t>Охрана окружающей среды</t>
  </si>
  <si>
    <t>О605</t>
  </si>
  <si>
    <t>в том числе казенные учреждения</t>
  </si>
  <si>
    <t xml:space="preserve">                     бюджетные учреждения</t>
  </si>
  <si>
    <t>налог наимущесво и земельный налог</t>
  </si>
  <si>
    <t>прочие налоги и сборы</t>
  </si>
  <si>
    <t>иные платежи</t>
  </si>
  <si>
    <t>налог на имущество и земельный налог</t>
  </si>
  <si>
    <t>Закупки в области геодезии</t>
  </si>
  <si>
    <t xml:space="preserve">иные субсидии </t>
  </si>
  <si>
    <t>Бюджетные инвестиции</t>
  </si>
  <si>
    <t xml:space="preserve"> </t>
  </si>
  <si>
    <t>291 Налоги, пошлины и сборы</t>
  </si>
  <si>
    <t>292 Штрафы за нарушение законодательства о налогах и сборах</t>
  </si>
  <si>
    <t>293 Штрафы за нарушение законодательства о закупках</t>
  </si>
  <si>
    <t>295 Другие экономические санкции</t>
  </si>
  <si>
    <t>296 Иные расходы</t>
  </si>
  <si>
    <t>О502</t>
  </si>
  <si>
    <t>благоустройство</t>
  </si>
  <si>
    <t xml:space="preserve">264 Социальные пособия </t>
  </si>
  <si>
    <t>349 подарки</t>
  </si>
  <si>
    <t>343 ГСМ</t>
  </si>
  <si>
    <t>346 Канцелярские и хозяйственные расходы</t>
  </si>
  <si>
    <t>344 стр.мат.</t>
  </si>
  <si>
    <t>228 Услуги, работы для целей капитальных вложений</t>
  </si>
  <si>
    <t>Другие вопросы в области охраны окружающей среды</t>
  </si>
  <si>
    <t>227 страхование</t>
  </si>
  <si>
    <t>обслуживание мун.долга</t>
  </si>
  <si>
    <t>231 Обслуживание внутреннего долга</t>
  </si>
  <si>
    <t>премии и гранты</t>
  </si>
  <si>
    <t>297 Иные расходы</t>
  </si>
  <si>
    <t>Энергетические закупки</t>
  </si>
  <si>
    <t>343 ВСЕГО</t>
  </si>
  <si>
    <t>0104</t>
  </si>
  <si>
    <t>М-сервис</t>
  </si>
  <si>
    <t>344 строит мат</t>
  </si>
  <si>
    <t>121, 122, 129</t>
  </si>
  <si>
    <t>январь</t>
  </si>
  <si>
    <t>услуги</t>
  </si>
  <si>
    <t xml:space="preserve">запчасти </t>
  </si>
  <si>
    <t>Закупка товаров, а также оплата услуг для проведения капитального ремонта и реставрации муниципальных объектов</t>
  </si>
  <si>
    <t>Бюджетные инвестиции на приобретение объектов недвижимого имущества в муниципальную собственность</t>
  </si>
  <si>
    <t>февраль</t>
  </si>
  <si>
    <t>вир</t>
  </si>
  <si>
    <t>контур</t>
  </si>
  <si>
    <t>Исполнение бюджета по МО Баяндай  на 1 апреля 2023 года</t>
  </si>
  <si>
    <t>Плановые назначения бюджета МО Баяндай  на 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</si>
</sst>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FF"/>
      <name val="Arial Cyr"/>
      <charset val="204"/>
    </font>
    <font>
      <b/>
      <sz val="11"/>
      <color indexed="12"/>
      <name val="Arial Cyr"/>
      <charset val="204"/>
    </font>
    <font>
      <b/>
      <sz val="11"/>
      <color rgb="FF0000FF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2" fontId="1" fillId="0" borderId="1" xfId="0" applyNumberFormat="1" applyFont="1" applyFill="1" applyBorder="1"/>
    <xf numFmtId="2" fontId="5" fillId="0" borderId="1" xfId="0" applyNumberFormat="1" applyFont="1" applyFill="1" applyBorder="1"/>
    <xf numFmtId="2" fontId="2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/>
    <xf numFmtId="0" fontId="1" fillId="0" borderId="5" xfId="0" applyFont="1" applyFill="1" applyBorder="1"/>
    <xf numFmtId="2" fontId="1" fillId="0" borderId="5" xfId="0" applyNumberFormat="1" applyFont="1" applyFill="1" applyBorder="1"/>
    <xf numFmtId="0" fontId="2" fillId="0" borderId="5" xfId="0" applyFont="1" applyFill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1" fontId="1" fillId="0" borderId="1" xfId="0" applyNumberFormat="1" applyFont="1" applyFill="1" applyBorder="1"/>
    <xf numFmtId="0" fontId="1" fillId="0" borderId="1" xfId="0" applyFont="1" applyFill="1" applyBorder="1" applyAlignment="1">
      <alignment horizontal="right" vertical="top" wrapText="1"/>
    </xf>
    <xf numFmtId="164" fontId="1" fillId="0" borderId="5" xfId="0" applyNumberFormat="1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6" xfId="0" applyFont="1" applyFill="1" applyBorder="1"/>
    <xf numFmtId="2" fontId="2" fillId="0" borderId="6" xfId="0" applyNumberFormat="1" applyFont="1" applyFill="1" applyBorder="1"/>
    <xf numFmtId="164" fontId="1" fillId="0" borderId="6" xfId="0" applyNumberFormat="1" applyFont="1" applyFill="1" applyBorder="1"/>
    <xf numFmtId="2" fontId="1" fillId="0" borderId="6" xfId="0" applyNumberFormat="1" applyFont="1" applyFill="1" applyBorder="1"/>
    <xf numFmtId="0" fontId="2" fillId="0" borderId="6" xfId="0" applyFont="1" applyFill="1" applyBorder="1"/>
    <xf numFmtId="2" fontId="2" fillId="0" borderId="5" xfId="0" applyNumberFormat="1" applyFont="1" applyFill="1" applyBorder="1"/>
    <xf numFmtId="164" fontId="2" fillId="0" borderId="6" xfId="0" applyNumberFormat="1" applyFont="1" applyFill="1" applyBorder="1"/>
    <xf numFmtId="0" fontId="6" fillId="0" borderId="1" xfId="0" applyFont="1" applyFill="1" applyBorder="1"/>
    <xf numFmtId="2" fontId="7" fillId="0" borderId="6" xfId="0" applyNumberFormat="1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14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/>
    <xf numFmtId="165" fontId="0" fillId="0" borderId="1" xfId="0" applyNumberFormat="1" applyFill="1" applyBorder="1"/>
    <xf numFmtId="0" fontId="1" fillId="2" borderId="0" xfId="0" applyFont="1" applyFill="1"/>
    <xf numFmtId="0" fontId="1" fillId="2" borderId="5" xfId="0" applyFont="1" applyFill="1" applyBorder="1"/>
    <xf numFmtId="2" fontId="1" fillId="2" borderId="5" xfId="0" applyNumberFormat="1" applyFont="1" applyFill="1" applyBorder="1"/>
    <xf numFmtId="2" fontId="2" fillId="2" borderId="1" xfId="0" applyNumberFormat="1" applyFont="1" applyFill="1" applyBorder="1"/>
    <xf numFmtId="164" fontId="1" fillId="2" borderId="1" xfId="0" applyNumberFormat="1" applyFont="1" applyFill="1" applyBorder="1"/>
    <xf numFmtId="2" fontId="1" fillId="2" borderId="1" xfId="0" applyNumberFormat="1" applyFont="1" applyFill="1" applyBorder="1"/>
    <xf numFmtId="2" fontId="2" fillId="2" borderId="5" xfId="0" applyNumberFormat="1" applyFont="1" applyFill="1" applyBorder="1"/>
    <xf numFmtId="2" fontId="2" fillId="2" borderId="6" xfId="0" applyNumberFormat="1" applyFont="1" applyFill="1" applyBorder="1"/>
    <xf numFmtId="2" fontId="7" fillId="2" borderId="6" xfId="0" applyNumberFormat="1" applyFont="1" applyFill="1" applyBorder="1"/>
    <xf numFmtId="2" fontId="1" fillId="2" borderId="0" xfId="0" applyNumberFormat="1" applyFont="1" applyFill="1" applyBorder="1"/>
    <xf numFmtId="0" fontId="0" fillId="0" borderId="3" xfId="0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0" fillId="0" borderId="0" xfId="0" applyNumberFormat="1"/>
    <xf numFmtId="49" fontId="0" fillId="0" borderId="0" xfId="0" applyNumberFormat="1"/>
    <xf numFmtId="0" fontId="1" fillId="0" borderId="3" xfId="0" applyFont="1" applyFill="1" applyBorder="1" applyAlignment="1">
      <alignment vertical="top" wrapText="1"/>
    </xf>
    <xf numFmtId="164" fontId="2" fillId="0" borderId="5" xfId="0" applyNumberFormat="1" applyFont="1" applyFill="1" applyBorder="1"/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00"/>
      <color rgb="FFFF66CC"/>
      <color rgb="FF00FF00"/>
      <color rgb="FF00FF99"/>
      <color rgb="FF0000FF"/>
      <color rgb="FFFF00FF"/>
      <color rgb="FFA50021"/>
      <color rgb="FF660033"/>
      <color rgb="FF66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9"/>
  <sheetViews>
    <sheetView tabSelected="1" zoomScale="80" zoomScaleNormal="80" zoomScaleSheetLayoutView="100" workbookViewId="0">
      <pane xSplit="9" ySplit="7" topLeftCell="DG8" activePane="bottomRight" state="frozen"/>
      <selection pane="topRight" activeCell="J1" sqref="J1"/>
      <selection pane="bottomLeft" activeCell="A8" sqref="A8"/>
      <selection pane="bottomRight" sqref="A1:EP68"/>
    </sheetView>
  </sheetViews>
  <sheetFormatPr defaultRowHeight="15" x14ac:dyDescent="0.25"/>
  <cols>
    <col min="1" max="1" width="6.140625" style="45" customWidth="1"/>
    <col min="2" max="2" width="9.140625" style="45" customWidth="1"/>
    <col min="3" max="3" width="33.85546875" style="45" customWidth="1"/>
    <col min="4" max="4" width="6.140625" style="45" hidden="1" customWidth="1"/>
    <col min="5" max="5" width="10.85546875" style="45" hidden="1" customWidth="1"/>
    <col min="6" max="6" width="14.28515625" style="45" customWidth="1"/>
    <col min="7" max="7" width="14.5703125" style="45" customWidth="1"/>
    <col min="8" max="8" width="6.7109375" style="45" customWidth="1"/>
    <col min="9" max="10" width="14.42578125" style="45" customWidth="1"/>
    <col min="11" max="11" width="6.85546875" style="45" customWidth="1"/>
    <col min="12" max="12" width="13.85546875" style="45" customWidth="1"/>
    <col min="13" max="13" width="13.28515625" style="45" customWidth="1"/>
    <col min="14" max="14" width="7.140625" style="45" customWidth="1"/>
    <col min="15" max="15" width="6.42578125" style="45" customWidth="1"/>
    <col min="16" max="16" width="6.140625" style="45" customWidth="1"/>
    <col min="17" max="17" width="13.42578125" style="45" customWidth="1"/>
    <col min="18" max="18" width="14" style="45" customWidth="1"/>
    <col min="19" max="19" width="13.5703125" style="45" customWidth="1"/>
    <col min="20" max="20" width="9" style="45" customWidth="1"/>
    <col min="21" max="21" width="14" style="45" hidden="1" customWidth="1"/>
    <col min="22" max="22" width="12.5703125" style="45" hidden="1" customWidth="1"/>
    <col min="23" max="23" width="8.85546875" style="45" hidden="1" customWidth="1"/>
    <col min="24" max="24" width="12.85546875" style="45" customWidth="1"/>
    <col min="25" max="25" width="13.85546875" style="45" customWidth="1"/>
    <col min="26" max="26" width="7.140625" style="46" customWidth="1"/>
    <col min="27" max="28" width="12.28515625" style="45" customWidth="1"/>
    <col min="29" max="29" width="7.85546875" style="46" customWidth="1"/>
    <col min="30" max="30" width="11.28515625" style="45" customWidth="1"/>
    <col min="31" max="31" width="10.140625" style="45" customWidth="1"/>
    <col min="32" max="32" width="9.140625" style="45" customWidth="1"/>
    <col min="33" max="33" width="12" style="45" customWidth="1"/>
    <col min="34" max="34" width="11.7109375" style="45" customWidth="1"/>
    <col min="35" max="35" width="7.28515625" style="45" customWidth="1"/>
    <col min="36" max="36" width="12" style="45" hidden="1" customWidth="1"/>
    <col min="37" max="37" width="10.85546875" style="45" hidden="1" customWidth="1"/>
    <col min="38" max="38" width="7.140625" style="46" hidden="1" customWidth="1"/>
    <col min="39" max="39" width="10.7109375" style="45" hidden="1" customWidth="1"/>
    <col min="40" max="40" width="11.28515625" style="45" hidden="1" customWidth="1"/>
    <col min="41" max="41" width="7" style="46" hidden="1" customWidth="1"/>
    <col min="42" max="42" width="13.5703125" style="45" customWidth="1"/>
    <col min="43" max="43" width="13.42578125" style="45" customWidth="1"/>
    <col min="44" max="44" width="6.85546875" style="45" customWidth="1"/>
    <col min="45" max="45" width="13.5703125" style="45" customWidth="1"/>
    <col min="46" max="46" width="14.42578125" style="45" customWidth="1"/>
    <col min="47" max="47" width="6.85546875" style="45" customWidth="1"/>
    <col min="48" max="48" width="10.5703125" style="45" customWidth="1"/>
    <col min="49" max="49" width="10.140625" style="45" customWidth="1"/>
    <col min="50" max="50" width="8.140625" style="45" customWidth="1"/>
    <col min="51" max="51" width="1.28515625" style="45" customWidth="1"/>
    <col min="52" max="52" width="1.140625" style="45" customWidth="1"/>
    <col min="53" max="53" width="8.5703125" style="45" customWidth="1"/>
    <col min="54" max="54" width="10.5703125" style="45" customWidth="1"/>
    <col min="55" max="55" width="7.140625" style="45" customWidth="1"/>
    <col min="56" max="56" width="9" style="45" customWidth="1"/>
    <col min="57" max="57" width="12" style="45" hidden="1" customWidth="1"/>
    <col min="58" max="58" width="11.140625" style="45" hidden="1" customWidth="1"/>
    <col min="59" max="59" width="9" style="45" hidden="1" customWidth="1"/>
    <col min="60" max="60" width="12.7109375" style="45" hidden="1" customWidth="1"/>
    <col min="61" max="61" width="12" style="45" hidden="1" customWidth="1"/>
    <col min="62" max="62" width="9" style="45" hidden="1" customWidth="1"/>
    <col min="63" max="63" width="12.7109375" style="45" hidden="1" customWidth="1"/>
    <col min="64" max="64" width="10.85546875" style="45" hidden="1" customWidth="1"/>
    <col min="65" max="65" width="8.85546875" style="45" hidden="1" customWidth="1"/>
    <col min="66" max="66" width="12.7109375" style="45" customWidth="1"/>
    <col min="67" max="67" width="12.5703125" style="45" customWidth="1"/>
    <col min="68" max="68" width="7.5703125" style="45" customWidth="1"/>
    <col min="69" max="69" width="12.28515625" style="45" customWidth="1"/>
    <col min="70" max="70" width="12.42578125" style="45" customWidth="1"/>
    <col min="71" max="71" width="9.140625" style="45" customWidth="1"/>
    <col min="72" max="72" width="13.7109375" style="45" hidden="1" customWidth="1"/>
    <col min="73" max="73" width="13.140625" style="45" hidden="1" customWidth="1"/>
    <col min="74" max="86" width="11.85546875" style="45" hidden="1" customWidth="1"/>
    <col min="87" max="87" width="11.85546875" style="45" customWidth="1"/>
    <col min="88" max="88" width="12.28515625" style="45" customWidth="1"/>
    <col min="89" max="89" width="6.140625" style="45" customWidth="1"/>
    <col min="90" max="90" width="13.42578125" style="45" customWidth="1"/>
    <col min="91" max="91" width="13.28515625" style="45" customWidth="1"/>
    <col min="92" max="92" width="6.7109375" style="45" customWidth="1"/>
    <col min="93" max="93" width="13.28515625" style="45" customWidth="1"/>
    <col min="94" max="94" width="13.5703125" style="45" customWidth="1"/>
    <col min="95" max="95" width="8.85546875" style="46" customWidth="1"/>
    <col min="96" max="96" width="10.85546875" style="45" customWidth="1"/>
    <col min="97" max="97" width="11.28515625" style="45" customWidth="1"/>
    <col min="98" max="98" width="8.85546875" style="45" customWidth="1"/>
    <col min="99" max="101" width="8.85546875" style="45" hidden="1" customWidth="1"/>
    <col min="102" max="102" width="11.28515625" style="45" hidden="1" customWidth="1"/>
    <col min="103" max="103" width="10.7109375" style="45" hidden="1" customWidth="1"/>
    <col min="104" max="104" width="8.85546875" style="45" hidden="1" customWidth="1"/>
    <col min="105" max="105" width="12.42578125" style="45" customWidth="1"/>
    <col min="106" max="106" width="12.140625" style="45" customWidth="1"/>
    <col min="107" max="107" width="8.7109375" style="45" customWidth="1"/>
    <col min="108" max="109" width="8.85546875" style="45" hidden="1" customWidth="1"/>
    <col min="110" max="110" width="7.7109375" style="45" hidden="1" customWidth="1"/>
    <col min="111" max="111" width="13.85546875" style="45" customWidth="1"/>
    <col min="112" max="112" width="12.85546875" style="45" customWidth="1"/>
    <col min="113" max="113" width="7.28515625" style="45" customWidth="1"/>
    <col min="114" max="114" width="15" style="45" customWidth="1"/>
    <col min="115" max="115" width="15.140625" style="45" customWidth="1"/>
    <col min="116" max="116" width="7.5703125" style="45" customWidth="1"/>
    <col min="117" max="117" width="13.140625" style="45" hidden="1" customWidth="1"/>
    <col min="118" max="118" width="13" style="45" hidden="1" customWidth="1"/>
    <col min="119" max="119" width="5.28515625" style="45" hidden="1" customWidth="1"/>
    <col min="120" max="120" width="12.140625" style="45" hidden="1" customWidth="1"/>
    <col min="121" max="121" width="13.140625" style="45" hidden="1" customWidth="1"/>
    <col min="122" max="122" width="7.42578125" style="45" hidden="1" customWidth="1"/>
    <col min="123" max="123" width="14" style="45" hidden="1" customWidth="1"/>
    <col min="124" max="124" width="13.28515625" style="45" hidden="1" customWidth="1"/>
    <col min="125" max="125" width="6.140625" style="45" hidden="1" customWidth="1"/>
    <col min="126" max="126" width="13.28515625" style="45" customWidth="1"/>
    <col min="127" max="127" width="13.5703125" style="45" customWidth="1"/>
    <col min="128" max="128" width="6.42578125" style="45" customWidth="1"/>
    <col min="129" max="129" width="12.140625" style="45" customWidth="1"/>
    <col min="130" max="130" width="12" style="45" customWidth="1"/>
    <col min="131" max="131" width="6.42578125" style="45" customWidth="1"/>
    <col min="132" max="132" width="12.5703125" style="45" customWidth="1"/>
    <col min="133" max="133" width="13" style="45" customWidth="1"/>
    <col min="134" max="134" width="6.42578125" style="45" customWidth="1"/>
    <col min="135" max="135" width="11.140625" style="45" customWidth="1"/>
    <col min="136" max="136" width="11.85546875" style="45" customWidth="1"/>
    <col min="137" max="137" width="7.42578125" style="45" customWidth="1"/>
    <col min="138" max="138" width="13.7109375" style="45" customWidth="1"/>
    <col min="139" max="139" width="13" style="45" customWidth="1"/>
    <col min="140" max="140" width="7.42578125" style="45" customWidth="1"/>
    <col min="141" max="141" width="13" style="45" customWidth="1"/>
    <col min="142" max="142" width="12.85546875" style="45" customWidth="1"/>
    <col min="143" max="143" width="8.42578125" style="45" customWidth="1"/>
    <col min="144" max="144" width="15.5703125" style="45" customWidth="1"/>
    <col min="145" max="145" width="15" style="45" customWidth="1"/>
    <col min="146" max="146" width="6.5703125" style="45" customWidth="1"/>
    <col min="147" max="147" width="9.5703125" style="45" bestFit="1" customWidth="1"/>
    <col min="148" max="159" width="9.140625" style="45"/>
    <col min="160" max="160" width="15.140625" customWidth="1"/>
    <col min="161" max="161" width="12.85546875" customWidth="1"/>
    <col min="162" max="16384" width="9.140625" style="45"/>
  </cols>
  <sheetData>
    <row r="1" spans="1:161" x14ac:dyDescent="0.25">
      <c r="A1" s="8"/>
      <c r="B1" s="8"/>
      <c r="C1" s="8" t="s">
        <v>90</v>
      </c>
      <c r="D1" s="8"/>
      <c r="E1" s="8"/>
      <c r="F1" s="8"/>
      <c r="G1" s="41">
        <f>G20+G24</f>
        <v>131025</v>
      </c>
      <c r="H1" s="8"/>
      <c r="I1" s="9" t="s">
        <v>124</v>
      </c>
      <c r="J1" s="8"/>
      <c r="K1" s="8"/>
      <c r="L1" s="8"/>
      <c r="M1" s="8"/>
      <c r="N1" s="8"/>
      <c r="O1" s="8"/>
      <c r="P1" s="8"/>
      <c r="Q1" s="8"/>
      <c r="R1" s="41">
        <f>L4+L23</f>
        <v>10167826</v>
      </c>
      <c r="S1" s="41">
        <f>R4+R23</f>
        <v>3070700</v>
      </c>
      <c r="T1" s="8"/>
      <c r="U1" s="8"/>
      <c r="V1" s="8"/>
      <c r="W1" s="8"/>
      <c r="X1" s="41">
        <f>M4+M23</f>
        <v>1885661.2900000003</v>
      </c>
      <c r="Y1" s="41">
        <f>S4+S23</f>
        <v>708105.07</v>
      </c>
      <c r="Z1" s="8"/>
      <c r="AA1" s="41">
        <f>M20+M23</f>
        <v>105086.65</v>
      </c>
      <c r="AB1" s="41">
        <f>S20+S23</f>
        <v>24738.35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52"/>
      <c r="DW1" s="52"/>
      <c r="DX1" s="52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41">
        <f>EN4+EN24</f>
        <v>13818926</v>
      </c>
      <c r="EO1" s="41">
        <f>EO4+EO24</f>
        <v>2735066.7</v>
      </c>
      <c r="EP1" s="8"/>
    </row>
    <row r="2" spans="1:161" ht="15" customHeight="1" x14ac:dyDescent="0.25">
      <c r="A2" s="10"/>
      <c r="B2" s="10"/>
      <c r="C2" s="10"/>
      <c r="D2" s="64"/>
      <c r="E2" s="47">
        <v>42736</v>
      </c>
      <c r="F2" s="79" t="s">
        <v>0</v>
      </c>
      <c r="G2" s="88"/>
      <c r="H2" s="81"/>
      <c r="I2" s="102" t="s">
        <v>1</v>
      </c>
      <c r="J2" s="103"/>
      <c r="K2" s="104"/>
      <c r="L2" s="82" t="s">
        <v>2</v>
      </c>
      <c r="M2" s="103"/>
      <c r="N2" s="104"/>
      <c r="O2" s="82" t="s">
        <v>3</v>
      </c>
      <c r="P2" s="88"/>
      <c r="Q2" s="81"/>
      <c r="R2" s="82" t="s">
        <v>4</v>
      </c>
      <c r="S2" s="83"/>
      <c r="T2" s="84"/>
      <c r="U2" s="63"/>
      <c r="V2" s="63"/>
      <c r="W2" s="63"/>
      <c r="X2" s="79" t="s">
        <v>5</v>
      </c>
      <c r="Y2" s="80"/>
      <c r="Z2" s="95"/>
      <c r="AA2" s="82" t="s">
        <v>6</v>
      </c>
      <c r="AB2" s="83"/>
      <c r="AC2" s="84"/>
      <c r="AD2" s="82" t="s">
        <v>7</v>
      </c>
      <c r="AE2" s="83"/>
      <c r="AF2" s="84"/>
      <c r="AG2" s="82" t="s">
        <v>8</v>
      </c>
      <c r="AH2" s="88"/>
      <c r="AI2" s="81"/>
      <c r="AJ2" s="82" t="s">
        <v>9</v>
      </c>
      <c r="AK2" s="88"/>
      <c r="AL2" s="81"/>
      <c r="AM2" s="82" t="s">
        <v>10</v>
      </c>
      <c r="AN2" s="88"/>
      <c r="AO2" s="88"/>
      <c r="AP2" s="101" t="s">
        <v>11</v>
      </c>
      <c r="AQ2" s="100"/>
      <c r="AR2" s="100"/>
      <c r="AS2" s="82" t="s">
        <v>12</v>
      </c>
      <c r="AT2" s="83"/>
      <c r="AU2" s="84"/>
      <c r="AV2" s="85" t="s">
        <v>105</v>
      </c>
      <c r="AW2" s="92"/>
      <c r="AX2" s="93"/>
      <c r="AY2" s="82" t="s">
        <v>103</v>
      </c>
      <c r="AZ2" s="83"/>
      <c r="BA2" s="84"/>
      <c r="BB2" s="85" t="s">
        <v>107</v>
      </c>
      <c r="BC2" s="92"/>
      <c r="BD2" s="93"/>
      <c r="BE2" s="79" t="s">
        <v>13</v>
      </c>
      <c r="BF2" s="80"/>
      <c r="BG2" s="95"/>
      <c r="BH2" s="82" t="s">
        <v>14</v>
      </c>
      <c r="BI2" s="88"/>
      <c r="BJ2" s="81"/>
      <c r="BK2" s="62"/>
      <c r="BL2" s="62"/>
      <c r="BM2" s="62"/>
      <c r="BN2" s="99" t="s">
        <v>15</v>
      </c>
      <c r="BO2" s="100"/>
      <c r="BP2" s="100"/>
      <c r="BQ2" s="80" t="s">
        <v>16</v>
      </c>
      <c r="BR2" s="88"/>
      <c r="BS2" s="81"/>
      <c r="BT2" s="79" t="s">
        <v>17</v>
      </c>
      <c r="BU2" s="88"/>
      <c r="BV2" s="81"/>
      <c r="BW2" s="96" t="s">
        <v>18</v>
      </c>
      <c r="BX2" s="97"/>
      <c r="BY2" s="98"/>
      <c r="BZ2" s="96" t="s">
        <v>19</v>
      </c>
      <c r="CA2" s="97"/>
      <c r="CB2" s="98"/>
      <c r="CC2" s="96" t="s">
        <v>20</v>
      </c>
      <c r="CD2" s="97"/>
      <c r="CE2" s="98"/>
      <c r="CF2" s="96" t="s">
        <v>21</v>
      </c>
      <c r="CG2" s="97"/>
      <c r="CH2" s="98"/>
      <c r="CI2" s="82" t="s">
        <v>98</v>
      </c>
      <c r="CJ2" s="83"/>
      <c r="CK2" s="84"/>
      <c r="CL2" s="79" t="s">
        <v>22</v>
      </c>
      <c r="CM2" s="80"/>
      <c r="CN2" s="95"/>
      <c r="CO2" s="85" t="s">
        <v>91</v>
      </c>
      <c r="CP2" s="86"/>
      <c r="CQ2" s="87"/>
      <c r="CR2" s="85" t="s">
        <v>92</v>
      </c>
      <c r="CS2" s="86"/>
      <c r="CT2" s="87"/>
      <c r="CU2" s="85" t="s">
        <v>93</v>
      </c>
      <c r="CV2" s="86"/>
      <c r="CW2" s="87"/>
      <c r="CX2" s="85" t="s">
        <v>94</v>
      </c>
      <c r="CY2" s="92"/>
      <c r="CZ2" s="93"/>
      <c r="DA2" s="85" t="s">
        <v>95</v>
      </c>
      <c r="DB2" s="92"/>
      <c r="DC2" s="93"/>
      <c r="DD2" s="94" t="s">
        <v>109</v>
      </c>
      <c r="DE2" s="94"/>
      <c r="DF2" s="94"/>
      <c r="DG2" s="79" t="s">
        <v>23</v>
      </c>
      <c r="DH2" s="80"/>
      <c r="DI2" s="95"/>
      <c r="DJ2" s="82" t="s">
        <v>24</v>
      </c>
      <c r="DK2" s="88"/>
      <c r="DL2" s="81"/>
      <c r="DM2" s="82" t="s">
        <v>25</v>
      </c>
      <c r="DN2" s="88"/>
      <c r="DO2" s="81"/>
      <c r="DP2" s="82" t="s">
        <v>102</v>
      </c>
      <c r="DQ2" s="83"/>
      <c r="DR2" s="84"/>
      <c r="DS2" s="82" t="s">
        <v>26</v>
      </c>
      <c r="DT2" s="83"/>
      <c r="DU2" s="84"/>
      <c r="DV2" s="89" t="s">
        <v>111</v>
      </c>
      <c r="DW2" s="90"/>
      <c r="DX2" s="91"/>
      <c r="DY2" s="82" t="s">
        <v>100</v>
      </c>
      <c r="DZ2" s="83"/>
      <c r="EA2" s="84"/>
      <c r="EB2" s="67" t="s">
        <v>114</v>
      </c>
      <c r="EC2" s="67"/>
      <c r="ED2" s="67"/>
      <c r="EE2" s="85">
        <v>345</v>
      </c>
      <c r="EF2" s="92"/>
      <c r="EG2" s="93"/>
      <c r="EH2" s="82" t="s">
        <v>101</v>
      </c>
      <c r="EI2" s="83"/>
      <c r="EJ2" s="84"/>
      <c r="EK2" s="85" t="s">
        <v>99</v>
      </c>
      <c r="EL2" s="86"/>
      <c r="EM2" s="87"/>
      <c r="EN2" s="79" t="s">
        <v>27</v>
      </c>
      <c r="EO2" s="80"/>
      <c r="EP2" s="81"/>
      <c r="FA2" s="45" t="s">
        <v>28</v>
      </c>
      <c r="FB2" s="45" t="s">
        <v>29</v>
      </c>
    </row>
    <row r="3" spans="1:161" x14ac:dyDescent="0.25">
      <c r="A3" s="10"/>
      <c r="B3" s="10"/>
      <c r="C3" s="10"/>
      <c r="D3" s="10"/>
      <c r="E3" s="10"/>
      <c r="F3" s="10"/>
      <c r="G3" s="11"/>
      <c r="H3" s="10"/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  <c r="O3" s="4" t="s">
        <v>30</v>
      </c>
      <c r="P3" s="4" t="s">
        <v>31</v>
      </c>
      <c r="Q3" s="4" t="s">
        <v>32</v>
      </c>
      <c r="R3" s="4" t="s">
        <v>30</v>
      </c>
      <c r="S3" s="4" t="s">
        <v>31</v>
      </c>
      <c r="T3" s="4" t="s">
        <v>32</v>
      </c>
      <c r="U3" s="4"/>
      <c r="V3" s="4"/>
      <c r="W3" s="4"/>
      <c r="X3" s="4" t="s">
        <v>30</v>
      </c>
      <c r="Y3" s="4" t="s">
        <v>31</v>
      </c>
      <c r="Z3" s="4" t="s">
        <v>32</v>
      </c>
      <c r="AA3" s="4" t="s">
        <v>30</v>
      </c>
      <c r="AB3" s="4" t="s">
        <v>31</v>
      </c>
      <c r="AC3" s="4" t="s">
        <v>32</v>
      </c>
      <c r="AD3" s="4" t="s">
        <v>30</v>
      </c>
      <c r="AE3" s="4" t="s">
        <v>31</v>
      </c>
      <c r="AF3" s="4" t="s">
        <v>32</v>
      </c>
      <c r="AG3" s="4" t="s">
        <v>30</v>
      </c>
      <c r="AH3" s="1" t="s">
        <v>31</v>
      </c>
      <c r="AI3" s="4" t="s">
        <v>32</v>
      </c>
      <c r="AJ3" s="4" t="s">
        <v>30</v>
      </c>
      <c r="AK3" s="4" t="s">
        <v>31</v>
      </c>
      <c r="AL3" s="4" t="s">
        <v>32</v>
      </c>
      <c r="AM3" s="4" t="s">
        <v>30</v>
      </c>
      <c r="AN3" s="4" t="s">
        <v>31</v>
      </c>
      <c r="AO3" s="4" t="s">
        <v>32</v>
      </c>
      <c r="AP3" s="12" t="s">
        <v>30</v>
      </c>
      <c r="AQ3" s="12" t="s">
        <v>31</v>
      </c>
      <c r="AR3" s="12" t="s">
        <v>32</v>
      </c>
      <c r="AS3" s="12" t="s">
        <v>30</v>
      </c>
      <c r="AT3" s="12" t="s">
        <v>31</v>
      </c>
      <c r="AU3" s="12" t="s">
        <v>32</v>
      </c>
      <c r="AV3" s="12" t="s">
        <v>30</v>
      </c>
      <c r="AW3" s="12" t="s">
        <v>31</v>
      </c>
      <c r="AX3" s="12" t="s">
        <v>32</v>
      </c>
      <c r="AY3" s="12" t="s">
        <v>30</v>
      </c>
      <c r="AZ3" s="12" t="s">
        <v>31</v>
      </c>
      <c r="BA3" s="12" t="s">
        <v>32</v>
      </c>
      <c r="BB3" s="12" t="s">
        <v>30</v>
      </c>
      <c r="BC3" s="12" t="s">
        <v>31</v>
      </c>
      <c r="BD3" s="12" t="s">
        <v>32</v>
      </c>
      <c r="BE3" s="12" t="s">
        <v>30</v>
      </c>
      <c r="BF3" s="12" t="s">
        <v>31</v>
      </c>
      <c r="BG3" s="12" t="s">
        <v>32</v>
      </c>
      <c r="BH3" s="12" t="s">
        <v>30</v>
      </c>
      <c r="BI3" s="12" t="s">
        <v>31</v>
      </c>
      <c r="BJ3" s="12" t="s">
        <v>32</v>
      </c>
      <c r="BK3" s="12"/>
      <c r="BL3" s="12"/>
      <c r="BM3" s="12"/>
      <c r="BN3" s="12" t="s">
        <v>30</v>
      </c>
      <c r="BO3" s="12" t="s">
        <v>31</v>
      </c>
      <c r="BP3" s="12" t="s">
        <v>32</v>
      </c>
      <c r="BQ3" s="12" t="s">
        <v>30</v>
      </c>
      <c r="BR3" s="12" t="s">
        <v>31</v>
      </c>
      <c r="BS3" s="12" t="s">
        <v>32</v>
      </c>
      <c r="BT3" s="12" t="s">
        <v>30</v>
      </c>
      <c r="BU3" s="12" t="s">
        <v>31</v>
      </c>
      <c r="BV3" s="12" t="s">
        <v>32</v>
      </c>
      <c r="BW3" s="12" t="s">
        <v>30</v>
      </c>
      <c r="BX3" s="12" t="s">
        <v>31</v>
      </c>
      <c r="BY3" s="12" t="s">
        <v>32</v>
      </c>
      <c r="BZ3" s="12" t="s">
        <v>30</v>
      </c>
      <c r="CA3" s="12" t="s">
        <v>31</v>
      </c>
      <c r="CB3" s="12" t="s">
        <v>32</v>
      </c>
      <c r="CC3" s="12" t="s">
        <v>30</v>
      </c>
      <c r="CD3" s="12" t="s">
        <v>31</v>
      </c>
      <c r="CE3" s="12" t="s">
        <v>32</v>
      </c>
      <c r="CF3" s="12" t="s">
        <v>30</v>
      </c>
      <c r="CG3" s="12" t="s">
        <v>31</v>
      </c>
      <c r="CH3" s="12" t="s">
        <v>32</v>
      </c>
      <c r="CI3" s="12" t="s">
        <v>30</v>
      </c>
      <c r="CJ3" s="12" t="s">
        <v>31</v>
      </c>
      <c r="CK3" s="12" t="s">
        <v>32</v>
      </c>
      <c r="CL3" s="12" t="s">
        <v>30</v>
      </c>
      <c r="CM3" s="12" t="s">
        <v>31</v>
      </c>
      <c r="CN3" s="12" t="s">
        <v>32</v>
      </c>
      <c r="CO3" s="12" t="s">
        <v>30</v>
      </c>
      <c r="CP3" s="12" t="s">
        <v>31</v>
      </c>
      <c r="CQ3" s="12" t="s">
        <v>32</v>
      </c>
      <c r="CR3" s="12" t="s">
        <v>30</v>
      </c>
      <c r="CS3" s="12" t="s">
        <v>31</v>
      </c>
      <c r="CT3" s="12" t="s">
        <v>32</v>
      </c>
      <c r="CU3" s="12" t="s">
        <v>30</v>
      </c>
      <c r="CV3" s="12" t="s">
        <v>31</v>
      </c>
      <c r="CW3" s="12" t="s">
        <v>32</v>
      </c>
      <c r="CX3" s="12" t="s">
        <v>30</v>
      </c>
      <c r="CY3" s="12" t="s">
        <v>31</v>
      </c>
      <c r="CZ3" s="12" t="s">
        <v>32</v>
      </c>
      <c r="DA3" s="12" t="s">
        <v>30</v>
      </c>
      <c r="DB3" s="12" t="s">
        <v>31</v>
      </c>
      <c r="DC3" s="12" t="s">
        <v>32</v>
      </c>
      <c r="DD3" s="4" t="s">
        <v>30</v>
      </c>
      <c r="DE3" s="4" t="s">
        <v>31</v>
      </c>
      <c r="DF3" s="4" t="s">
        <v>32</v>
      </c>
      <c r="DG3" s="12" t="s">
        <v>30</v>
      </c>
      <c r="DH3" s="12" t="s">
        <v>31</v>
      </c>
      <c r="DI3" s="12" t="s">
        <v>32</v>
      </c>
      <c r="DJ3" s="12" t="s">
        <v>30</v>
      </c>
      <c r="DK3" s="13" t="s">
        <v>31</v>
      </c>
      <c r="DL3" s="12" t="s">
        <v>32</v>
      </c>
      <c r="DM3" s="12" t="s">
        <v>30</v>
      </c>
      <c r="DN3" s="12" t="s">
        <v>31</v>
      </c>
      <c r="DO3" s="12" t="s">
        <v>32</v>
      </c>
      <c r="DP3" s="12" t="s">
        <v>30</v>
      </c>
      <c r="DQ3" s="12" t="s">
        <v>31</v>
      </c>
      <c r="DR3" s="12" t="s">
        <v>32</v>
      </c>
      <c r="DS3" s="12" t="s">
        <v>30</v>
      </c>
      <c r="DT3" s="12" t="s">
        <v>31</v>
      </c>
      <c r="DU3" s="12" t="s">
        <v>32</v>
      </c>
      <c r="DV3" s="53" t="s">
        <v>30</v>
      </c>
      <c r="DW3" s="54" t="s">
        <v>31</v>
      </c>
      <c r="DX3" s="53" t="s">
        <v>32</v>
      </c>
      <c r="DY3" s="12" t="s">
        <v>30</v>
      </c>
      <c r="DZ3" s="13" t="s">
        <v>31</v>
      </c>
      <c r="EA3" s="12" t="s">
        <v>32</v>
      </c>
      <c r="EB3" s="12" t="s">
        <v>30</v>
      </c>
      <c r="EC3" s="13" t="s">
        <v>31</v>
      </c>
      <c r="ED3" s="12" t="s">
        <v>32</v>
      </c>
      <c r="EE3" s="12" t="s">
        <v>30</v>
      </c>
      <c r="EF3" s="12" t="s">
        <v>31</v>
      </c>
      <c r="EG3" s="12" t="s">
        <v>32</v>
      </c>
      <c r="EH3" s="12" t="s">
        <v>30</v>
      </c>
      <c r="EI3" s="12" t="s">
        <v>31</v>
      </c>
      <c r="EJ3" s="12" t="s">
        <v>32</v>
      </c>
      <c r="EK3" s="12" t="s">
        <v>30</v>
      </c>
      <c r="EL3" s="12" t="s">
        <v>31</v>
      </c>
      <c r="EM3" s="12" t="s">
        <v>32</v>
      </c>
      <c r="EN3" s="12" t="s">
        <v>30</v>
      </c>
      <c r="EO3" s="12" t="s">
        <v>31</v>
      </c>
      <c r="EP3" s="12" t="s">
        <v>32</v>
      </c>
      <c r="EQ3" s="45">
        <v>211</v>
      </c>
      <c r="ER3" s="45">
        <v>213</v>
      </c>
      <c r="ES3" s="45">
        <v>221</v>
      </c>
      <c r="ET3" s="45">
        <v>223</v>
      </c>
      <c r="EU3" s="45">
        <v>225</v>
      </c>
      <c r="EV3" s="45">
        <v>226</v>
      </c>
      <c r="EW3" s="45">
        <v>251</v>
      </c>
      <c r="EX3" s="45">
        <v>263</v>
      </c>
      <c r="EY3" s="45">
        <v>290</v>
      </c>
      <c r="EZ3" s="45">
        <v>310</v>
      </c>
      <c r="FA3" s="45">
        <v>340</v>
      </c>
      <c r="FB3" s="45">
        <v>340</v>
      </c>
    </row>
    <row r="4" spans="1:161" x14ac:dyDescent="0.25">
      <c r="A4" s="14" t="s">
        <v>33</v>
      </c>
      <c r="B4" s="14"/>
      <c r="C4" s="14" t="s">
        <v>34</v>
      </c>
      <c r="D4" s="14">
        <f>D5</f>
        <v>0</v>
      </c>
      <c r="E4" s="14">
        <f>E5</f>
        <v>0</v>
      </c>
      <c r="F4" s="3">
        <f>F5+F6+F15+F16</f>
        <v>13511526</v>
      </c>
      <c r="G4" s="3">
        <f>G5+G6+G15+G16</f>
        <v>2640250.4000000004</v>
      </c>
      <c r="H4" s="16">
        <f>G4/F4*100</f>
        <v>19.540726931954246</v>
      </c>
      <c r="I4" s="3">
        <f>I5+I6+I15+I16</f>
        <v>13152926</v>
      </c>
      <c r="J4" s="3">
        <f>J5+J6+J15+J16</f>
        <v>2571241.36</v>
      </c>
      <c r="K4" s="16">
        <f>J4/I4*100</f>
        <v>19.54881643825868</v>
      </c>
      <c r="L4" s="3">
        <f>L5+L6+L15+L16</f>
        <v>10102126</v>
      </c>
      <c r="M4" s="3">
        <f>M5+M6+M15+M16</f>
        <v>1868100.0300000003</v>
      </c>
      <c r="N4" s="16">
        <f>M4/L4*100</f>
        <v>18.492147395508631</v>
      </c>
      <c r="O4" s="3">
        <f>O5+O6+O15+O16</f>
        <v>0</v>
      </c>
      <c r="P4" s="3">
        <f>P5+P6+P15+P16</f>
        <v>0</v>
      </c>
      <c r="Q4" s="16" t="e">
        <f>P4/O4*100</f>
        <v>#DIV/0!</v>
      </c>
      <c r="R4" s="3">
        <f>R5+R6+R15+R16</f>
        <v>3050800</v>
      </c>
      <c r="S4" s="3">
        <f>S5+S6+S15+S16</f>
        <v>703141.33</v>
      </c>
      <c r="T4" s="16">
        <f>S4/R4*100</f>
        <v>23.04776878195883</v>
      </c>
      <c r="U4" s="16"/>
      <c r="V4" s="16"/>
      <c r="W4" s="16"/>
      <c r="X4" s="3">
        <f>X5+X6+X15+X16</f>
        <v>305800</v>
      </c>
      <c r="Y4" s="3">
        <f>Y5+Y6+Y15+Y16</f>
        <v>64209.04</v>
      </c>
      <c r="Z4" s="16">
        <f>Y4/X4*100</f>
        <v>20.997069980379333</v>
      </c>
      <c r="AA4" s="3">
        <f>AA5+AA6+AA15+AA16</f>
        <v>97200</v>
      </c>
      <c r="AB4" s="3">
        <f>AB5+AB6+AB15+AB16</f>
        <v>0</v>
      </c>
      <c r="AC4" s="16">
        <f>AB4/AA4*100</f>
        <v>0</v>
      </c>
      <c r="AD4" s="3">
        <f>AD5+AD6+AD15+AD16</f>
        <v>0</v>
      </c>
      <c r="AE4" s="3">
        <f>AE5+AE6+AE15+AE16</f>
        <v>0</v>
      </c>
      <c r="AF4" s="16" t="e">
        <f>AE4/AD4*100</f>
        <v>#DIV/0!</v>
      </c>
      <c r="AG4" s="3">
        <f>AG5+AG6+AG15+AG16</f>
        <v>80600</v>
      </c>
      <c r="AH4" s="3">
        <f>AH5+AH6+AH15+AH16</f>
        <v>0</v>
      </c>
      <c r="AI4" s="16">
        <f>AH4/AG4*100</f>
        <v>0</v>
      </c>
      <c r="AJ4" s="3">
        <f>SUM(AJ5:AJ18)</f>
        <v>0</v>
      </c>
      <c r="AK4" s="3">
        <f>SUM(AK5:AK18)</f>
        <v>0</v>
      </c>
      <c r="AL4" s="16" t="e">
        <f>AK4/AJ4*100</f>
        <v>#DIV/0!</v>
      </c>
      <c r="AM4" s="3">
        <f>SUM(AM5:AM18)</f>
        <v>0</v>
      </c>
      <c r="AN4" s="3">
        <f>SUM(AN5:AN18)</f>
        <v>0</v>
      </c>
      <c r="AO4" s="16" t="e">
        <f>AN4/AM4*100</f>
        <v>#DIV/0!</v>
      </c>
      <c r="AP4" s="3">
        <f>AP5+AP6+AP15+AP16</f>
        <v>10000</v>
      </c>
      <c r="AQ4" s="3">
        <f>AQ5+AQ6+AQ15+AQ16</f>
        <v>1850</v>
      </c>
      <c r="AR4" s="16">
        <f>AQ4/AP4*100</f>
        <v>18.5</v>
      </c>
      <c r="AS4" s="3">
        <f>AS5+AS6+AS15+AS16</f>
        <v>118000</v>
      </c>
      <c r="AT4" s="3">
        <f>AT5+AT6+AT15+AT16</f>
        <v>62359.040000000001</v>
      </c>
      <c r="AU4" s="16">
        <f>AT4/AS4*100</f>
        <v>52.84664406779661</v>
      </c>
      <c r="AV4" s="3">
        <f>AV5+AV6+AV15+AV16</f>
        <v>0</v>
      </c>
      <c r="AW4" s="3">
        <f>AW5+AW6+AW15+AW16</f>
        <v>0</v>
      </c>
      <c r="AX4" s="16" t="e">
        <f>AW4/AV4*100</f>
        <v>#DIV/0!</v>
      </c>
      <c r="AY4" s="3">
        <f>AY5+AY6+AY15+AY16</f>
        <v>0</v>
      </c>
      <c r="AZ4" s="3">
        <f>AZ5+AZ6+AZ15+AZ16</f>
        <v>0</v>
      </c>
      <c r="BA4" s="16" t="e">
        <f>AZ4/AY4*100</f>
        <v>#DIV/0!</v>
      </c>
      <c r="BB4" s="3">
        <f>BB5+BB6+BB15+BB16</f>
        <v>0</v>
      </c>
      <c r="BC4" s="3">
        <f>BC5+BC6+BC15+BC16</f>
        <v>0</v>
      </c>
      <c r="BD4" s="16" t="e">
        <f>BC4/BB4*100</f>
        <v>#DIV/0!</v>
      </c>
      <c r="BE4" s="3">
        <f>SUM(BE5:BE18)</f>
        <v>0</v>
      </c>
      <c r="BF4" s="3">
        <f>SUM(BF5:BF18)</f>
        <v>0</v>
      </c>
      <c r="BG4" s="16" t="e">
        <f>BF4/BE4*100</f>
        <v>#DIV/0!</v>
      </c>
      <c r="BH4" s="3">
        <f>SUM(BH5:BH18)</f>
        <v>0</v>
      </c>
      <c r="BI4" s="3">
        <f>SUM(BI5:BI18)</f>
        <v>0</v>
      </c>
      <c r="BJ4" s="16" t="e">
        <f>BI4/BH4*100</f>
        <v>#DIV/0!</v>
      </c>
      <c r="BK4" s="16"/>
      <c r="BL4" s="16"/>
      <c r="BM4" s="16"/>
      <c r="BN4" s="3">
        <f>BN5+BN6+BN15+BN16</f>
        <v>0</v>
      </c>
      <c r="BO4" s="3">
        <f>BO5+BO6+BO15+BO16</f>
        <v>0</v>
      </c>
      <c r="BP4" s="16" t="e">
        <f>BO4/BN4*100</f>
        <v>#DIV/0!</v>
      </c>
      <c r="BQ4" s="3">
        <f>BQ5+BQ6+BQ15+BQ16</f>
        <v>0</v>
      </c>
      <c r="BR4" s="3">
        <f>BR5+BR6+BR15+BR16</f>
        <v>0</v>
      </c>
      <c r="BS4" s="16" t="e">
        <f>BR4/BQ4*100</f>
        <v>#DIV/0!</v>
      </c>
      <c r="BT4" s="3">
        <f>SUM(BT5:BT18)</f>
        <v>0</v>
      </c>
      <c r="BU4" s="3">
        <f>SUM(BU5:BU18)</f>
        <v>0</v>
      </c>
      <c r="BV4" s="16" t="e">
        <f>BU4/BT4*100</f>
        <v>#DIV/0!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3">
        <f>CI5+CI6+CI15+CI16</f>
        <v>0</v>
      </c>
      <c r="CJ4" s="3">
        <f>CJ5+CJ6+CJ15+CJ16</f>
        <v>0</v>
      </c>
      <c r="CK4" s="16" t="e">
        <f>CJ4/CI4*100</f>
        <v>#DIV/0!</v>
      </c>
      <c r="CL4" s="3">
        <f>CL5+CL6+CL15+CL16</f>
        <v>52800</v>
      </c>
      <c r="CM4" s="3">
        <f>CM5+CM6+CM15+CM16</f>
        <v>4800</v>
      </c>
      <c r="CN4" s="16">
        <f>CM4/CL4*100</f>
        <v>9.0909090909090917</v>
      </c>
      <c r="CO4" s="3">
        <f>CO5+CO6+CO15+CO16</f>
        <v>0</v>
      </c>
      <c r="CP4" s="3">
        <f>CP5+CP6+CP15+CP16</f>
        <v>0</v>
      </c>
      <c r="CQ4" s="16" t="e">
        <f>CP4/CO4*100</f>
        <v>#DIV/0!</v>
      </c>
      <c r="CR4" s="3">
        <f>CR5+CR6+CR15+CR16</f>
        <v>0</v>
      </c>
      <c r="CS4" s="3">
        <f>CS5+CS6+CS15+CS16</f>
        <v>0</v>
      </c>
      <c r="CT4" s="16" t="e">
        <f>CS4/CR4*100</f>
        <v>#DIV/0!</v>
      </c>
      <c r="CU4" s="1">
        <f t="shared" ref="CU4:CV4" si="0">SUM(CU5:CU18)</f>
        <v>0</v>
      </c>
      <c r="CV4" s="1">
        <f t="shared" si="0"/>
        <v>0</v>
      </c>
      <c r="CW4" s="16" t="e">
        <f>CV4/CU4*100</f>
        <v>#DIV/0!</v>
      </c>
      <c r="CX4" s="1">
        <f t="shared" ref="CX4:CY4" si="1">SUM(CX5:CX18)</f>
        <v>0</v>
      </c>
      <c r="CY4" s="1">
        <f t="shared" si="1"/>
        <v>0</v>
      </c>
      <c r="CZ4" s="16" t="e">
        <f>CY4/CX4*100</f>
        <v>#DIV/0!</v>
      </c>
      <c r="DA4" s="3">
        <f>DA5+DA6+DA15+DA16</f>
        <v>52800</v>
      </c>
      <c r="DB4" s="3">
        <f>DB5+DB6+DB15+DB16</f>
        <v>4800</v>
      </c>
      <c r="DC4" s="16">
        <f>DB4/DA4*100</f>
        <v>9.0909090909090917</v>
      </c>
      <c r="DD4" s="16"/>
      <c r="DE4" s="16"/>
      <c r="DF4" s="16"/>
      <c r="DG4" s="3">
        <f>DG5+DG6+DG15+DG16</f>
        <v>217300</v>
      </c>
      <c r="DH4" s="3">
        <f>DH5+DH6+DH15+DH16</f>
        <v>72291.3</v>
      </c>
      <c r="DI4" s="16">
        <f>DH4/DG4*100</f>
        <v>33.267970547630007</v>
      </c>
      <c r="DJ4" s="3">
        <f>DJ5+DJ6+DJ15+DJ16</f>
        <v>0</v>
      </c>
      <c r="DK4" s="3">
        <f>DK5+DK6+DK15+DK16</f>
        <v>0</v>
      </c>
      <c r="DL4" s="16" t="e">
        <f>DK4/DJ4*100</f>
        <v>#DIV/0!</v>
      </c>
      <c r="DM4" s="3">
        <f>SUM(DM5:DM19)</f>
        <v>0</v>
      </c>
      <c r="DN4" s="3">
        <f>SUM(DN5:DN19)</f>
        <v>0</v>
      </c>
      <c r="DO4" s="16" t="e">
        <f>DN4/DM4*100</f>
        <v>#DIV/0!</v>
      </c>
      <c r="DP4" s="3">
        <f>SUM(DP5:DP19)</f>
        <v>0</v>
      </c>
      <c r="DQ4" s="3">
        <f>SUM(DQ5:DQ19)</f>
        <v>0</v>
      </c>
      <c r="DR4" s="16" t="e">
        <f>DQ4/DP4*100</f>
        <v>#DIV/0!</v>
      </c>
      <c r="DS4" s="3">
        <f>SUM(DS5:DS19)</f>
        <v>0</v>
      </c>
      <c r="DT4" s="3">
        <f>SUM(DT5:DT19)</f>
        <v>0</v>
      </c>
      <c r="DU4" s="16" t="e">
        <f>DT4/DS4*100</f>
        <v>#DIV/0!</v>
      </c>
      <c r="DV4" s="55">
        <f>DV5+DV6+DV15+DV16</f>
        <v>217300</v>
      </c>
      <c r="DW4" s="55">
        <f>DW5+DW6+DW15+DW16</f>
        <v>72291.3</v>
      </c>
      <c r="DX4" s="56">
        <f>DW4/DV4*100</f>
        <v>33.267970547630007</v>
      </c>
      <c r="DY4" s="3">
        <f>DY5+DY6+DY15+DY16</f>
        <v>90000</v>
      </c>
      <c r="DZ4" s="3">
        <f>DZ5+DZ6+DZ15+DZ16</f>
        <v>24619.3</v>
      </c>
      <c r="EA4" s="16">
        <f>DZ4/DY4*100</f>
        <v>27.354777777777777</v>
      </c>
      <c r="EB4" s="3">
        <f>EB5+EB6+EB15+EB16</f>
        <v>0</v>
      </c>
      <c r="EC4" s="3">
        <f>EC5+EC6+EC15+EC16</f>
        <v>0</v>
      </c>
      <c r="ED4" s="16" t="e">
        <f>EC4/EB4*100</f>
        <v>#DIV/0!</v>
      </c>
      <c r="EE4" s="3">
        <f>EE5+EE6+EE15+EE16</f>
        <v>0</v>
      </c>
      <c r="EF4" s="3">
        <f>EF5+EF6+EF15+EF16</f>
        <v>0</v>
      </c>
      <c r="EG4" s="16" t="e">
        <f>EF4/EE4*100</f>
        <v>#DIV/0!</v>
      </c>
      <c r="EH4" s="3">
        <f>EH5+EH6+EH15+EH16</f>
        <v>75100</v>
      </c>
      <c r="EI4" s="3">
        <f>EI5+EI6+EI15+EI16</f>
        <v>45472</v>
      </c>
      <c r="EJ4" s="16">
        <f>EI4/EH4*100</f>
        <v>60.548601864181094</v>
      </c>
      <c r="EK4" s="3">
        <f>EK5+EK6+EK15+EK16</f>
        <v>52200</v>
      </c>
      <c r="EL4" s="3">
        <f>EL5+EL6+EL15+EL16</f>
        <v>2200</v>
      </c>
      <c r="EM4" s="16">
        <f>EL4/EK4*100</f>
        <v>4.2145593869731801</v>
      </c>
      <c r="EN4" s="3">
        <f>EN5+EN6+EN15+EN16</f>
        <v>13728826</v>
      </c>
      <c r="EO4" s="3">
        <f>EO5+EO6+EO15+EO16</f>
        <v>2712541.7</v>
      </c>
      <c r="EP4" s="16">
        <f t="shared" ref="EP4:EP50" si="2">EO4/EN4*100</f>
        <v>19.758001885958787</v>
      </c>
      <c r="FD4" s="65">
        <f>EN4+EN24</f>
        <v>13818926</v>
      </c>
      <c r="FE4" s="65">
        <f>EO4+EO24</f>
        <v>2735066.7</v>
      </c>
    </row>
    <row r="5" spans="1:161" x14ac:dyDescent="0.25">
      <c r="A5" s="4" t="s">
        <v>35</v>
      </c>
      <c r="B5" s="5" t="s">
        <v>36</v>
      </c>
      <c r="C5" s="6" t="s">
        <v>37</v>
      </c>
      <c r="D5" s="19"/>
      <c r="E5" s="19"/>
      <c r="F5" s="13">
        <f t="shared" ref="F5:G19" si="3">I5+X5+BE5+BQ5+CL5+BN5</f>
        <v>1600800</v>
      </c>
      <c r="G5" s="13">
        <f t="shared" si="3"/>
        <v>476457.28</v>
      </c>
      <c r="H5" s="16">
        <f t="shared" ref="H5:H50" si="4">G5/F5*100</f>
        <v>29.76369815092454</v>
      </c>
      <c r="I5" s="1">
        <f>L5+O5+R5</f>
        <v>1600800</v>
      </c>
      <c r="J5" s="1">
        <f>M5+P5+S5</f>
        <v>476457.28</v>
      </c>
      <c r="K5" s="16">
        <f t="shared" ref="K5:K48" si="5">J5/I5*100</f>
        <v>29.76369815092454</v>
      </c>
      <c r="L5" s="48">
        <f>1229500</f>
        <v>1229500</v>
      </c>
      <c r="M5" s="49">
        <f>111876.98+199271.46+80000.02</f>
        <v>391148.46</v>
      </c>
      <c r="N5" s="16">
        <f t="shared" ref="N5:N19" si="6">M5/L5*100</f>
        <v>31.813620170801137</v>
      </c>
      <c r="O5" s="50">
        <v>0</v>
      </c>
      <c r="P5" s="50">
        <v>0</v>
      </c>
      <c r="Q5" s="16" t="e">
        <f t="shared" ref="Q5:Q18" si="7">P5/O5*100</f>
        <v>#DIV/0!</v>
      </c>
      <c r="R5" s="49">
        <f>371300</f>
        <v>371300</v>
      </c>
      <c r="S5" s="1">
        <f>8065.84+38621.49*2</f>
        <v>85308.819999999992</v>
      </c>
      <c r="T5" s="16">
        <f t="shared" ref="T5:T19" si="8">S5/R5*100</f>
        <v>22.97571236197145</v>
      </c>
      <c r="U5" s="16"/>
      <c r="V5" s="16"/>
      <c r="W5" s="16"/>
      <c r="X5" s="1">
        <f t="shared" ref="X5:Y7" si="9">AA5+AD5+AG5+AJ5+AP5+AS5+AM5</f>
        <v>0</v>
      </c>
      <c r="Y5" s="1">
        <f t="shared" si="9"/>
        <v>0</v>
      </c>
      <c r="Z5" s="16" t="e">
        <f t="shared" ref="Z5:Z47" si="10">Y5/X5*100</f>
        <v>#DIV/0!</v>
      </c>
      <c r="AA5" s="1"/>
      <c r="AB5" s="1"/>
      <c r="AC5" s="16" t="e">
        <f t="shared" ref="AC5:AC30" si="11">AB5/AA5*100</f>
        <v>#DIV/0!</v>
      </c>
      <c r="AD5" s="1"/>
      <c r="AE5" s="1"/>
      <c r="AF5" s="16" t="e">
        <f t="shared" ref="AF5:AF30" si="12">AE5/AD5*100</f>
        <v>#DIV/0!</v>
      </c>
      <c r="AG5" s="1"/>
      <c r="AH5" s="1"/>
      <c r="AI5" s="16" t="e">
        <f t="shared" ref="AI5:AI15" si="13">AH5/AG5*100</f>
        <v>#DIV/0!</v>
      </c>
      <c r="AJ5" s="1"/>
      <c r="AK5" s="1"/>
      <c r="AL5" s="16" t="e">
        <f t="shared" ref="AL5:AL15" si="14">AK5/AJ5*100</f>
        <v>#DIV/0!</v>
      </c>
      <c r="AM5" s="1"/>
      <c r="AN5" s="1"/>
      <c r="AO5" s="16" t="e">
        <f t="shared" ref="AO5:AO15" si="15">AN5/AM5*100</f>
        <v>#DIV/0!</v>
      </c>
      <c r="AP5" s="1"/>
      <c r="AQ5" s="1"/>
      <c r="AR5" s="16" t="e">
        <f t="shared" ref="AR5:AR15" si="16">AQ5/AP5*100</f>
        <v>#DIV/0!</v>
      </c>
      <c r="AS5" s="1"/>
      <c r="AT5" s="1"/>
      <c r="AU5" s="16" t="e">
        <f t="shared" ref="AU5:AU18" si="17">AT5/AS5*100</f>
        <v>#DIV/0!</v>
      </c>
      <c r="AV5" s="16"/>
      <c r="AW5" s="16"/>
      <c r="AX5" s="16" t="e">
        <f t="shared" ref="AX5:AX67" si="18">AW5/AV5*100</f>
        <v>#DIV/0!</v>
      </c>
      <c r="AY5" s="1"/>
      <c r="AZ5" s="1"/>
      <c r="BA5" s="16" t="e">
        <f t="shared" ref="BA5:BA28" si="19">AZ5/AY5*100</f>
        <v>#DIV/0!</v>
      </c>
      <c r="BB5" s="16"/>
      <c r="BC5" s="16"/>
      <c r="BD5" s="16" t="e">
        <f t="shared" ref="BD5:BD15" si="20">BC5/BB5*100</f>
        <v>#DIV/0!</v>
      </c>
      <c r="BE5" s="16">
        <f t="shared" ref="BE5:BF9" si="21">BH5</f>
        <v>0</v>
      </c>
      <c r="BF5" s="16">
        <f t="shared" si="21"/>
        <v>0</v>
      </c>
      <c r="BG5" s="16" t="e">
        <f t="shared" ref="BG5:BG15" si="22">BF5/BE5*100</f>
        <v>#DIV/0!</v>
      </c>
      <c r="BH5" s="1"/>
      <c r="BI5" s="1"/>
      <c r="BJ5" s="16" t="e">
        <f t="shared" ref="BJ5:BJ15" si="23">BI5/BH5*100</f>
        <v>#DIV/0!</v>
      </c>
      <c r="BK5" s="16"/>
      <c r="BL5" s="16"/>
      <c r="BM5" s="16"/>
      <c r="BN5" s="17"/>
      <c r="BO5" s="17"/>
      <c r="BP5" s="16" t="e">
        <f t="shared" ref="BP5:BP15" si="24">BO5/BN5*100</f>
        <v>#DIV/0!</v>
      </c>
      <c r="BQ5" s="1">
        <f t="shared" ref="BQ5:BR9" si="25">BT5+CI5</f>
        <v>0</v>
      </c>
      <c r="BR5" s="1">
        <f t="shared" si="25"/>
        <v>0</v>
      </c>
      <c r="BS5" s="16" t="e">
        <f t="shared" ref="BS5:BS15" si="26">BR5/BQ5*100</f>
        <v>#DIV/0!</v>
      </c>
      <c r="BT5" s="1"/>
      <c r="BU5" s="1"/>
      <c r="BV5" s="16" t="e">
        <f t="shared" ref="BV5:BV15" si="27">BU5/BT5*100</f>
        <v>#DIV/0!</v>
      </c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16" t="e">
        <f t="shared" ref="CK5:CK20" si="28">CJ5/CI5*100</f>
        <v>#DIV/0!</v>
      </c>
      <c r="CL5" s="1"/>
      <c r="CM5" s="1"/>
      <c r="CN5" s="16" t="e">
        <f t="shared" ref="CN5:CN15" si="29">CM5/CL5*100</f>
        <v>#DIV/0!</v>
      </c>
      <c r="CO5" s="1"/>
      <c r="CP5" s="1"/>
      <c r="CQ5" s="16" t="e">
        <f t="shared" ref="CQ5:CQ19" si="30">CP5/CO5*100</f>
        <v>#DIV/0!</v>
      </c>
      <c r="CR5" s="1"/>
      <c r="CS5" s="1"/>
      <c r="CT5" s="16" t="e">
        <f t="shared" ref="CT5:CT19" si="31">CS5/CR5*100</f>
        <v>#DIV/0!</v>
      </c>
      <c r="CU5" s="1"/>
      <c r="CV5" s="1"/>
      <c r="CW5" s="16" t="e">
        <f t="shared" ref="CW5:CW15" si="32">CV5/CU5*100</f>
        <v>#DIV/0!</v>
      </c>
      <c r="CX5" s="1"/>
      <c r="CY5" s="1"/>
      <c r="CZ5" s="16" t="e">
        <f t="shared" ref="CZ5:CZ15" si="33">CY5/CX5*100</f>
        <v>#DIV/0!</v>
      </c>
      <c r="DA5" s="1"/>
      <c r="DB5" s="1"/>
      <c r="DC5" s="16" t="e">
        <f t="shared" ref="DC5:DC18" si="34">DB5/DA5*100</f>
        <v>#DIV/0!</v>
      </c>
      <c r="DD5" s="16"/>
      <c r="DE5" s="16"/>
      <c r="DF5" s="16"/>
      <c r="DG5" s="1">
        <f>DJ5+DM5+DP5+DS5+DY5+EH5+EK5</f>
        <v>0</v>
      </c>
      <c r="DH5" s="1">
        <f>DK5+DN5+DQ5+DT5+DZ5+EI5+EL5</f>
        <v>0</v>
      </c>
      <c r="DI5" s="16" t="e">
        <f t="shared" ref="DI5:DI61" si="35">DH5/DG5*100</f>
        <v>#DIV/0!</v>
      </c>
      <c r="DJ5" s="1"/>
      <c r="DK5" s="1"/>
      <c r="DL5" s="16" t="e">
        <f t="shared" ref="DL5:DL17" si="36">DK5/DJ5*100</f>
        <v>#DIV/0!</v>
      </c>
      <c r="DM5" s="1"/>
      <c r="DN5" s="1"/>
      <c r="DO5" s="16" t="e">
        <f t="shared" ref="DO5:DO15" si="37">DN5/DM5*100</f>
        <v>#DIV/0!</v>
      </c>
      <c r="DP5" s="1"/>
      <c r="DQ5" s="1"/>
      <c r="DR5" s="16" t="e">
        <f t="shared" ref="DR5:DR15" si="38">DQ5/DP5*100</f>
        <v>#DIV/0!</v>
      </c>
      <c r="DS5" s="18"/>
      <c r="DT5" s="18"/>
      <c r="DU5" s="16" t="e">
        <f t="shared" ref="DU5:DU15" si="39">DT5/DS5*100</f>
        <v>#DIV/0!</v>
      </c>
      <c r="DV5" s="57"/>
      <c r="DW5" s="57"/>
      <c r="DX5" s="56" t="e">
        <f t="shared" ref="DX5:DX16" si="40">DW5/DV5*100</f>
        <v>#DIV/0!</v>
      </c>
      <c r="DY5" s="1"/>
      <c r="DZ5" s="1"/>
      <c r="EA5" s="16" t="e">
        <f t="shared" ref="EA5:EA17" si="41">DZ5/DY5*100</f>
        <v>#DIV/0!</v>
      </c>
      <c r="EB5" s="1"/>
      <c r="EC5" s="1"/>
      <c r="ED5" s="16" t="e">
        <f t="shared" ref="ED5:ED17" si="42">EC5/EB5*100</f>
        <v>#DIV/0!</v>
      </c>
      <c r="EE5" s="1"/>
      <c r="EF5" s="1"/>
      <c r="EG5" s="16" t="e">
        <f t="shared" ref="EG5:EG16" si="43">EF5/EE5*100</f>
        <v>#DIV/0!</v>
      </c>
      <c r="EH5" s="1"/>
      <c r="EI5" s="1"/>
      <c r="EJ5" s="16" t="e">
        <f t="shared" ref="EJ5:EJ18" si="44">EI5/EH5*100</f>
        <v>#DIV/0!</v>
      </c>
      <c r="EK5" s="16"/>
      <c r="EL5" s="16"/>
      <c r="EM5" s="16" t="e">
        <f t="shared" ref="EM5:EM18" si="45">EL5/EK5*100</f>
        <v>#DIV/0!</v>
      </c>
      <c r="EN5" s="1">
        <f t="shared" ref="EN5:EN19" si="46">I5+X5+BE5+BQ5+CL5+DG5+BN5</f>
        <v>1600800</v>
      </c>
      <c r="EO5" s="1">
        <f t="shared" ref="EO5:EO19" si="47">J5+Y5+BF5+BR5+CM5+DH5+BO5</f>
        <v>476457.28</v>
      </c>
      <c r="EP5" s="16">
        <f t="shared" si="2"/>
        <v>29.76369815092454</v>
      </c>
      <c r="EQ5" s="45">
        <f>IF(M5&lt;=L5,1,0)</f>
        <v>1</v>
      </c>
      <c r="ER5" s="45">
        <f>IF(S5&lt;=R5,1,0)</f>
        <v>1</v>
      </c>
      <c r="ES5" s="45">
        <f>IF(AB5&lt;=AA5,1,0)</f>
        <v>1</v>
      </c>
      <c r="ET5" s="45">
        <f>IF(AH5&lt;=AG5,1,0)</f>
        <v>1</v>
      </c>
      <c r="EU5" s="45">
        <f>IF(AQ5&lt;=AP5,1,0)</f>
        <v>1</v>
      </c>
      <c r="EV5" s="45">
        <f>IF(AT5&lt;=AS5,1,0)</f>
        <v>1</v>
      </c>
      <c r="EW5" s="45">
        <f>IF(BO5&lt;=BN5,1,0)</f>
        <v>1</v>
      </c>
      <c r="EX5" s="45">
        <f>IF(CJ5&lt;=CI5,1,0)</f>
        <v>1</v>
      </c>
      <c r="EY5" s="45">
        <f>IF(CM5&lt;=CL5,1,0)</f>
        <v>1</v>
      </c>
      <c r="EZ5" s="45">
        <f>IF(DK5&lt;=DJ5,1,0)</f>
        <v>1</v>
      </c>
      <c r="FA5" s="45">
        <f>IF(DZ5&lt;=DY5,1,0)</f>
        <v>1</v>
      </c>
      <c r="FB5" s="45">
        <f>IF(EI5&lt;=EH5,1,0)</f>
        <v>1</v>
      </c>
      <c r="FC5" s="45">
        <f>SUM(EQ5:FB5)</f>
        <v>12</v>
      </c>
      <c r="FD5" s="65">
        <f>L4+L23</f>
        <v>10167826</v>
      </c>
      <c r="FE5" s="65">
        <f>M4+M23</f>
        <v>1885661.2900000003</v>
      </c>
    </row>
    <row r="6" spans="1:161" x14ac:dyDescent="0.25">
      <c r="A6" s="4" t="s">
        <v>38</v>
      </c>
      <c r="B6" s="5"/>
      <c r="C6" s="6" t="s">
        <v>39</v>
      </c>
      <c r="D6" s="19"/>
      <c r="E6" s="19"/>
      <c r="F6" s="13">
        <f t="shared" si="3"/>
        <v>11751100</v>
      </c>
      <c r="G6" s="13">
        <f t="shared" si="3"/>
        <v>2149320.08</v>
      </c>
      <c r="H6" s="16">
        <f t="shared" si="4"/>
        <v>18.290373496949222</v>
      </c>
      <c r="I6" s="1">
        <f>L6+O6+R6</f>
        <v>11502300</v>
      </c>
      <c r="J6" s="1">
        <f t="shared" ref="I6:J21" si="48">M6+P6+S6</f>
        <v>2086479.7600000002</v>
      </c>
      <c r="K6" s="16">
        <f t="shared" si="5"/>
        <v>18.139674326004364</v>
      </c>
      <c r="L6" s="48">
        <f>L7</f>
        <v>8834300</v>
      </c>
      <c r="M6" s="48">
        <f>M7</f>
        <v>1470573.4500000002</v>
      </c>
      <c r="N6" s="16">
        <f t="shared" si="6"/>
        <v>16.646179663357596</v>
      </c>
      <c r="O6" s="48">
        <f>O7</f>
        <v>0</v>
      </c>
      <c r="P6" s="48">
        <f>P7</f>
        <v>0</v>
      </c>
      <c r="Q6" s="16" t="e">
        <f t="shared" si="7"/>
        <v>#DIV/0!</v>
      </c>
      <c r="R6" s="48">
        <f>R7</f>
        <v>2668000</v>
      </c>
      <c r="S6" s="48">
        <f>S7</f>
        <v>615906.31000000006</v>
      </c>
      <c r="T6" s="16">
        <f t="shared" si="8"/>
        <v>23.084944152923541</v>
      </c>
      <c r="U6" s="16"/>
      <c r="V6" s="16"/>
      <c r="W6" s="16"/>
      <c r="X6" s="1">
        <f>AA6+AD6+AG6+AJ6+AP6+AS6+AM6+AV6</f>
        <v>248800</v>
      </c>
      <c r="Y6" s="1">
        <f>AB6+AE6+AH6+AK6+AQ6+AT6+AN6+AW6</f>
        <v>62840.32</v>
      </c>
      <c r="Z6" s="16">
        <f t="shared" si="10"/>
        <v>25.257363344051448</v>
      </c>
      <c r="AA6" s="1">
        <f>AA8</f>
        <v>97200</v>
      </c>
      <c r="AB6" s="1">
        <f>AB8</f>
        <v>0</v>
      </c>
      <c r="AC6" s="16">
        <f t="shared" si="11"/>
        <v>0</v>
      </c>
      <c r="AD6" s="1"/>
      <c r="AE6" s="1"/>
      <c r="AF6" s="16" t="e">
        <f t="shared" si="12"/>
        <v>#DIV/0!</v>
      </c>
      <c r="AG6" s="1">
        <f>AG9</f>
        <v>80600</v>
      </c>
      <c r="AH6" s="1">
        <f>AH9</f>
        <v>0</v>
      </c>
      <c r="AI6" s="16">
        <f t="shared" si="13"/>
        <v>0</v>
      </c>
      <c r="AJ6" s="1"/>
      <c r="AK6" s="1"/>
      <c r="AL6" s="16" t="e">
        <f t="shared" si="14"/>
        <v>#DIV/0!</v>
      </c>
      <c r="AM6" s="1"/>
      <c r="AN6" s="1"/>
      <c r="AO6" s="16" t="e">
        <f t="shared" si="15"/>
        <v>#DIV/0!</v>
      </c>
      <c r="AP6" s="1">
        <f>AP8</f>
        <v>10000</v>
      </c>
      <c r="AQ6" s="1">
        <f>AQ8</f>
        <v>1850</v>
      </c>
      <c r="AR6" s="16">
        <f t="shared" si="16"/>
        <v>18.5</v>
      </c>
      <c r="AS6" s="1">
        <f>AS8</f>
        <v>61000</v>
      </c>
      <c r="AT6" s="1">
        <f>AT8</f>
        <v>60990.32</v>
      </c>
      <c r="AU6" s="16">
        <f t="shared" si="17"/>
        <v>99.984131147540978</v>
      </c>
      <c r="AV6" s="1">
        <f>AV8</f>
        <v>0</v>
      </c>
      <c r="AW6" s="1">
        <f>AW8</f>
        <v>0</v>
      </c>
      <c r="AX6" s="16" t="e">
        <f t="shared" si="18"/>
        <v>#DIV/0!</v>
      </c>
      <c r="AY6" s="1"/>
      <c r="AZ6" s="1"/>
      <c r="BA6" s="16" t="e">
        <f t="shared" si="19"/>
        <v>#DIV/0!</v>
      </c>
      <c r="BB6" s="16"/>
      <c r="BC6" s="16"/>
      <c r="BD6" s="16" t="e">
        <f t="shared" si="20"/>
        <v>#DIV/0!</v>
      </c>
      <c r="BE6" s="16">
        <f t="shared" si="21"/>
        <v>0</v>
      </c>
      <c r="BF6" s="16">
        <f t="shared" si="21"/>
        <v>0</v>
      </c>
      <c r="BG6" s="16" t="e">
        <f t="shared" si="22"/>
        <v>#DIV/0!</v>
      </c>
      <c r="BH6" s="1"/>
      <c r="BI6" s="1"/>
      <c r="BJ6" s="16" t="e">
        <f t="shared" si="23"/>
        <v>#DIV/0!</v>
      </c>
      <c r="BK6" s="16"/>
      <c r="BL6" s="16"/>
      <c r="BM6" s="16"/>
      <c r="BN6" s="17"/>
      <c r="BO6" s="17"/>
      <c r="BP6" s="16" t="e">
        <f t="shared" si="24"/>
        <v>#DIV/0!</v>
      </c>
      <c r="BQ6" s="1">
        <f t="shared" si="25"/>
        <v>0</v>
      </c>
      <c r="BR6" s="1">
        <f t="shared" si="25"/>
        <v>0</v>
      </c>
      <c r="BS6" s="16" t="e">
        <f t="shared" si="26"/>
        <v>#DIV/0!</v>
      </c>
      <c r="BT6" s="1"/>
      <c r="BU6" s="1"/>
      <c r="BV6" s="16" t="e">
        <f t="shared" si="27"/>
        <v>#DIV/0!</v>
      </c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16" t="e">
        <f t="shared" si="28"/>
        <v>#DIV/0!</v>
      </c>
      <c r="CL6" s="1">
        <f>CO6+CR6+CU6+CX6+DA6</f>
        <v>0</v>
      </c>
      <c r="CM6" s="1">
        <f>CP6+CS6+CV6+CY6+DB6</f>
        <v>0</v>
      </c>
      <c r="CN6" s="16" t="e">
        <f t="shared" si="29"/>
        <v>#DIV/0!</v>
      </c>
      <c r="CO6" s="1"/>
      <c r="CP6" s="1"/>
      <c r="CQ6" s="16" t="e">
        <f t="shared" si="30"/>
        <v>#DIV/0!</v>
      </c>
      <c r="CR6" s="1">
        <f>CR12</f>
        <v>0</v>
      </c>
      <c r="CS6" s="1">
        <f>CS12</f>
        <v>0</v>
      </c>
      <c r="CT6" s="16" t="e">
        <f t="shared" si="31"/>
        <v>#DIV/0!</v>
      </c>
      <c r="CU6" s="1"/>
      <c r="CV6" s="1"/>
      <c r="CW6" s="16" t="e">
        <f t="shared" si="32"/>
        <v>#DIV/0!</v>
      </c>
      <c r="CX6" s="1"/>
      <c r="CY6" s="1"/>
      <c r="CZ6" s="16" t="e">
        <f t="shared" si="33"/>
        <v>#DIV/0!</v>
      </c>
      <c r="DA6" s="1"/>
      <c r="DB6" s="1"/>
      <c r="DC6" s="16" t="e">
        <f t="shared" si="34"/>
        <v>#DIV/0!</v>
      </c>
      <c r="DD6" s="16"/>
      <c r="DE6" s="16"/>
      <c r="DF6" s="16"/>
      <c r="DG6" s="1">
        <f>DJ6+DV6</f>
        <v>164400</v>
      </c>
      <c r="DH6" s="1">
        <f>DK6+DW6</f>
        <v>70091.3</v>
      </c>
      <c r="DI6" s="16">
        <f t="shared" si="35"/>
        <v>42.63461070559611</v>
      </c>
      <c r="DJ6" s="1">
        <f>DJ8</f>
        <v>0</v>
      </c>
      <c r="DK6" s="1">
        <f>DK8</f>
        <v>0</v>
      </c>
      <c r="DL6" s="16" t="e">
        <f t="shared" si="36"/>
        <v>#DIV/0!</v>
      </c>
      <c r="DM6" s="1"/>
      <c r="DN6" s="1"/>
      <c r="DO6" s="16" t="e">
        <f t="shared" si="37"/>
        <v>#DIV/0!</v>
      </c>
      <c r="DP6" s="1"/>
      <c r="DQ6" s="1"/>
      <c r="DR6" s="16" t="e">
        <f t="shared" si="38"/>
        <v>#DIV/0!</v>
      </c>
      <c r="DS6" s="18"/>
      <c r="DT6" s="18"/>
      <c r="DU6" s="16" t="e">
        <f t="shared" si="39"/>
        <v>#DIV/0!</v>
      </c>
      <c r="DV6" s="57">
        <f>DV8</f>
        <v>164400</v>
      </c>
      <c r="DW6" s="57">
        <f>DW8</f>
        <v>70091.3</v>
      </c>
      <c r="DX6" s="56">
        <f t="shared" si="40"/>
        <v>42.63461070559611</v>
      </c>
      <c r="DY6" s="1">
        <f>DY8</f>
        <v>90000</v>
      </c>
      <c r="DZ6" s="1">
        <f>DZ8</f>
        <v>24619.3</v>
      </c>
      <c r="EA6" s="16">
        <f t="shared" si="41"/>
        <v>27.354777777777777</v>
      </c>
      <c r="EB6" s="1">
        <f>EB8</f>
        <v>0</v>
      </c>
      <c r="EC6" s="1">
        <f>EC8</f>
        <v>0</v>
      </c>
      <c r="ED6" s="16" t="e">
        <f t="shared" si="42"/>
        <v>#DIV/0!</v>
      </c>
      <c r="EE6" s="1">
        <f>EE8</f>
        <v>0</v>
      </c>
      <c r="EF6" s="1">
        <f>EF8</f>
        <v>0</v>
      </c>
      <c r="EG6" s="16" t="e">
        <f t="shared" si="43"/>
        <v>#DIV/0!</v>
      </c>
      <c r="EH6" s="1">
        <f>EH8</f>
        <v>74400</v>
      </c>
      <c r="EI6" s="1">
        <f>EI8</f>
        <v>45472</v>
      </c>
      <c r="EJ6" s="16">
        <f t="shared" si="44"/>
        <v>61.118279569892472</v>
      </c>
      <c r="EK6" s="16"/>
      <c r="EL6" s="16"/>
      <c r="EM6" s="16" t="e">
        <f t="shared" si="45"/>
        <v>#DIV/0!</v>
      </c>
      <c r="EN6" s="1">
        <f t="shared" si="46"/>
        <v>11915500</v>
      </c>
      <c r="EO6" s="1">
        <f t="shared" si="47"/>
        <v>2219411.38</v>
      </c>
      <c r="EP6" s="16">
        <f t="shared" si="2"/>
        <v>18.626254710251352</v>
      </c>
      <c r="EQ6" s="45">
        <f t="shared" ref="EQ6:EQ15" si="49">IF(M6&lt;=L6,1,0)</f>
        <v>1</v>
      </c>
      <c r="ER6" s="45">
        <f t="shared" ref="ER6:ER15" si="50">IF(S6&lt;=R6,1,0)</f>
        <v>1</v>
      </c>
      <c r="ES6" s="45">
        <f t="shared" ref="ES6:ES15" si="51">IF(AB6&lt;=AA6,1,0)</f>
        <v>1</v>
      </c>
      <c r="ET6" s="45">
        <f t="shared" ref="ET6:ET15" si="52">IF(AH6&lt;=AG6,1,0)</f>
        <v>1</v>
      </c>
      <c r="EU6" s="45">
        <f t="shared" ref="EU6:EU15" si="53">IF(AQ6&lt;=AP6,1,0)</f>
        <v>1</v>
      </c>
      <c r="EV6" s="45">
        <f t="shared" ref="EV6:EV15" si="54">IF(AT6&lt;=AS6,1,0)</f>
        <v>1</v>
      </c>
      <c r="EW6" s="45">
        <f t="shared" ref="EW6:EW15" si="55">IF(BO6&lt;=BN6,1,0)</f>
        <v>1</v>
      </c>
      <c r="EX6" s="45">
        <f t="shared" ref="EX6:EX15" si="56">IF(CJ6&lt;=CI6,1,0)</f>
        <v>1</v>
      </c>
      <c r="EY6" s="45">
        <f t="shared" ref="EY6:EY15" si="57">IF(CM6&lt;=CL6,1,0)</f>
        <v>1</v>
      </c>
      <c r="EZ6" s="45">
        <f t="shared" ref="EZ6:EZ15" si="58">IF(DK6&lt;=DJ6,1,0)</f>
        <v>1</v>
      </c>
      <c r="FA6" s="45">
        <f t="shared" ref="FA6:FA15" si="59">IF(DZ6&lt;=DY6,1,0)</f>
        <v>1</v>
      </c>
      <c r="FB6" s="45">
        <f t="shared" ref="FB6:FB15" si="60">IF(EI6&lt;=EH6,1,0)</f>
        <v>1</v>
      </c>
      <c r="FC6" s="45">
        <f t="shared" ref="FC6:FC15" si="61">SUM(EQ6:FB6)</f>
        <v>12</v>
      </c>
      <c r="FD6" s="65">
        <f>R4+R23</f>
        <v>3070700</v>
      </c>
      <c r="FE6" s="65">
        <f>S4+S23</f>
        <v>708105.07</v>
      </c>
    </row>
    <row r="7" spans="1:161" x14ac:dyDescent="0.25">
      <c r="A7" s="4"/>
      <c r="B7" s="5" t="s">
        <v>115</v>
      </c>
      <c r="C7" s="6"/>
      <c r="D7" s="19"/>
      <c r="E7" s="19"/>
      <c r="F7" s="13">
        <f t="shared" si="3"/>
        <v>11502300</v>
      </c>
      <c r="G7" s="13">
        <f t="shared" si="3"/>
        <v>2086479.7600000002</v>
      </c>
      <c r="H7" s="16">
        <f t="shared" si="4"/>
        <v>18.139674326004364</v>
      </c>
      <c r="I7" s="1">
        <f>L7+O7+R7</f>
        <v>11502300</v>
      </c>
      <c r="J7" s="1">
        <f t="shared" si="48"/>
        <v>2086479.7600000002</v>
      </c>
      <c r="K7" s="16">
        <f t="shared" si="5"/>
        <v>18.139674326004364</v>
      </c>
      <c r="L7" s="48">
        <f>8834300</f>
        <v>8834300</v>
      </c>
      <c r="M7" s="49">
        <f>392373.53+535222.63+542977.29</f>
        <v>1470573.4500000002</v>
      </c>
      <c r="N7" s="16">
        <f t="shared" si="6"/>
        <v>16.646179663357596</v>
      </c>
      <c r="O7" s="49"/>
      <c r="P7" s="49"/>
      <c r="Q7" s="16" t="e">
        <f t="shared" si="7"/>
        <v>#DIV/0!</v>
      </c>
      <c r="R7" s="48">
        <f>2668000</f>
        <v>2668000</v>
      </c>
      <c r="S7" s="1">
        <f>325980.59+137846.81+152078.91</f>
        <v>615906.31000000006</v>
      </c>
      <c r="T7" s="16">
        <f t="shared" si="8"/>
        <v>23.084944152923541</v>
      </c>
      <c r="U7" s="16"/>
      <c r="V7" s="16"/>
      <c r="W7" s="16"/>
      <c r="X7" s="1">
        <f t="shared" si="9"/>
        <v>0</v>
      </c>
      <c r="Y7" s="1">
        <f t="shared" si="9"/>
        <v>0</v>
      </c>
      <c r="Z7" s="16" t="e">
        <f t="shared" si="10"/>
        <v>#DIV/0!</v>
      </c>
      <c r="AA7" s="1"/>
      <c r="AB7" s="1"/>
      <c r="AC7" s="16" t="e">
        <f t="shared" si="11"/>
        <v>#DIV/0!</v>
      </c>
      <c r="AD7" s="1"/>
      <c r="AE7" s="1"/>
      <c r="AF7" s="16" t="e">
        <f t="shared" si="12"/>
        <v>#DIV/0!</v>
      </c>
      <c r="AG7" s="1"/>
      <c r="AH7" s="1"/>
      <c r="AI7" s="16" t="e">
        <f t="shared" si="13"/>
        <v>#DIV/0!</v>
      </c>
      <c r="AJ7" s="1"/>
      <c r="AK7" s="1"/>
      <c r="AL7" s="16" t="e">
        <f t="shared" si="14"/>
        <v>#DIV/0!</v>
      </c>
      <c r="AM7" s="1"/>
      <c r="AN7" s="1"/>
      <c r="AO7" s="16" t="e">
        <f t="shared" si="15"/>
        <v>#DIV/0!</v>
      </c>
      <c r="AP7" s="1"/>
      <c r="AQ7" s="1"/>
      <c r="AR7" s="16" t="e">
        <f t="shared" si="16"/>
        <v>#DIV/0!</v>
      </c>
      <c r="AS7" s="1"/>
      <c r="AT7" s="1"/>
      <c r="AU7" s="16" t="e">
        <f t="shared" si="17"/>
        <v>#DIV/0!</v>
      </c>
      <c r="AV7" s="16"/>
      <c r="AW7" s="16"/>
      <c r="AX7" s="16" t="e">
        <f t="shared" si="18"/>
        <v>#DIV/0!</v>
      </c>
      <c r="AY7" s="1"/>
      <c r="AZ7" s="1"/>
      <c r="BA7" s="16" t="e">
        <f t="shared" si="19"/>
        <v>#DIV/0!</v>
      </c>
      <c r="BB7" s="16"/>
      <c r="BC7" s="16"/>
      <c r="BD7" s="16" t="e">
        <f t="shared" si="20"/>
        <v>#DIV/0!</v>
      </c>
      <c r="BE7" s="16">
        <f t="shared" si="21"/>
        <v>0</v>
      </c>
      <c r="BF7" s="16">
        <f t="shared" si="21"/>
        <v>0</v>
      </c>
      <c r="BG7" s="16" t="e">
        <f t="shared" si="22"/>
        <v>#DIV/0!</v>
      </c>
      <c r="BH7" s="1"/>
      <c r="BI7" s="1"/>
      <c r="BJ7" s="16" t="e">
        <f t="shared" si="23"/>
        <v>#DIV/0!</v>
      </c>
      <c r="BK7" s="16"/>
      <c r="BL7" s="16"/>
      <c r="BM7" s="16"/>
      <c r="BN7" s="17"/>
      <c r="BO7" s="17"/>
      <c r="BP7" s="16" t="e">
        <f t="shared" si="24"/>
        <v>#DIV/0!</v>
      </c>
      <c r="BQ7" s="1">
        <f t="shared" si="25"/>
        <v>0</v>
      </c>
      <c r="BR7" s="1">
        <f t="shared" si="25"/>
        <v>0</v>
      </c>
      <c r="BS7" s="16" t="e">
        <f t="shared" si="26"/>
        <v>#DIV/0!</v>
      </c>
      <c r="BT7" s="1"/>
      <c r="BU7" s="1"/>
      <c r="BV7" s="16" t="e">
        <f t="shared" si="27"/>
        <v>#DIV/0!</v>
      </c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16" t="e">
        <f t="shared" si="28"/>
        <v>#DIV/0!</v>
      </c>
      <c r="CL7" s="1">
        <f>CO7+CR7+CU7+CX7+DA7</f>
        <v>0</v>
      </c>
      <c r="CM7" s="1">
        <f>CP7+CS7+CV7+CY7+DB7</f>
        <v>0</v>
      </c>
      <c r="CN7" s="16" t="e">
        <f t="shared" si="29"/>
        <v>#DIV/0!</v>
      </c>
      <c r="CO7" s="1"/>
      <c r="CP7" s="1"/>
      <c r="CQ7" s="16" t="e">
        <f t="shared" si="30"/>
        <v>#DIV/0!</v>
      </c>
      <c r="CR7" s="1"/>
      <c r="CS7" s="1"/>
      <c r="CT7" s="16" t="e">
        <f t="shared" si="31"/>
        <v>#DIV/0!</v>
      </c>
      <c r="CU7" s="1"/>
      <c r="CV7" s="1"/>
      <c r="CW7" s="16" t="e">
        <f t="shared" si="32"/>
        <v>#DIV/0!</v>
      </c>
      <c r="CX7" s="1"/>
      <c r="CY7" s="1"/>
      <c r="CZ7" s="16" t="e">
        <f t="shared" si="33"/>
        <v>#DIV/0!</v>
      </c>
      <c r="DA7" s="1"/>
      <c r="DB7" s="1"/>
      <c r="DC7" s="16" t="e">
        <f t="shared" si="34"/>
        <v>#DIV/0!</v>
      </c>
      <c r="DD7" s="16"/>
      <c r="DE7" s="16"/>
      <c r="DF7" s="16"/>
      <c r="DG7" s="1">
        <f>DJ7+DM7+DP7+DS7+DY7+EH7+EK7</f>
        <v>0</v>
      </c>
      <c r="DH7" s="1">
        <f>DK7+DN7+DQ7+DT7+DZ7+EI7+EL7</f>
        <v>0</v>
      </c>
      <c r="DI7" s="16" t="e">
        <f t="shared" si="35"/>
        <v>#DIV/0!</v>
      </c>
      <c r="DJ7" s="1"/>
      <c r="DK7" s="1"/>
      <c r="DL7" s="16" t="e">
        <f t="shared" si="36"/>
        <v>#DIV/0!</v>
      </c>
      <c r="DM7" s="1"/>
      <c r="DN7" s="1"/>
      <c r="DO7" s="16" t="e">
        <f t="shared" si="37"/>
        <v>#DIV/0!</v>
      </c>
      <c r="DP7" s="1"/>
      <c r="DQ7" s="1"/>
      <c r="DR7" s="16" t="e">
        <f t="shared" si="38"/>
        <v>#DIV/0!</v>
      </c>
      <c r="DS7" s="18"/>
      <c r="DT7" s="18"/>
      <c r="DU7" s="16" t="e">
        <f t="shared" si="39"/>
        <v>#DIV/0!</v>
      </c>
      <c r="DV7" s="57"/>
      <c r="DW7" s="57"/>
      <c r="DX7" s="56" t="e">
        <f t="shared" si="40"/>
        <v>#DIV/0!</v>
      </c>
      <c r="DY7" s="1"/>
      <c r="DZ7" s="1"/>
      <c r="EA7" s="16" t="e">
        <f t="shared" si="41"/>
        <v>#DIV/0!</v>
      </c>
      <c r="EB7" s="16"/>
      <c r="EC7" s="16"/>
      <c r="ED7" s="16" t="e">
        <f t="shared" si="42"/>
        <v>#DIV/0!</v>
      </c>
      <c r="EE7" s="1"/>
      <c r="EF7" s="1"/>
      <c r="EG7" s="16" t="e">
        <f t="shared" si="43"/>
        <v>#DIV/0!</v>
      </c>
      <c r="EH7" s="1"/>
      <c r="EI7" s="1"/>
      <c r="EJ7" s="16" t="e">
        <f t="shared" si="44"/>
        <v>#DIV/0!</v>
      </c>
      <c r="EK7" s="16"/>
      <c r="EL7" s="16"/>
      <c r="EM7" s="16" t="e">
        <f t="shared" si="45"/>
        <v>#DIV/0!</v>
      </c>
      <c r="EN7" s="1">
        <f t="shared" si="46"/>
        <v>11502300</v>
      </c>
      <c r="EO7" s="1">
        <f t="shared" si="47"/>
        <v>2086479.7600000002</v>
      </c>
      <c r="EP7" s="16">
        <f t="shared" si="2"/>
        <v>18.139674326004364</v>
      </c>
      <c r="EQ7" s="45">
        <f t="shared" si="49"/>
        <v>1</v>
      </c>
      <c r="ER7" s="45">
        <f t="shared" si="50"/>
        <v>1</v>
      </c>
      <c r="ES7" s="45">
        <f t="shared" si="51"/>
        <v>1</v>
      </c>
      <c r="ET7" s="45">
        <f t="shared" si="52"/>
        <v>1</v>
      </c>
      <c r="EU7" s="45">
        <f t="shared" si="53"/>
        <v>1</v>
      </c>
      <c r="EV7" s="45">
        <f t="shared" si="54"/>
        <v>1</v>
      </c>
      <c r="EW7" s="45">
        <f t="shared" si="55"/>
        <v>1</v>
      </c>
      <c r="EX7" s="45">
        <f t="shared" si="56"/>
        <v>1</v>
      </c>
      <c r="EY7" s="45">
        <f t="shared" si="57"/>
        <v>1</v>
      </c>
      <c r="EZ7" s="45">
        <f t="shared" si="58"/>
        <v>1</v>
      </c>
      <c r="FA7" s="45">
        <f t="shared" si="59"/>
        <v>1</v>
      </c>
      <c r="FB7" s="45">
        <f t="shared" si="60"/>
        <v>1</v>
      </c>
      <c r="FC7" s="45">
        <f t="shared" si="61"/>
        <v>12</v>
      </c>
    </row>
    <row r="8" spans="1:161" x14ac:dyDescent="0.25">
      <c r="A8" s="4"/>
      <c r="B8" s="5">
        <v>244</v>
      </c>
      <c r="C8" s="6" t="s">
        <v>40</v>
      </c>
      <c r="D8" s="19"/>
      <c r="E8" s="19"/>
      <c r="F8" s="13">
        <f t="shared" si="3"/>
        <v>168200</v>
      </c>
      <c r="G8" s="13">
        <f t="shared" si="3"/>
        <v>62840.32</v>
      </c>
      <c r="H8" s="16">
        <f t="shared" si="4"/>
        <v>37.360475624256836</v>
      </c>
      <c r="I8" s="1">
        <f t="shared" si="48"/>
        <v>0</v>
      </c>
      <c r="J8" s="1">
        <f t="shared" si="48"/>
        <v>0</v>
      </c>
      <c r="K8" s="16" t="e">
        <f t="shared" si="5"/>
        <v>#DIV/0!</v>
      </c>
      <c r="L8" s="51"/>
      <c r="M8" s="1"/>
      <c r="N8" s="16" t="e">
        <f t="shared" si="6"/>
        <v>#DIV/0!</v>
      </c>
      <c r="O8" s="4"/>
      <c r="P8" s="4"/>
      <c r="Q8" s="16" t="e">
        <f t="shared" si="7"/>
        <v>#DIV/0!</v>
      </c>
      <c r="R8" s="51"/>
      <c r="S8" s="1"/>
      <c r="T8" s="16" t="e">
        <f t="shared" si="8"/>
        <v>#DIV/0!</v>
      </c>
      <c r="U8" s="16"/>
      <c r="V8" s="16"/>
      <c r="W8" s="16"/>
      <c r="X8" s="1">
        <f>AA8+AD8+AG8+AJ8+AP8+AS8+AM8+AV8+AY8</f>
        <v>168200</v>
      </c>
      <c r="Y8" s="1">
        <f>AB8+AE8+AH8+AK8+AQ8+AT8+AN8+AW8+AZ8</f>
        <v>62840.32</v>
      </c>
      <c r="Z8" s="16">
        <f t="shared" si="10"/>
        <v>37.360475624256836</v>
      </c>
      <c r="AA8" s="1">
        <f>97224-26+2</f>
        <v>97200</v>
      </c>
      <c r="AB8" s="1"/>
      <c r="AC8" s="16">
        <f t="shared" si="11"/>
        <v>0</v>
      </c>
      <c r="AD8" s="1"/>
      <c r="AE8" s="1"/>
      <c r="AF8" s="16" t="e">
        <f t="shared" si="12"/>
        <v>#DIV/0!</v>
      </c>
      <c r="AG8" s="1"/>
      <c r="AH8" s="1"/>
      <c r="AI8" s="16" t="e">
        <f t="shared" si="13"/>
        <v>#DIV/0!</v>
      </c>
      <c r="AJ8" s="1"/>
      <c r="AK8" s="1"/>
      <c r="AL8" s="16" t="e">
        <f t="shared" si="14"/>
        <v>#DIV/0!</v>
      </c>
      <c r="AM8" s="1"/>
      <c r="AN8" s="1"/>
      <c r="AO8" s="16" t="e">
        <f t="shared" si="15"/>
        <v>#DIV/0!</v>
      </c>
      <c r="AP8" s="1">
        <f>10000</f>
        <v>10000</v>
      </c>
      <c r="AQ8" s="1">
        <f>1850</f>
        <v>1850</v>
      </c>
      <c r="AR8" s="16">
        <f t="shared" si="16"/>
        <v>18.5</v>
      </c>
      <c r="AS8" s="1">
        <f>20000+15000*2+11000</f>
        <v>61000</v>
      </c>
      <c r="AT8" s="1">
        <f>2000+15000+17700+26290.32</f>
        <v>60990.32</v>
      </c>
      <c r="AU8" s="16">
        <f t="shared" si="17"/>
        <v>99.984131147540978</v>
      </c>
      <c r="AV8" s="1"/>
      <c r="AW8" s="1"/>
      <c r="AX8" s="16" t="e">
        <f t="shared" si="18"/>
        <v>#DIV/0!</v>
      </c>
      <c r="AY8" s="1"/>
      <c r="AZ8" s="1"/>
      <c r="BA8" s="16" t="e">
        <f t="shared" si="19"/>
        <v>#DIV/0!</v>
      </c>
      <c r="BB8" s="16"/>
      <c r="BC8" s="16"/>
      <c r="BD8" s="16" t="e">
        <f t="shared" si="20"/>
        <v>#DIV/0!</v>
      </c>
      <c r="BE8" s="16">
        <f t="shared" si="21"/>
        <v>0</v>
      </c>
      <c r="BF8" s="16">
        <f t="shared" si="21"/>
        <v>0</v>
      </c>
      <c r="BG8" s="16" t="e">
        <f t="shared" si="22"/>
        <v>#DIV/0!</v>
      </c>
      <c r="BH8" s="1"/>
      <c r="BI8" s="1"/>
      <c r="BJ8" s="16" t="e">
        <f t="shared" si="23"/>
        <v>#DIV/0!</v>
      </c>
      <c r="BK8" s="16"/>
      <c r="BL8" s="16"/>
      <c r="BM8" s="16"/>
      <c r="BN8" s="17"/>
      <c r="BO8" s="17"/>
      <c r="BP8" s="16" t="e">
        <f t="shared" si="24"/>
        <v>#DIV/0!</v>
      </c>
      <c r="BQ8" s="1">
        <f t="shared" si="25"/>
        <v>0</v>
      </c>
      <c r="BR8" s="1">
        <f t="shared" si="25"/>
        <v>0</v>
      </c>
      <c r="BS8" s="16" t="e">
        <f t="shared" si="26"/>
        <v>#DIV/0!</v>
      </c>
      <c r="BT8" s="1"/>
      <c r="BU8" s="1"/>
      <c r="BV8" s="16" t="e">
        <f t="shared" si="27"/>
        <v>#DIV/0!</v>
      </c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16" t="e">
        <f t="shared" si="28"/>
        <v>#DIV/0!</v>
      </c>
      <c r="CL8" s="1">
        <f t="shared" ref="CL8:CM15" si="62">CO8+CR8+CU8+CX8+DA8</f>
        <v>0</v>
      </c>
      <c r="CM8" s="1">
        <f t="shared" si="62"/>
        <v>0</v>
      </c>
      <c r="CN8" s="16" t="e">
        <f t="shared" si="29"/>
        <v>#DIV/0!</v>
      </c>
      <c r="CO8" s="1"/>
      <c r="CP8" s="1"/>
      <c r="CQ8" s="16" t="e">
        <f t="shared" si="30"/>
        <v>#DIV/0!</v>
      </c>
      <c r="CR8" s="1"/>
      <c r="CS8" s="1"/>
      <c r="CT8" s="16" t="e">
        <f t="shared" si="31"/>
        <v>#DIV/0!</v>
      </c>
      <c r="CU8" s="1"/>
      <c r="CV8" s="1"/>
      <c r="CW8" s="16" t="e">
        <f t="shared" si="32"/>
        <v>#DIV/0!</v>
      </c>
      <c r="CX8" s="1"/>
      <c r="CY8" s="1"/>
      <c r="CZ8" s="16" t="e">
        <f t="shared" si="33"/>
        <v>#DIV/0!</v>
      </c>
      <c r="DA8" s="1"/>
      <c r="DB8" s="1"/>
      <c r="DC8" s="16" t="e">
        <f t="shared" si="34"/>
        <v>#DIV/0!</v>
      </c>
      <c r="DD8" s="16"/>
      <c r="DE8" s="16"/>
      <c r="DF8" s="16"/>
      <c r="DG8" s="1">
        <f>DJ8+DV8</f>
        <v>164400</v>
      </c>
      <c r="DH8" s="1">
        <f>DK8+DW8</f>
        <v>70091.3</v>
      </c>
      <c r="DI8" s="16">
        <f t="shared" si="35"/>
        <v>42.63461070559611</v>
      </c>
      <c r="DJ8" s="1"/>
      <c r="DK8" s="1"/>
      <c r="DL8" s="16" t="e">
        <f t="shared" si="36"/>
        <v>#DIV/0!</v>
      </c>
      <c r="DM8" s="1"/>
      <c r="DN8" s="1"/>
      <c r="DO8" s="16" t="e">
        <f t="shared" si="37"/>
        <v>#DIV/0!</v>
      </c>
      <c r="DP8" s="1"/>
      <c r="DQ8" s="1"/>
      <c r="DR8" s="16" t="e">
        <f t="shared" si="38"/>
        <v>#DIV/0!</v>
      </c>
      <c r="DS8" s="18"/>
      <c r="DT8" s="18"/>
      <c r="DU8" s="16" t="e">
        <f t="shared" si="39"/>
        <v>#DIV/0!</v>
      </c>
      <c r="DV8" s="57">
        <f>DY8+EB8+EH8+EK8</f>
        <v>164400</v>
      </c>
      <c r="DW8" s="57">
        <f>DZ8+EC8+EI8+EL8</f>
        <v>70091.3</v>
      </c>
      <c r="DX8" s="56">
        <f t="shared" si="40"/>
        <v>42.63461070559611</v>
      </c>
      <c r="DY8" s="1">
        <f>80000-10000+20000</f>
        <v>90000</v>
      </c>
      <c r="DZ8" s="1">
        <f>14619.3+10000</f>
        <v>24619.3</v>
      </c>
      <c r="EA8" s="16">
        <f t="shared" si="41"/>
        <v>27.354777777777777</v>
      </c>
      <c r="EB8" s="16"/>
      <c r="EC8" s="16"/>
      <c r="ED8" s="16" t="e">
        <f t="shared" si="42"/>
        <v>#DIV/0!</v>
      </c>
      <c r="EE8" s="1"/>
      <c r="EF8" s="1"/>
      <c r="EG8" s="16" t="e">
        <f t="shared" si="43"/>
        <v>#DIV/0!</v>
      </c>
      <c r="EH8" s="1">
        <f>20000*2+10000+35400-11000</f>
        <v>74400</v>
      </c>
      <c r="EI8" s="1">
        <f>2252+42220+1000</f>
        <v>45472</v>
      </c>
      <c r="EJ8" s="16">
        <f t="shared" si="44"/>
        <v>61.118279569892472</v>
      </c>
      <c r="EK8" s="16"/>
      <c r="EL8" s="16"/>
      <c r="EM8" s="16" t="e">
        <f t="shared" si="45"/>
        <v>#DIV/0!</v>
      </c>
      <c r="EN8" s="1">
        <f t="shared" si="46"/>
        <v>332600</v>
      </c>
      <c r="EO8" s="1">
        <f t="shared" si="47"/>
        <v>132931.62</v>
      </c>
      <c r="EP8" s="16">
        <f t="shared" si="2"/>
        <v>39.967414311485264</v>
      </c>
      <c r="EQ8" s="45">
        <f t="shared" si="49"/>
        <v>1</v>
      </c>
      <c r="ER8" s="45">
        <f t="shared" si="50"/>
        <v>1</v>
      </c>
      <c r="ES8" s="45">
        <f t="shared" si="51"/>
        <v>1</v>
      </c>
      <c r="ET8" s="45">
        <f t="shared" si="52"/>
        <v>1</v>
      </c>
      <c r="EU8" s="45">
        <f t="shared" si="53"/>
        <v>1</v>
      </c>
      <c r="EV8" s="45">
        <f t="shared" si="54"/>
        <v>1</v>
      </c>
      <c r="EW8" s="45">
        <f t="shared" si="55"/>
        <v>1</v>
      </c>
      <c r="EX8" s="45">
        <f t="shared" si="56"/>
        <v>1</v>
      </c>
      <c r="EY8" s="45">
        <f t="shared" si="57"/>
        <v>1</v>
      </c>
      <c r="EZ8" s="45">
        <f t="shared" si="58"/>
        <v>1</v>
      </c>
      <c r="FA8" s="45">
        <f t="shared" si="59"/>
        <v>1</v>
      </c>
      <c r="FB8" s="45">
        <f t="shared" si="60"/>
        <v>1</v>
      </c>
      <c r="FC8" s="45">
        <f t="shared" si="61"/>
        <v>12</v>
      </c>
    </row>
    <row r="9" spans="1:161" x14ac:dyDescent="0.25">
      <c r="A9" s="4"/>
      <c r="B9" s="5">
        <v>247</v>
      </c>
      <c r="C9" s="6"/>
      <c r="D9" s="19"/>
      <c r="E9" s="19"/>
      <c r="F9" s="13">
        <f t="shared" si="3"/>
        <v>80600</v>
      </c>
      <c r="G9" s="13">
        <f t="shared" si="3"/>
        <v>0</v>
      </c>
      <c r="H9" s="16">
        <f t="shared" si="4"/>
        <v>0</v>
      </c>
      <c r="I9" s="1">
        <f t="shared" si="48"/>
        <v>0</v>
      </c>
      <c r="J9" s="1">
        <f t="shared" si="48"/>
        <v>0</v>
      </c>
      <c r="K9" s="16" t="e">
        <f t="shared" si="5"/>
        <v>#DIV/0!</v>
      </c>
      <c r="L9" s="51"/>
      <c r="M9" s="1"/>
      <c r="N9" s="16" t="e">
        <f t="shared" si="6"/>
        <v>#DIV/0!</v>
      </c>
      <c r="O9" s="4"/>
      <c r="P9" s="4"/>
      <c r="Q9" s="16" t="e">
        <f t="shared" si="7"/>
        <v>#DIV/0!</v>
      </c>
      <c r="R9" s="51"/>
      <c r="S9" s="1"/>
      <c r="T9" s="16" t="e">
        <f t="shared" si="8"/>
        <v>#DIV/0!</v>
      </c>
      <c r="U9" s="16"/>
      <c r="V9" s="16"/>
      <c r="W9" s="16"/>
      <c r="X9" s="1">
        <f>AA9+AD9+AG9+AJ9+AP9+AS9+AM9+AV9+AY9</f>
        <v>80600</v>
      </c>
      <c r="Y9" s="1">
        <f>AB9+AE9+AH9+AK9+AQ9+AT9+AN9+AW9+AZ9</f>
        <v>0</v>
      </c>
      <c r="Z9" s="16">
        <f t="shared" si="10"/>
        <v>0</v>
      </c>
      <c r="AA9" s="1"/>
      <c r="AB9" s="1"/>
      <c r="AC9" s="16" t="e">
        <f t="shared" si="11"/>
        <v>#DIV/0!</v>
      </c>
      <c r="AD9" s="1"/>
      <c r="AE9" s="1"/>
      <c r="AF9" s="16" t="e">
        <f t="shared" si="12"/>
        <v>#DIV/0!</v>
      </c>
      <c r="AG9" s="1">
        <f>80600</f>
        <v>80600</v>
      </c>
      <c r="AH9" s="1"/>
      <c r="AI9" s="16">
        <f t="shared" si="13"/>
        <v>0</v>
      </c>
      <c r="AJ9" s="1"/>
      <c r="AK9" s="1"/>
      <c r="AL9" s="16" t="e">
        <f t="shared" si="14"/>
        <v>#DIV/0!</v>
      </c>
      <c r="AM9" s="1"/>
      <c r="AN9" s="1"/>
      <c r="AO9" s="16" t="e">
        <f t="shared" si="15"/>
        <v>#DIV/0!</v>
      </c>
      <c r="AP9" s="1"/>
      <c r="AQ9" s="1"/>
      <c r="AR9" s="16" t="e">
        <f t="shared" si="16"/>
        <v>#DIV/0!</v>
      </c>
      <c r="AS9" s="1"/>
      <c r="AT9" s="1"/>
      <c r="AU9" s="16" t="e">
        <f t="shared" si="17"/>
        <v>#DIV/0!</v>
      </c>
      <c r="AV9" s="16"/>
      <c r="AW9" s="1"/>
      <c r="AX9" s="16" t="e">
        <f t="shared" si="18"/>
        <v>#DIV/0!</v>
      </c>
      <c r="AY9" s="1"/>
      <c r="AZ9" s="1"/>
      <c r="BA9" s="16" t="e">
        <f t="shared" si="19"/>
        <v>#DIV/0!</v>
      </c>
      <c r="BB9" s="16"/>
      <c r="BC9" s="16"/>
      <c r="BD9" s="16" t="e">
        <f t="shared" si="20"/>
        <v>#DIV/0!</v>
      </c>
      <c r="BE9" s="16">
        <f t="shared" si="21"/>
        <v>0</v>
      </c>
      <c r="BF9" s="16">
        <f t="shared" si="21"/>
        <v>0</v>
      </c>
      <c r="BG9" s="16" t="e">
        <f t="shared" si="22"/>
        <v>#DIV/0!</v>
      </c>
      <c r="BH9" s="1"/>
      <c r="BI9" s="1"/>
      <c r="BJ9" s="16" t="e">
        <f t="shared" si="23"/>
        <v>#DIV/0!</v>
      </c>
      <c r="BK9" s="16"/>
      <c r="BL9" s="16"/>
      <c r="BM9" s="16"/>
      <c r="BN9" s="17"/>
      <c r="BO9" s="17"/>
      <c r="BP9" s="16" t="e">
        <f t="shared" si="24"/>
        <v>#DIV/0!</v>
      </c>
      <c r="BQ9" s="1">
        <f t="shared" si="25"/>
        <v>0</v>
      </c>
      <c r="BR9" s="1">
        <f t="shared" si="25"/>
        <v>0</v>
      </c>
      <c r="BS9" s="16" t="e">
        <f t="shared" si="26"/>
        <v>#DIV/0!</v>
      </c>
      <c r="BT9" s="1"/>
      <c r="BU9" s="1"/>
      <c r="BV9" s="16" t="e">
        <f t="shared" si="27"/>
        <v>#DIV/0!</v>
      </c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16" t="e">
        <f t="shared" si="28"/>
        <v>#DIV/0!</v>
      </c>
      <c r="CL9" s="1">
        <f t="shared" si="62"/>
        <v>0</v>
      </c>
      <c r="CM9" s="1">
        <f t="shared" si="62"/>
        <v>0</v>
      </c>
      <c r="CN9" s="16" t="e">
        <f t="shared" si="29"/>
        <v>#DIV/0!</v>
      </c>
      <c r="CO9" s="1"/>
      <c r="CP9" s="1"/>
      <c r="CQ9" s="16" t="e">
        <f t="shared" si="30"/>
        <v>#DIV/0!</v>
      </c>
      <c r="CR9" s="1"/>
      <c r="CS9" s="1"/>
      <c r="CT9" s="16" t="e">
        <f t="shared" si="31"/>
        <v>#DIV/0!</v>
      </c>
      <c r="CU9" s="1"/>
      <c r="CV9" s="1"/>
      <c r="CW9" s="16" t="e">
        <f t="shared" si="32"/>
        <v>#DIV/0!</v>
      </c>
      <c r="CX9" s="1"/>
      <c r="CY9" s="1"/>
      <c r="CZ9" s="16" t="e">
        <f t="shared" si="33"/>
        <v>#DIV/0!</v>
      </c>
      <c r="DA9" s="1"/>
      <c r="DB9" s="1"/>
      <c r="DC9" s="16" t="e">
        <f t="shared" si="34"/>
        <v>#DIV/0!</v>
      </c>
      <c r="DD9" s="16"/>
      <c r="DE9" s="16"/>
      <c r="DF9" s="16"/>
      <c r="DG9" s="1">
        <f t="shared" ref="DG9:DG17" si="63">DJ9+DM9+DP9+DS9+DY9+EH9+EK9</f>
        <v>0</v>
      </c>
      <c r="DH9" s="1">
        <f t="shared" ref="DH9:DH17" si="64">DK9+DN9+DQ9+DT9+DZ9+EI9+EL9</f>
        <v>0</v>
      </c>
      <c r="DI9" s="16" t="e">
        <f t="shared" si="35"/>
        <v>#DIV/0!</v>
      </c>
      <c r="DJ9" s="1"/>
      <c r="DK9" s="1"/>
      <c r="DL9" s="16" t="e">
        <f t="shared" si="36"/>
        <v>#DIV/0!</v>
      </c>
      <c r="DM9" s="1"/>
      <c r="DN9" s="1"/>
      <c r="DO9" s="16" t="e">
        <f t="shared" si="37"/>
        <v>#DIV/0!</v>
      </c>
      <c r="DP9" s="1"/>
      <c r="DQ9" s="1"/>
      <c r="DR9" s="16" t="e">
        <f t="shared" si="38"/>
        <v>#DIV/0!</v>
      </c>
      <c r="DS9" s="18"/>
      <c r="DT9" s="18"/>
      <c r="DU9" s="16" t="e">
        <f t="shared" si="39"/>
        <v>#DIV/0!</v>
      </c>
      <c r="DV9" s="57"/>
      <c r="DW9" s="57"/>
      <c r="DX9" s="56" t="e">
        <f t="shared" si="40"/>
        <v>#DIV/0!</v>
      </c>
      <c r="DY9" s="1"/>
      <c r="DZ9" s="1"/>
      <c r="EA9" s="16" t="e">
        <f t="shared" si="41"/>
        <v>#DIV/0!</v>
      </c>
      <c r="EB9" s="16"/>
      <c r="EC9" s="16"/>
      <c r="ED9" s="16" t="e">
        <f t="shared" si="42"/>
        <v>#DIV/0!</v>
      </c>
      <c r="EE9" s="1"/>
      <c r="EF9" s="1"/>
      <c r="EG9" s="16" t="e">
        <f t="shared" si="43"/>
        <v>#DIV/0!</v>
      </c>
      <c r="EH9" s="1"/>
      <c r="EI9" s="1"/>
      <c r="EJ9" s="16" t="e">
        <f t="shared" si="44"/>
        <v>#DIV/0!</v>
      </c>
      <c r="EK9" s="16"/>
      <c r="EL9" s="16"/>
      <c r="EM9" s="16" t="e">
        <f t="shared" si="45"/>
        <v>#DIV/0!</v>
      </c>
      <c r="EN9" s="1">
        <f t="shared" si="46"/>
        <v>80600</v>
      </c>
      <c r="EO9" s="1">
        <f t="shared" si="47"/>
        <v>0</v>
      </c>
      <c r="EP9" s="16">
        <f t="shared" si="2"/>
        <v>0</v>
      </c>
      <c r="EQ9" s="45">
        <f t="shared" si="49"/>
        <v>1</v>
      </c>
      <c r="ER9" s="45">
        <f t="shared" si="50"/>
        <v>1</v>
      </c>
      <c r="ES9" s="45">
        <f t="shared" si="51"/>
        <v>1</v>
      </c>
      <c r="ET9" s="45">
        <f t="shared" si="52"/>
        <v>1</v>
      </c>
      <c r="EU9" s="45">
        <f t="shared" si="53"/>
        <v>1</v>
      </c>
      <c r="EV9" s="45">
        <f t="shared" si="54"/>
        <v>1</v>
      </c>
      <c r="EW9" s="45">
        <f t="shared" si="55"/>
        <v>1</v>
      </c>
      <c r="EX9" s="45">
        <f t="shared" si="56"/>
        <v>1</v>
      </c>
      <c r="EY9" s="45">
        <f t="shared" si="57"/>
        <v>1</v>
      </c>
      <c r="EZ9" s="45">
        <f t="shared" si="58"/>
        <v>1</v>
      </c>
      <c r="FA9" s="45">
        <f t="shared" si="59"/>
        <v>1</v>
      </c>
      <c r="FB9" s="45">
        <f t="shared" si="60"/>
        <v>1</v>
      </c>
      <c r="FC9" s="45">
        <f t="shared" si="61"/>
        <v>12</v>
      </c>
    </row>
    <row r="10" spans="1:161" hidden="1" x14ac:dyDescent="0.25">
      <c r="A10" s="4"/>
      <c r="B10" s="5">
        <v>851</v>
      </c>
      <c r="C10" s="6" t="s">
        <v>83</v>
      </c>
      <c r="D10" s="19"/>
      <c r="E10" s="19"/>
      <c r="F10" s="13">
        <f t="shared" si="3"/>
        <v>0</v>
      </c>
      <c r="G10" s="13">
        <f t="shared" si="3"/>
        <v>0</v>
      </c>
      <c r="H10" s="16" t="e">
        <f t="shared" si="4"/>
        <v>#DIV/0!</v>
      </c>
      <c r="I10" s="1">
        <f t="shared" si="48"/>
        <v>0</v>
      </c>
      <c r="J10" s="1">
        <f t="shared" si="48"/>
        <v>0</v>
      </c>
      <c r="K10" s="16" t="e">
        <f t="shared" si="5"/>
        <v>#DIV/0!</v>
      </c>
      <c r="L10" s="51"/>
      <c r="M10" s="1"/>
      <c r="N10" s="16" t="e">
        <f t="shared" si="6"/>
        <v>#DIV/0!</v>
      </c>
      <c r="O10" s="4"/>
      <c r="P10" s="4"/>
      <c r="Q10" s="16" t="e">
        <f t="shared" si="7"/>
        <v>#DIV/0!</v>
      </c>
      <c r="R10" s="51"/>
      <c r="S10" s="1"/>
      <c r="T10" s="16" t="e">
        <f t="shared" si="8"/>
        <v>#DIV/0!</v>
      </c>
      <c r="U10" s="16"/>
      <c r="V10" s="16"/>
      <c r="W10" s="16"/>
      <c r="X10" s="1"/>
      <c r="Y10" s="1"/>
      <c r="Z10" s="16" t="e">
        <f t="shared" si="10"/>
        <v>#DIV/0!</v>
      </c>
      <c r="AA10" s="1"/>
      <c r="AB10" s="1"/>
      <c r="AC10" s="16" t="e">
        <f t="shared" si="11"/>
        <v>#DIV/0!</v>
      </c>
      <c r="AD10" s="1"/>
      <c r="AE10" s="1"/>
      <c r="AF10" s="16" t="e">
        <f t="shared" si="12"/>
        <v>#DIV/0!</v>
      </c>
      <c r="AG10" s="1"/>
      <c r="AH10" s="1"/>
      <c r="AI10" s="16" t="e">
        <f t="shared" si="13"/>
        <v>#DIV/0!</v>
      </c>
      <c r="AJ10" s="1"/>
      <c r="AK10" s="1"/>
      <c r="AL10" s="16" t="e">
        <f t="shared" si="14"/>
        <v>#DIV/0!</v>
      </c>
      <c r="AM10" s="1"/>
      <c r="AN10" s="1"/>
      <c r="AO10" s="16" t="e">
        <f t="shared" si="15"/>
        <v>#DIV/0!</v>
      </c>
      <c r="AP10" s="1"/>
      <c r="AQ10" s="1"/>
      <c r="AR10" s="16" t="e">
        <f t="shared" si="16"/>
        <v>#DIV/0!</v>
      </c>
      <c r="AS10" s="1"/>
      <c r="AT10" s="1"/>
      <c r="AU10" s="16" t="e">
        <f t="shared" si="17"/>
        <v>#DIV/0!</v>
      </c>
      <c r="AV10" s="16"/>
      <c r="AW10" s="16"/>
      <c r="AX10" s="16" t="e">
        <f t="shared" si="18"/>
        <v>#DIV/0!</v>
      </c>
      <c r="AY10" s="1"/>
      <c r="AZ10" s="1"/>
      <c r="BA10" s="16" t="e">
        <f t="shared" si="19"/>
        <v>#DIV/0!</v>
      </c>
      <c r="BB10" s="16"/>
      <c r="BC10" s="16"/>
      <c r="BD10" s="16" t="e">
        <f t="shared" si="20"/>
        <v>#DIV/0!</v>
      </c>
      <c r="BE10" s="16"/>
      <c r="BF10" s="16"/>
      <c r="BG10" s="16" t="e">
        <f t="shared" si="22"/>
        <v>#DIV/0!</v>
      </c>
      <c r="BH10" s="1"/>
      <c r="BI10" s="1"/>
      <c r="BJ10" s="16" t="e">
        <f t="shared" si="23"/>
        <v>#DIV/0!</v>
      </c>
      <c r="BK10" s="16"/>
      <c r="BL10" s="16"/>
      <c r="BM10" s="16"/>
      <c r="BN10" s="17"/>
      <c r="BO10" s="17"/>
      <c r="BP10" s="16" t="e">
        <f t="shared" si="24"/>
        <v>#DIV/0!</v>
      </c>
      <c r="BQ10" s="1"/>
      <c r="BR10" s="1"/>
      <c r="BS10" s="16" t="e">
        <f t="shared" si="26"/>
        <v>#DIV/0!</v>
      </c>
      <c r="BT10" s="1"/>
      <c r="BU10" s="1"/>
      <c r="BV10" s="16" t="e">
        <f t="shared" si="27"/>
        <v>#DIV/0!</v>
      </c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16" t="e">
        <f t="shared" si="28"/>
        <v>#DIV/0!</v>
      </c>
      <c r="CL10" s="1">
        <f t="shared" si="62"/>
        <v>0</v>
      </c>
      <c r="CM10" s="1">
        <f t="shared" si="62"/>
        <v>0</v>
      </c>
      <c r="CN10" s="16" t="e">
        <f t="shared" si="29"/>
        <v>#DIV/0!</v>
      </c>
      <c r="CO10" s="1"/>
      <c r="CP10" s="1"/>
      <c r="CQ10" s="16" t="e">
        <f t="shared" si="30"/>
        <v>#DIV/0!</v>
      </c>
      <c r="CR10" s="1"/>
      <c r="CS10" s="1"/>
      <c r="CT10" s="16" t="e">
        <f t="shared" si="31"/>
        <v>#DIV/0!</v>
      </c>
      <c r="CU10" s="1"/>
      <c r="CV10" s="1"/>
      <c r="CW10" s="16" t="e">
        <f t="shared" si="32"/>
        <v>#DIV/0!</v>
      </c>
      <c r="CX10" s="1"/>
      <c r="CY10" s="1"/>
      <c r="CZ10" s="16" t="e">
        <f t="shared" si="33"/>
        <v>#DIV/0!</v>
      </c>
      <c r="DA10" s="1"/>
      <c r="DB10" s="1"/>
      <c r="DC10" s="16" t="e">
        <f t="shared" si="34"/>
        <v>#DIV/0!</v>
      </c>
      <c r="DD10" s="16"/>
      <c r="DE10" s="16"/>
      <c r="DF10" s="16"/>
      <c r="DG10" s="1">
        <f t="shared" si="63"/>
        <v>0</v>
      </c>
      <c r="DH10" s="1">
        <f t="shared" si="64"/>
        <v>0</v>
      </c>
      <c r="DI10" s="16" t="e">
        <f t="shared" si="35"/>
        <v>#DIV/0!</v>
      </c>
      <c r="DJ10" s="1"/>
      <c r="DK10" s="1"/>
      <c r="DL10" s="16" t="e">
        <f t="shared" si="36"/>
        <v>#DIV/0!</v>
      </c>
      <c r="DM10" s="1"/>
      <c r="DN10" s="1"/>
      <c r="DO10" s="16" t="e">
        <f t="shared" si="37"/>
        <v>#DIV/0!</v>
      </c>
      <c r="DP10" s="1"/>
      <c r="DQ10" s="1"/>
      <c r="DR10" s="16" t="e">
        <f t="shared" si="38"/>
        <v>#DIV/0!</v>
      </c>
      <c r="DS10" s="18"/>
      <c r="DT10" s="18"/>
      <c r="DU10" s="16" t="e">
        <f t="shared" si="39"/>
        <v>#DIV/0!</v>
      </c>
      <c r="DV10" s="57"/>
      <c r="DW10" s="57"/>
      <c r="DX10" s="56" t="e">
        <f t="shared" si="40"/>
        <v>#DIV/0!</v>
      </c>
      <c r="DY10" s="1"/>
      <c r="DZ10" s="1"/>
      <c r="EA10" s="16" t="e">
        <f t="shared" si="41"/>
        <v>#DIV/0!</v>
      </c>
      <c r="EB10" s="16"/>
      <c r="EC10" s="16"/>
      <c r="ED10" s="16" t="e">
        <f t="shared" si="42"/>
        <v>#DIV/0!</v>
      </c>
      <c r="EE10" s="1"/>
      <c r="EF10" s="1"/>
      <c r="EG10" s="16" t="e">
        <f t="shared" si="43"/>
        <v>#DIV/0!</v>
      </c>
      <c r="EH10" s="1"/>
      <c r="EI10" s="1"/>
      <c r="EJ10" s="16" t="e">
        <f t="shared" si="44"/>
        <v>#DIV/0!</v>
      </c>
      <c r="EK10" s="16"/>
      <c r="EL10" s="16"/>
      <c r="EM10" s="16" t="e">
        <f t="shared" si="45"/>
        <v>#DIV/0!</v>
      </c>
      <c r="EN10" s="1">
        <f t="shared" si="46"/>
        <v>0</v>
      </c>
      <c r="EO10" s="1">
        <f t="shared" si="47"/>
        <v>0</v>
      </c>
      <c r="EP10" s="16" t="e">
        <f t="shared" si="2"/>
        <v>#DIV/0!</v>
      </c>
      <c r="EQ10" s="45">
        <f t="shared" si="49"/>
        <v>1</v>
      </c>
      <c r="ER10" s="45">
        <f t="shared" si="50"/>
        <v>1</v>
      </c>
      <c r="ES10" s="45">
        <f t="shared" si="51"/>
        <v>1</v>
      </c>
      <c r="ET10" s="45">
        <f t="shared" si="52"/>
        <v>1</v>
      </c>
      <c r="EU10" s="45">
        <f t="shared" si="53"/>
        <v>1</v>
      </c>
      <c r="EV10" s="45">
        <f t="shared" si="54"/>
        <v>1</v>
      </c>
      <c r="EW10" s="45">
        <f t="shared" si="55"/>
        <v>1</v>
      </c>
      <c r="EX10" s="45">
        <f t="shared" si="56"/>
        <v>1</v>
      </c>
      <c r="EY10" s="45">
        <f t="shared" si="57"/>
        <v>1</v>
      </c>
      <c r="EZ10" s="45">
        <f t="shared" si="58"/>
        <v>1</v>
      </c>
      <c r="FA10" s="45">
        <f t="shared" si="59"/>
        <v>1</v>
      </c>
      <c r="FB10" s="45">
        <f t="shared" si="60"/>
        <v>1</v>
      </c>
      <c r="FC10" s="45">
        <f t="shared" si="61"/>
        <v>12</v>
      </c>
    </row>
    <row r="11" spans="1:161" hidden="1" x14ac:dyDescent="0.25">
      <c r="A11" s="4"/>
      <c r="B11" s="5">
        <v>852</v>
      </c>
      <c r="C11" s="6" t="s">
        <v>84</v>
      </c>
      <c r="D11" s="19"/>
      <c r="E11" s="19"/>
      <c r="F11" s="13">
        <f t="shared" si="3"/>
        <v>0</v>
      </c>
      <c r="G11" s="13">
        <f t="shared" si="3"/>
        <v>0</v>
      </c>
      <c r="H11" s="16" t="e">
        <f t="shared" si="4"/>
        <v>#DIV/0!</v>
      </c>
      <c r="I11" s="1">
        <f t="shared" si="48"/>
        <v>0</v>
      </c>
      <c r="J11" s="1">
        <f t="shared" si="48"/>
        <v>0</v>
      </c>
      <c r="K11" s="16" t="e">
        <f t="shared" si="5"/>
        <v>#DIV/0!</v>
      </c>
      <c r="L11" s="51"/>
      <c r="M11" s="1"/>
      <c r="N11" s="16" t="e">
        <f t="shared" si="6"/>
        <v>#DIV/0!</v>
      </c>
      <c r="O11" s="4"/>
      <c r="P11" s="4"/>
      <c r="Q11" s="16" t="e">
        <f t="shared" si="7"/>
        <v>#DIV/0!</v>
      </c>
      <c r="R11" s="51"/>
      <c r="S11" s="1"/>
      <c r="T11" s="16" t="e">
        <f t="shared" si="8"/>
        <v>#DIV/0!</v>
      </c>
      <c r="U11" s="16"/>
      <c r="V11" s="16"/>
      <c r="W11" s="16"/>
      <c r="X11" s="1">
        <f t="shared" ref="X11:Y15" si="65">AA11+AD11+AG11+AJ11+AP11+AS11+AM11</f>
        <v>0</v>
      </c>
      <c r="Y11" s="1">
        <f t="shared" si="65"/>
        <v>0</v>
      </c>
      <c r="Z11" s="16" t="e">
        <f t="shared" si="10"/>
        <v>#DIV/0!</v>
      </c>
      <c r="AA11" s="1"/>
      <c r="AB11" s="1"/>
      <c r="AC11" s="16" t="e">
        <f t="shared" si="11"/>
        <v>#DIV/0!</v>
      </c>
      <c r="AD11" s="1"/>
      <c r="AE11" s="1"/>
      <c r="AF11" s="16" t="e">
        <f t="shared" si="12"/>
        <v>#DIV/0!</v>
      </c>
      <c r="AG11" s="1"/>
      <c r="AH11" s="1"/>
      <c r="AI11" s="16" t="e">
        <f t="shared" si="13"/>
        <v>#DIV/0!</v>
      </c>
      <c r="AJ11" s="1"/>
      <c r="AK11" s="1"/>
      <c r="AL11" s="16" t="e">
        <f t="shared" si="14"/>
        <v>#DIV/0!</v>
      </c>
      <c r="AM11" s="1"/>
      <c r="AN11" s="1"/>
      <c r="AO11" s="16" t="e">
        <f t="shared" si="15"/>
        <v>#DIV/0!</v>
      </c>
      <c r="AP11" s="1"/>
      <c r="AQ11" s="1"/>
      <c r="AR11" s="16" t="e">
        <f t="shared" si="16"/>
        <v>#DIV/0!</v>
      </c>
      <c r="AS11" s="1"/>
      <c r="AT11" s="1"/>
      <c r="AU11" s="16" t="e">
        <f t="shared" si="17"/>
        <v>#DIV/0!</v>
      </c>
      <c r="AV11" s="16"/>
      <c r="AW11" s="16"/>
      <c r="AX11" s="16" t="e">
        <f t="shared" si="18"/>
        <v>#DIV/0!</v>
      </c>
      <c r="AY11" s="1"/>
      <c r="AZ11" s="1"/>
      <c r="BA11" s="16" t="e">
        <f t="shared" si="19"/>
        <v>#DIV/0!</v>
      </c>
      <c r="BB11" s="16"/>
      <c r="BC11" s="16"/>
      <c r="BD11" s="16" t="e">
        <f t="shared" si="20"/>
        <v>#DIV/0!</v>
      </c>
      <c r="BE11" s="16">
        <f t="shared" ref="BE11:BF15" si="66">BH11</f>
        <v>0</v>
      </c>
      <c r="BF11" s="16">
        <f t="shared" si="66"/>
        <v>0</v>
      </c>
      <c r="BG11" s="16" t="e">
        <f t="shared" si="22"/>
        <v>#DIV/0!</v>
      </c>
      <c r="BH11" s="1"/>
      <c r="BI11" s="1"/>
      <c r="BJ11" s="16" t="e">
        <f t="shared" si="23"/>
        <v>#DIV/0!</v>
      </c>
      <c r="BK11" s="16"/>
      <c r="BL11" s="16"/>
      <c r="BM11" s="16"/>
      <c r="BN11" s="17"/>
      <c r="BO11" s="17"/>
      <c r="BP11" s="16" t="e">
        <f t="shared" si="24"/>
        <v>#DIV/0!</v>
      </c>
      <c r="BQ11" s="1">
        <f t="shared" ref="BQ11:BR15" si="67">BT11+CI11</f>
        <v>0</v>
      </c>
      <c r="BR11" s="1">
        <f t="shared" si="67"/>
        <v>0</v>
      </c>
      <c r="BS11" s="16" t="e">
        <f t="shared" si="26"/>
        <v>#DIV/0!</v>
      </c>
      <c r="BT11" s="1"/>
      <c r="BU11" s="1"/>
      <c r="BV11" s="16" t="e">
        <f t="shared" si="27"/>
        <v>#DIV/0!</v>
      </c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16" t="e">
        <f t="shared" si="28"/>
        <v>#DIV/0!</v>
      </c>
      <c r="CL11" s="1">
        <f>CO11+CR11+CU11+CX11+DA11</f>
        <v>0</v>
      </c>
      <c r="CM11" s="1">
        <f t="shared" si="62"/>
        <v>0</v>
      </c>
      <c r="CN11" s="16" t="e">
        <f t="shared" si="29"/>
        <v>#DIV/0!</v>
      </c>
      <c r="CO11" s="1"/>
      <c r="CP11" s="1"/>
      <c r="CQ11" s="16" t="e">
        <f t="shared" si="30"/>
        <v>#DIV/0!</v>
      </c>
      <c r="CR11" s="1"/>
      <c r="CS11" s="1"/>
      <c r="CT11" s="16" t="e">
        <f t="shared" si="31"/>
        <v>#DIV/0!</v>
      </c>
      <c r="CU11" s="1"/>
      <c r="CV11" s="1"/>
      <c r="CW11" s="16" t="e">
        <f t="shared" si="32"/>
        <v>#DIV/0!</v>
      </c>
      <c r="CX11" s="1"/>
      <c r="CY11" s="1"/>
      <c r="CZ11" s="16" t="e">
        <f t="shared" si="33"/>
        <v>#DIV/0!</v>
      </c>
      <c r="DA11" s="1"/>
      <c r="DB11" s="1"/>
      <c r="DC11" s="16" t="e">
        <f t="shared" si="34"/>
        <v>#DIV/0!</v>
      </c>
      <c r="DD11" s="16"/>
      <c r="DE11" s="16"/>
      <c r="DF11" s="16"/>
      <c r="DG11" s="1">
        <f t="shared" si="63"/>
        <v>0</v>
      </c>
      <c r="DH11" s="1">
        <f t="shared" si="64"/>
        <v>0</v>
      </c>
      <c r="DI11" s="16" t="e">
        <f t="shared" si="35"/>
        <v>#DIV/0!</v>
      </c>
      <c r="DJ11" s="1"/>
      <c r="DK11" s="1"/>
      <c r="DL11" s="16" t="e">
        <f t="shared" si="36"/>
        <v>#DIV/0!</v>
      </c>
      <c r="DM11" s="1"/>
      <c r="DN11" s="1"/>
      <c r="DO11" s="16" t="e">
        <f t="shared" si="37"/>
        <v>#DIV/0!</v>
      </c>
      <c r="DP11" s="1"/>
      <c r="DQ11" s="1"/>
      <c r="DR11" s="16" t="e">
        <f t="shared" si="38"/>
        <v>#DIV/0!</v>
      </c>
      <c r="DS11" s="18"/>
      <c r="DT11" s="18"/>
      <c r="DU11" s="16" t="e">
        <f t="shared" si="39"/>
        <v>#DIV/0!</v>
      </c>
      <c r="DV11" s="57"/>
      <c r="DW11" s="57"/>
      <c r="DX11" s="56" t="e">
        <f t="shared" si="40"/>
        <v>#DIV/0!</v>
      </c>
      <c r="DY11" s="1"/>
      <c r="DZ11" s="1"/>
      <c r="EA11" s="16" t="e">
        <f t="shared" si="41"/>
        <v>#DIV/0!</v>
      </c>
      <c r="EB11" s="16"/>
      <c r="EC11" s="16"/>
      <c r="ED11" s="16" t="e">
        <f t="shared" si="42"/>
        <v>#DIV/0!</v>
      </c>
      <c r="EE11" s="1"/>
      <c r="EF11" s="1"/>
      <c r="EG11" s="16" t="e">
        <f t="shared" si="43"/>
        <v>#DIV/0!</v>
      </c>
      <c r="EH11" s="1"/>
      <c r="EI11" s="1"/>
      <c r="EJ11" s="16" t="e">
        <f t="shared" si="44"/>
        <v>#DIV/0!</v>
      </c>
      <c r="EK11" s="16"/>
      <c r="EL11" s="16"/>
      <c r="EM11" s="16" t="e">
        <f t="shared" si="45"/>
        <v>#DIV/0!</v>
      </c>
      <c r="EN11" s="1">
        <f t="shared" si="46"/>
        <v>0</v>
      </c>
      <c r="EO11" s="1">
        <f t="shared" si="47"/>
        <v>0</v>
      </c>
      <c r="EP11" s="16" t="e">
        <f t="shared" si="2"/>
        <v>#DIV/0!</v>
      </c>
      <c r="EQ11" s="45">
        <f t="shared" si="49"/>
        <v>1</v>
      </c>
      <c r="ER11" s="45">
        <f t="shared" si="50"/>
        <v>1</v>
      </c>
      <c r="ES11" s="45">
        <f t="shared" si="51"/>
        <v>1</v>
      </c>
      <c r="ET11" s="45">
        <f t="shared" si="52"/>
        <v>1</v>
      </c>
      <c r="EU11" s="45">
        <f t="shared" si="53"/>
        <v>1</v>
      </c>
      <c r="EV11" s="45">
        <f t="shared" si="54"/>
        <v>1</v>
      </c>
      <c r="EW11" s="45">
        <f t="shared" si="55"/>
        <v>1</v>
      </c>
      <c r="EX11" s="45">
        <f t="shared" si="56"/>
        <v>1</v>
      </c>
      <c r="EY11" s="45">
        <f t="shared" si="57"/>
        <v>1</v>
      </c>
      <c r="EZ11" s="45">
        <f t="shared" si="58"/>
        <v>1</v>
      </c>
      <c r="FA11" s="45">
        <f t="shared" si="59"/>
        <v>1</v>
      </c>
      <c r="FB11" s="45">
        <f t="shared" si="60"/>
        <v>1</v>
      </c>
      <c r="FC11" s="45">
        <f t="shared" si="61"/>
        <v>12</v>
      </c>
    </row>
    <row r="12" spans="1:161" x14ac:dyDescent="0.25">
      <c r="A12" s="4"/>
      <c r="B12" s="5">
        <v>853</v>
      </c>
      <c r="C12" s="6" t="s">
        <v>85</v>
      </c>
      <c r="D12" s="19"/>
      <c r="E12" s="19"/>
      <c r="F12" s="13">
        <f t="shared" si="3"/>
        <v>0</v>
      </c>
      <c r="G12" s="13">
        <f t="shared" si="3"/>
        <v>0</v>
      </c>
      <c r="H12" s="16" t="e">
        <f t="shared" si="4"/>
        <v>#DIV/0!</v>
      </c>
      <c r="I12" s="1">
        <f t="shared" si="48"/>
        <v>0</v>
      </c>
      <c r="J12" s="1">
        <f t="shared" si="48"/>
        <v>0</v>
      </c>
      <c r="K12" s="16" t="e">
        <f t="shared" si="5"/>
        <v>#DIV/0!</v>
      </c>
      <c r="L12" s="51"/>
      <c r="M12" s="1"/>
      <c r="N12" s="16" t="e">
        <f t="shared" si="6"/>
        <v>#DIV/0!</v>
      </c>
      <c r="O12" s="4"/>
      <c r="P12" s="4"/>
      <c r="Q12" s="16" t="e">
        <f t="shared" si="7"/>
        <v>#DIV/0!</v>
      </c>
      <c r="R12" s="51"/>
      <c r="S12" s="1"/>
      <c r="T12" s="16" t="e">
        <f t="shared" si="8"/>
        <v>#DIV/0!</v>
      </c>
      <c r="U12" s="16"/>
      <c r="V12" s="16"/>
      <c r="W12" s="16"/>
      <c r="X12" s="1">
        <f t="shared" si="65"/>
        <v>0</v>
      </c>
      <c r="Y12" s="1">
        <f t="shared" si="65"/>
        <v>0</v>
      </c>
      <c r="Z12" s="16" t="e">
        <f t="shared" si="10"/>
        <v>#DIV/0!</v>
      </c>
      <c r="AA12" s="1"/>
      <c r="AB12" s="1"/>
      <c r="AC12" s="16" t="e">
        <f t="shared" si="11"/>
        <v>#DIV/0!</v>
      </c>
      <c r="AD12" s="1"/>
      <c r="AE12" s="1"/>
      <c r="AF12" s="16" t="e">
        <f t="shared" si="12"/>
        <v>#DIV/0!</v>
      </c>
      <c r="AG12" s="1"/>
      <c r="AH12" s="1"/>
      <c r="AI12" s="16" t="e">
        <f t="shared" si="13"/>
        <v>#DIV/0!</v>
      </c>
      <c r="AJ12" s="1"/>
      <c r="AK12" s="1"/>
      <c r="AL12" s="16" t="e">
        <f t="shared" si="14"/>
        <v>#DIV/0!</v>
      </c>
      <c r="AM12" s="1"/>
      <c r="AN12" s="1"/>
      <c r="AO12" s="16" t="e">
        <f t="shared" si="15"/>
        <v>#DIV/0!</v>
      </c>
      <c r="AP12" s="1"/>
      <c r="AQ12" s="1"/>
      <c r="AR12" s="16" t="e">
        <f t="shared" si="16"/>
        <v>#DIV/0!</v>
      </c>
      <c r="AS12" s="1"/>
      <c r="AT12" s="1"/>
      <c r="AU12" s="16" t="e">
        <f t="shared" si="17"/>
        <v>#DIV/0!</v>
      </c>
      <c r="AV12" s="16"/>
      <c r="AW12" s="16"/>
      <c r="AX12" s="16" t="e">
        <f t="shared" si="18"/>
        <v>#DIV/0!</v>
      </c>
      <c r="AY12" s="1"/>
      <c r="AZ12" s="1"/>
      <c r="BA12" s="16" t="e">
        <f t="shared" si="19"/>
        <v>#DIV/0!</v>
      </c>
      <c r="BB12" s="16"/>
      <c r="BC12" s="16"/>
      <c r="BD12" s="16" t="e">
        <f t="shared" si="20"/>
        <v>#DIV/0!</v>
      </c>
      <c r="BE12" s="16">
        <f t="shared" si="66"/>
        <v>0</v>
      </c>
      <c r="BF12" s="16">
        <f t="shared" si="66"/>
        <v>0</v>
      </c>
      <c r="BG12" s="16" t="e">
        <f t="shared" si="22"/>
        <v>#DIV/0!</v>
      </c>
      <c r="BH12" s="1"/>
      <c r="BI12" s="1"/>
      <c r="BJ12" s="16" t="e">
        <f t="shared" si="23"/>
        <v>#DIV/0!</v>
      </c>
      <c r="BK12" s="16"/>
      <c r="BL12" s="16"/>
      <c r="BM12" s="16"/>
      <c r="BN12" s="17"/>
      <c r="BO12" s="17"/>
      <c r="BP12" s="16" t="e">
        <f t="shared" si="24"/>
        <v>#DIV/0!</v>
      </c>
      <c r="BQ12" s="1">
        <f t="shared" si="67"/>
        <v>0</v>
      </c>
      <c r="BR12" s="1">
        <f t="shared" si="67"/>
        <v>0</v>
      </c>
      <c r="BS12" s="16" t="e">
        <f t="shared" si="26"/>
        <v>#DIV/0!</v>
      </c>
      <c r="BT12" s="1"/>
      <c r="BU12" s="1"/>
      <c r="BV12" s="16" t="e">
        <f t="shared" si="27"/>
        <v>#DIV/0!</v>
      </c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16" t="e">
        <f t="shared" si="28"/>
        <v>#DIV/0!</v>
      </c>
      <c r="CL12" s="1">
        <f t="shared" ref="CL12:CL15" si="68">CO12+CR12+CU12+CX12+DA12</f>
        <v>0</v>
      </c>
      <c r="CM12" s="1">
        <f t="shared" si="62"/>
        <v>0</v>
      </c>
      <c r="CN12" s="16" t="e">
        <f t="shared" si="29"/>
        <v>#DIV/0!</v>
      </c>
      <c r="CO12" s="1"/>
      <c r="CP12" s="1"/>
      <c r="CQ12" s="16" t="e">
        <f t="shared" si="30"/>
        <v>#DIV/0!</v>
      </c>
      <c r="CR12" s="1"/>
      <c r="CS12" s="1"/>
      <c r="CT12" s="16" t="e">
        <f t="shared" si="31"/>
        <v>#DIV/0!</v>
      </c>
      <c r="CU12" s="1"/>
      <c r="CV12" s="1"/>
      <c r="CW12" s="16" t="e">
        <f t="shared" si="32"/>
        <v>#DIV/0!</v>
      </c>
      <c r="CX12" s="1"/>
      <c r="CY12" s="1"/>
      <c r="CZ12" s="16" t="e">
        <f t="shared" si="33"/>
        <v>#DIV/0!</v>
      </c>
      <c r="DA12" s="1"/>
      <c r="DB12" s="1"/>
      <c r="DC12" s="16" t="e">
        <f t="shared" si="34"/>
        <v>#DIV/0!</v>
      </c>
      <c r="DD12" s="16"/>
      <c r="DE12" s="16"/>
      <c r="DF12" s="16"/>
      <c r="DG12" s="1">
        <f t="shared" si="63"/>
        <v>0</v>
      </c>
      <c r="DH12" s="1">
        <f t="shared" si="64"/>
        <v>0</v>
      </c>
      <c r="DI12" s="16" t="e">
        <f t="shared" si="35"/>
        <v>#DIV/0!</v>
      </c>
      <c r="DJ12" s="1"/>
      <c r="DK12" s="1"/>
      <c r="DL12" s="16" t="e">
        <f t="shared" si="36"/>
        <v>#DIV/0!</v>
      </c>
      <c r="DM12" s="1"/>
      <c r="DN12" s="1"/>
      <c r="DO12" s="16" t="e">
        <f t="shared" si="37"/>
        <v>#DIV/0!</v>
      </c>
      <c r="DP12" s="1"/>
      <c r="DQ12" s="1"/>
      <c r="DR12" s="16" t="e">
        <f t="shared" si="38"/>
        <v>#DIV/0!</v>
      </c>
      <c r="DS12" s="18"/>
      <c r="DT12" s="18"/>
      <c r="DU12" s="16" t="e">
        <f t="shared" si="39"/>
        <v>#DIV/0!</v>
      </c>
      <c r="DV12" s="57"/>
      <c r="DW12" s="57"/>
      <c r="DX12" s="56" t="e">
        <f t="shared" si="40"/>
        <v>#DIV/0!</v>
      </c>
      <c r="DY12" s="1"/>
      <c r="DZ12" s="1"/>
      <c r="EA12" s="16" t="e">
        <f t="shared" si="41"/>
        <v>#DIV/0!</v>
      </c>
      <c r="EB12" s="16"/>
      <c r="EC12" s="16"/>
      <c r="ED12" s="16" t="e">
        <f t="shared" si="42"/>
        <v>#DIV/0!</v>
      </c>
      <c r="EE12" s="1"/>
      <c r="EF12" s="1"/>
      <c r="EG12" s="16" t="e">
        <f t="shared" si="43"/>
        <v>#DIV/0!</v>
      </c>
      <c r="EH12" s="1"/>
      <c r="EI12" s="1"/>
      <c r="EJ12" s="16" t="e">
        <f t="shared" si="44"/>
        <v>#DIV/0!</v>
      </c>
      <c r="EK12" s="16"/>
      <c r="EL12" s="16"/>
      <c r="EM12" s="16" t="e">
        <f t="shared" si="45"/>
        <v>#DIV/0!</v>
      </c>
      <c r="EN12" s="1">
        <f t="shared" si="46"/>
        <v>0</v>
      </c>
      <c r="EO12" s="1">
        <f t="shared" si="47"/>
        <v>0</v>
      </c>
      <c r="EP12" s="16" t="e">
        <f t="shared" si="2"/>
        <v>#DIV/0!</v>
      </c>
      <c r="EQ12" s="45">
        <f t="shared" si="49"/>
        <v>1</v>
      </c>
      <c r="ER12" s="45">
        <f t="shared" si="50"/>
        <v>1</v>
      </c>
      <c r="ES12" s="45">
        <f t="shared" si="51"/>
        <v>1</v>
      </c>
      <c r="ET12" s="45">
        <f t="shared" si="52"/>
        <v>1</v>
      </c>
      <c r="EU12" s="45">
        <f t="shared" si="53"/>
        <v>1</v>
      </c>
      <c r="EV12" s="45">
        <f t="shared" si="54"/>
        <v>1</v>
      </c>
      <c r="EW12" s="45">
        <f t="shared" si="55"/>
        <v>1</v>
      </c>
      <c r="EX12" s="45">
        <f t="shared" si="56"/>
        <v>1</v>
      </c>
      <c r="EY12" s="45">
        <f t="shared" si="57"/>
        <v>1</v>
      </c>
      <c r="EZ12" s="45">
        <f t="shared" si="58"/>
        <v>1</v>
      </c>
      <c r="FA12" s="45">
        <f t="shared" si="59"/>
        <v>1</v>
      </c>
      <c r="FB12" s="45">
        <f t="shared" si="60"/>
        <v>1</v>
      </c>
      <c r="FC12" s="45">
        <f t="shared" si="61"/>
        <v>12</v>
      </c>
    </row>
    <row r="13" spans="1:161" hidden="1" x14ac:dyDescent="0.25">
      <c r="A13" s="4" t="s">
        <v>41</v>
      </c>
      <c r="B13" s="4"/>
      <c r="C13" s="6" t="s">
        <v>42</v>
      </c>
      <c r="D13" s="19"/>
      <c r="E13" s="19"/>
      <c r="F13" s="13">
        <f t="shared" si="3"/>
        <v>0</v>
      </c>
      <c r="G13" s="13">
        <f t="shared" si="3"/>
        <v>0</v>
      </c>
      <c r="H13" s="16" t="e">
        <f t="shared" si="4"/>
        <v>#DIV/0!</v>
      </c>
      <c r="I13" s="1">
        <f t="shared" si="48"/>
        <v>0</v>
      </c>
      <c r="J13" s="1">
        <f t="shared" si="48"/>
        <v>0</v>
      </c>
      <c r="K13" s="16" t="e">
        <f t="shared" si="5"/>
        <v>#DIV/0!</v>
      </c>
      <c r="L13" s="1"/>
      <c r="M13" s="1"/>
      <c r="N13" s="16" t="e">
        <f t="shared" si="6"/>
        <v>#DIV/0!</v>
      </c>
      <c r="O13" s="4"/>
      <c r="P13" s="4"/>
      <c r="Q13" s="16" t="e">
        <f t="shared" si="7"/>
        <v>#DIV/0!</v>
      </c>
      <c r="R13" s="1"/>
      <c r="S13" s="1"/>
      <c r="T13" s="16" t="e">
        <f t="shared" si="8"/>
        <v>#DIV/0!</v>
      </c>
      <c r="U13" s="16"/>
      <c r="V13" s="16"/>
      <c r="W13" s="16"/>
      <c r="X13" s="1">
        <f t="shared" si="65"/>
        <v>0</v>
      </c>
      <c r="Y13" s="1">
        <f t="shared" si="65"/>
        <v>0</v>
      </c>
      <c r="Z13" s="16" t="e">
        <f t="shared" si="10"/>
        <v>#DIV/0!</v>
      </c>
      <c r="AA13" s="1"/>
      <c r="AB13" s="1"/>
      <c r="AC13" s="16" t="e">
        <f t="shared" si="11"/>
        <v>#DIV/0!</v>
      </c>
      <c r="AD13" s="1"/>
      <c r="AE13" s="1"/>
      <c r="AF13" s="16" t="e">
        <f t="shared" si="12"/>
        <v>#DIV/0!</v>
      </c>
      <c r="AG13" s="1"/>
      <c r="AH13" s="1"/>
      <c r="AI13" s="16" t="e">
        <f t="shared" si="13"/>
        <v>#DIV/0!</v>
      </c>
      <c r="AJ13" s="1"/>
      <c r="AK13" s="1"/>
      <c r="AL13" s="16" t="e">
        <f t="shared" si="14"/>
        <v>#DIV/0!</v>
      </c>
      <c r="AM13" s="1"/>
      <c r="AN13" s="1"/>
      <c r="AO13" s="16" t="e">
        <f t="shared" si="15"/>
        <v>#DIV/0!</v>
      </c>
      <c r="AP13" s="1"/>
      <c r="AQ13" s="1"/>
      <c r="AR13" s="16" t="e">
        <f t="shared" si="16"/>
        <v>#DIV/0!</v>
      </c>
      <c r="AS13" s="1"/>
      <c r="AT13" s="1"/>
      <c r="AU13" s="16" t="e">
        <f t="shared" si="17"/>
        <v>#DIV/0!</v>
      </c>
      <c r="AV13" s="16"/>
      <c r="AW13" s="16"/>
      <c r="AX13" s="16" t="e">
        <f t="shared" si="18"/>
        <v>#DIV/0!</v>
      </c>
      <c r="AY13" s="1"/>
      <c r="AZ13" s="1"/>
      <c r="BA13" s="16" t="e">
        <f t="shared" si="19"/>
        <v>#DIV/0!</v>
      </c>
      <c r="BB13" s="16"/>
      <c r="BC13" s="16"/>
      <c r="BD13" s="16" t="e">
        <f t="shared" si="20"/>
        <v>#DIV/0!</v>
      </c>
      <c r="BE13" s="16">
        <f t="shared" si="66"/>
        <v>0</v>
      </c>
      <c r="BF13" s="16">
        <f t="shared" si="66"/>
        <v>0</v>
      </c>
      <c r="BG13" s="16" t="e">
        <f t="shared" si="22"/>
        <v>#DIV/0!</v>
      </c>
      <c r="BH13" s="1"/>
      <c r="BI13" s="1"/>
      <c r="BJ13" s="16" t="e">
        <f t="shared" si="23"/>
        <v>#DIV/0!</v>
      </c>
      <c r="BK13" s="16"/>
      <c r="BL13" s="16"/>
      <c r="BM13" s="16"/>
      <c r="BN13" s="17"/>
      <c r="BO13" s="17"/>
      <c r="BP13" s="16" t="e">
        <f t="shared" si="24"/>
        <v>#DIV/0!</v>
      </c>
      <c r="BQ13" s="1">
        <f t="shared" si="67"/>
        <v>0</v>
      </c>
      <c r="BR13" s="1">
        <f t="shared" si="67"/>
        <v>0</v>
      </c>
      <c r="BS13" s="16" t="e">
        <f t="shared" si="26"/>
        <v>#DIV/0!</v>
      </c>
      <c r="BT13" s="1"/>
      <c r="BU13" s="1"/>
      <c r="BV13" s="16" t="e">
        <f t="shared" si="27"/>
        <v>#DIV/0!</v>
      </c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16" t="e">
        <f t="shared" si="28"/>
        <v>#DIV/0!</v>
      </c>
      <c r="CL13" s="1">
        <f t="shared" si="68"/>
        <v>0</v>
      </c>
      <c r="CM13" s="1">
        <f t="shared" si="62"/>
        <v>0</v>
      </c>
      <c r="CN13" s="16" t="e">
        <f t="shared" si="29"/>
        <v>#DIV/0!</v>
      </c>
      <c r="CO13" s="1"/>
      <c r="CP13" s="1"/>
      <c r="CQ13" s="16" t="e">
        <f t="shared" si="30"/>
        <v>#DIV/0!</v>
      </c>
      <c r="CR13" s="1"/>
      <c r="CS13" s="1"/>
      <c r="CT13" s="16" t="e">
        <f t="shared" si="31"/>
        <v>#DIV/0!</v>
      </c>
      <c r="CU13" s="1"/>
      <c r="CV13" s="1"/>
      <c r="CW13" s="16" t="e">
        <f t="shared" si="32"/>
        <v>#DIV/0!</v>
      </c>
      <c r="CX13" s="1"/>
      <c r="CY13" s="1"/>
      <c r="CZ13" s="16" t="e">
        <f t="shared" si="33"/>
        <v>#DIV/0!</v>
      </c>
      <c r="DA13" s="1"/>
      <c r="DB13" s="1"/>
      <c r="DC13" s="16" t="e">
        <f t="shared" si="34"/>
        <v>#DIV/0!</v>
      </c>
      <c r="DD13" s="16"/>
      <c r="DE13" s="16"/>
      <c r="DF13" s="16"/>
      <c r="DG13" s="1">
        <f t="shared" si="63"/>
        <v>0</v>
      </c>
      <c r="DH13" s="1">
        <f t="shared" si="64"/>
        <v>0</v>
      </c>
      <c r="DI13" s="16" t="e">
        <f t="shared" si="35"/>
        <v>#DIV/0!</v>
      </c>
      <c r="DJ13" s="1"/>
      <c r="DK13" s="1"/>
      <c r="DL13" s="16" t="e">
        <f t="shared" si="36"/>
        <v>#DIV/0!</v>
      </c>
      <c r="DM13" s="1"/>
      <c r="DN13" s="1"/>
      <c r="DO13" s="16" t="e">
        <f t="shared" si="37"/>
        <v>#DIV/0!</v>
      </c>
      <c r="DP13" s="1"/>
      <c r="DQ13" s="1"/>
      <c r="DR13" s="16" t="e">
        <f t="shared" si="38"/>
        <v>#DIV/0!</v>
      </c>
      <c r="DS13" s="18"/>
      <c r="DT13" s="18"/>
      <c r="DU13" s="16" t="e">
        <f t="shared" si="39"/>
        <v>#DIV/0!</v>
      </c>
      <c r="DV13" s="57"/>
      <c r="DW13" s="57"/>
      <c r="DX13" s="56" t="e">
        <f t="shared" si="40"/>
        <v>#DIV/0!</v>
      </c>
      <c r="DY13" s="1"/>
      <c r="DZ13" s="1"/>
      <c r="EA13" s="16" t="e">
        <f t="shared" si="41"/>
        <v>#DIV/0!</v>
      </c>
      <c r="EB13" s="16"/>
      <c r="EC13" s="16"/>
      <c r="ED13" s="16" t="e">
        <f t="shared" si="42"/>
        <v>#DIV/0!</v>
      </c>
      <c r="EE13" s="1"/>
      <c r="EF13" s="1"/>
      <c r="EG13" s="16" t="e">
        <f t="shared" si="43"/>
        <v>#DIV/0!</v>
      </c>
      <c r="EH13" s="1"/>
      <c r="EI13" s="1"/>
      <c r="EJ13" s="16" t="e">
        <f t="shared" si="44"/>
        <v>#DIV/0!</v>
      </c>
      <c r="EK13" s="16"/>
      <c r="EL13" s="16"/>
      <c r="EM13" s="16" t="e">
        <f t="shared" si="45"/>
        <v>#DIV/0!</v>
      </c>
      <c r="EN13" s="1">
        <f t="shared" si="46"/>
        <v>0</v>
      </c>
      <c r="EO13" s="1">
        <f t="shared" si="47"/>
        <v>0</v>
      </c>
      <c r="EP13" s="16" t="e">
        <f t="shared" si="2"/>
        <v>#DIV/0!</v>
      </c>
      <c r="EQ13" s="45">
        <f t="shared" si="49"/>
        <v>1</v>
      </c>
      <c r="ER13" s="45">
        <f t="shared" si="50"/>
        <v>1</v>
      </c>
      <c r="ES13" s="45">
        <f t="shared" si="51"/>
        <v>1</v>
      </c>
      <c r="ET13" s="45">
        <f t="shared" si="52"/>
        <v>1</v>
      </c>
      <c r="EU13" s="45">
        <f t="shared" si="53"/>
        <v>1</v>
      </c>
      <c r="EV13" s="45">
        <f t="shared" si="54"/>
        <v>1</v>
      </c>
      <c r="EW13" s="45">
        <f t="shared" si="55"/>
        <v>1</v>
      </c>
      <c r="EX13" s="45">
        <f t="shared" si="56"/>
        <v>1</v>
      </c>
      <c r="EY13" s="45">
        <f t="shared" si="57"/>
        <v>1</v>
      </c>
      <c r="EZ13" s="45">
        <f t="shared" si="58"/>
        <v>1</v>
      </c>
      <c r="FA13" s="45">
        <f t="shared" si="59"/>
        <v>1</v>
      </c>
      <c r="FB13" s="45">
        <f t="shared" si="60"/>
        <v>1</v>
      </c>
      <c r="FC13" s="45">
        <f t="shared" si="61"/>
        <v>12</v>
      </c>
    </row>
    <row r="14" spans="1:161" hidden="1" x14ac:dyDescent="0.25">
      <c r="A14" s="4" t="s">
        <v>43</v>
      </c>
      <c r="B14" s="4"/>
      <c r="C14" s="6" t="s">
        <v>44</v>
      </c>
      <c r="D14" s="19"/>
      <c r="E14" s="19"/>
      <c r="F14" s="13">
        <f t="shared" si="3"/>
        <v>0</v>
      </c>
      <c r="G14" s="13">
        <f t="shared" si="3"/>
        <v>0</v>
      </c>
      <c r="H14" s="16" t="e">
        <f t="shared" si="4"/>
        <v>#DIV/0!</v>
      </c>
      <c r="I14" s="1">
        <f t="shared" si="48"/>
        <v>0</v>
      </c>
      <c r="J14" s="1">
        <f t="shared" si="48"/>
        <v>0</v>
      </c>
      <c r="K14" s="16" t="e">
        <f t="shared" si="5"/>
        <v>#DIV/0!</v>
      </c>
      <c r="L14" s="51"/>
      <c r="M14" s="1"/>
      <c r="N14" s="16" t="e">
        <f t="shared" si="6"/>
        <v>#DIV/0!</v>
      </c>
      <c r="O14" s="4"/>
      <c r="P14" s="4"/>
      <c r="Q14" s="16" t="e">
        <f t="shared" si="7"/>
        <v>#DIV/0!</v>
      </c>
      <c r="R14" s="1"/>
      <c r="S14" s="1"/>
      <c r="T14" s="16" t="e">
        <f t="shared" si="8"/>
        <v>#DIV/0!</v>
      </c>
      <c r="U14" s="16"/>
      <c r="V14" s="16"/>
      <c r="W14" s="16"/>
      <c r="X14" s="1">
        <f t="shared" si="65"/>
        <v>0</v>
      </c>
      <c r="Y14" s="1">
        <f t="shared" si="65"/>
        <v>0</v>
      </c>
      <c r="Z14" s="16" t="e">
        <f t="shared" si="10"/>
        <v>#DIV/0!</v>
      </c>
      <c r="AA14" s="1"/>
      <c r="AB14" s="1"/>
      <c r="AC14" s="16" t="e">
        <f t="shared" si="11"/>
        <v>#DIV/0!</v>
      </c>
      <c r="AD14" s="1"/>
      <c r="AE14" s="1"/>
      <c r="AF14" s="16" t="e">
        <f t="shared" si="12"/>
        <v>#DIV/0!</v>
      </c>
      <c r="AG14" s="1"/>
      <c r="AH14" s="1"/>
      <c r="AI14" s="16" t="e">
        <f t="shared" si="13"/>
        <v>#DIV/0!</v>
      </c>
      <c r="AJ14" s="1"/>
      <c r="AK14" s="1"/>
      <c r="AL14" s="16" t="e">
        <f t="shared" si="14"/>
        <v>#DIV/0!</v>
      </c>
      <c r="AM14" s="1"/>
      <c r="AN14" s="1"/>
      <c r="AO14" s="16" t="e">
        <f t="shared" si="15"/>
        <v>#DIV/0!</v>
      </c>
      <c r="AP14" s="1"/>
      <c r="AQ14" s="1"/>
      <c r="AR14" s="16" t="e">
        <f t="shared" si="16"/>
        <v>#DIV/0!</v>
      </c>
      <c r="AS14" s="1"/>
      <c r="AT14" s="1"/>
      <c r="AU14" s="16" t="e">
        <f t="shared" si="17"/>
        <v>#DIV/0!</v>
      </c>
      <c r="AV14" s="16"/>
      <c r="AW14" s="16"/>
      <c r="AX14" s="16" t="e">
        <f t="shared" si="18"/>
        <v>#DIV/0!</v>
      </c>
      <c r="AY14" s="1"/>
      <c r="AZ14" s="1"/>
      <c r="BA14" s="16" t="e">
        <f t="shared" si="19"/>
        <v>#DIV/0!</v>
      </c>
      <c r="BB14" s="16"/>
      <c r="BC14" s="16"/>
      <c r="BD14" s="16" t="e">
        <f t="shared" si="20"/>
        <v>#DIV/0!</v>
      </c>
      <c r="BE14" s="16">
        <f t="shared" si="66"/>
        <v>0</v>
      </c>
      <c r="BF14" s="16">
        <f t="shared" si="66"/>
        <v>0</v>
      </c>
      <c r="BG14" s="16" t="e">
        <f t="shared" si="22"/>
        <v>#DIV/0!</v>
      </c>
      <c r="BH14" s="1"/>
      <c r="BI14" s="1"/>
      <c r="BJ14" s="16" t="e">
        <f t="shared" si="23"/>
        <v>#DIV/0!</v>
      </c>
      <c r="BK14" s="16"/>
      <c r="BL14" s="16"/>
      <c r="BM14" s="16"/>
      <c r="BN14" s="17"/>
      <c r="BO14" s="17"/>
      <c r="BP14" s="16" t="e">
        <f t="shared" si="24"/>
        <v>#DIV/0!</v>
      </c>
      <c r="BQ14" s="1">
        <f t="shared" si="67"/>
        <v>0</v>
      </c>
      <c r="BR14" s="1">
        <f t="shared" si="67"/>
        <v>0</v>
      </c>
      <c r="BS14" s="16" t="e">
        <f t="shared" si="26"/>
        <v>#DIV/0!</v>
      </c>
      <c r="BT14" s="1"/>
      <c r="BU14" s="1"/>
      <c r="BV14" s="16" t="e">
        <f t="shared" si="27"/>
        <v>#DIV/0!</v>
      </c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16" t="e">
        <f t="shared" si="28"/>
        <v>#DIV/0!</v>
      </c>
      <c r="CL14" s="1">
        <f t="shared" si="68"/>
        <v>0</v>
      </c>
      <c r="CM14" s="1">
        <f t="shared" si="62"/>
        <v>0</v>
      </c>
      <c r="CN14" s="16" t="e">
        <f t="shared" si="29"/>
        <v>#DIV/0!</v>
      </c>
      <c r="CO14" s="1"/>
      <c r="CP14" s="1"/>
      <c r="CQ14" s="16" t="e">
        <f t="shared" si="30"/>
        <v>#DIV/0!</v>
      </c>
      <c r="CR14" s="1"/>
      <c r="CS14" s="1"/>
      <c r="CT14" s="16" t="e">
        <f t="shared" si="31"/>
        <v>#DIV/0!</v>
      </c>
      <c r="CU14" s="1"/>
      <c r="CV14" s="1"/>
      <c r="CW14" s="16" t="e">
        <f t="shared" si="32"/>
        <v>#DIV/0!</v>
      </c>
      <c r="CX14" s="1"/>
      <c r="CY14" s="1"/>
      <c r="CZ14" s="16" t="e">
        <f t="shared" si="33"/>
        <v>#DIV/0!</v>
      </c>
      <c r="DA14" s="1"/>
      <c r="DB14" s="1"/>
      <c r="DC14" s="16" t="e">
        <f t="shared" si="34"/>
        <v>#DIV/0!</v>
      </c>
      <c r="DD14" s="16"/>
      <c r="DE14" s="16"/>
      <c r="DF14" s="16"/>
      <c r="DG14" s="1">
        <f t="shared" si="63"/>
        <v>0</v>
      </c>
      <c r="DH14" s="1">
        <f t="shared" si="64"/>
        <v>0</v>
      </c>
      <c r="DI14" s="16" t="e">
        <f t="shared" si="35"/>
        <v>#DIV/0!</v>
      </c>
      <c r="DJ14" s="1"/>
      <c r="DK14" s="1"/>
      <c r="DL14" s="16" t="e">
        <f t="shared" si="36"/>
        <v>#DIV/0!</v>
      </c>
      <c r="DM14" s="1"/>
      <c r="DN14" s="1"/>
      <c r="DO14" s="16" t="e">
        <f t="shared" si="37"/>
        <v>#DIV/0!</v>
      </c>
      <c r="DP14" s="1"/>
      <c r="DQ14" s="1"/>
      <c r="DR14" s="16" t="e">
        <f t="shared" si="38"/>
        <v>#DIV/0!</v>
      </c>
      <c r="DS14" s="18"/>
      <c r="DT14" s="18"/>
      <c r="DU14" s="16" t="e">
        <f t="shared" si="39"/>
        <v>#DIV/0!</v>
      </c>
      <c r="DV14" s="57"/>
      <c r="DW14" s="57"/>
      <c r="DX14" s="56" t="e">
        <f t="shared" si="40"/>
        <v>#DIV/0!</v>
      </c>
      <c r="DY14" s="1"/>
      <c r="DZ14" s="1"/>
      <c r="EA14" s="16" t="e">
        <f t="shared" si="41"/>
        <v>#DIV/0!</v>
      </c>
      <c r="EB14" s="16"/>
      <c r="EC14" s="16"/>
      <c r="ED14" s="16" t="e">
        <f t="shared" si="42"/>
        <v>#DIV/0!</v>
      </c>
      <c r="EE14" s="1"/>
      <c r="EF14" s="1"/>
      <c r="EG14" s="16" t="e">
        <f t="shared" si="43"/>
        <v>#DIV/0!</v>
      </c>
      <c r="EH14" s="1"/>
      <c r="EI14" s="1"/>
      <c r="EJ14" s="16" t="e">
        <f t="shared" si="44"/>
        <v>#DIV/0!</v>
      </c>
      <c r="EK14" s="16"/>
      <c r="EL14" s="16"/>
      <c r="EM14" s="16" t="e">
        <f t="shared" si="45"/>
        <v>#DIV/0!</v>
      </c>
      <c r="EN14" s="1">
        <f t="shared" si="46"/>
        <v>0</v>
      </c>
      <c r="EO14" s="1">
        <f t="shared" si="47"/>
        <v>0</v>
      </c>
      <c r="EP14" s="16" t="e">
        <f t="shared" si="2"/>
        <v>#DIV/0!</v>
      </c>
      <c r="EQ14" s="45">
        <f t="shared" si="49"/>
        <v>1</v>
      </c>
      <c r="ER14" s="45">
        <f t="shared" si="50"/>
        <v>1</v>
      </c>
      <c r="ES14" s="45">
        <f t="shared" si="51"/>
        <v>1</v>
      </c>
      <c r="ET14" s="45">
        <f t="shared" si="52"/>
        <v>1</v>
      </c>
      <c r="EU14" s="45">
        <f t="shared" si="53"/>
        <v>1</v>
      </c>
      <c r="EV14" s="45">
        <f t="shared" si="54"/>
        <v>1</v>
      </c>
      <c r="EW14" s="45">
        <f t="shared" si="55"/>
        <v>1</v>
      </c>
      <c r="EX14" s="45">
        <f t="shared" si="56"/>
        <v>1</v>
      </c>
      <c r="EY14" s="45">
        <f t="shared" si="57"/>
        <v>1</v>
      </c>
      <c r="EZ14" s="45">
        <f t="shared" si="58"/>
        <v>1</v>
      </c>
      <c r="FA14" s="45">
        <f t="shared" si="59"/>
        <v>1</v>
      </c>
      <c r="FB14" s="45">
        <f t="shared" si="60"/>
        <v>1</v>
      </c>
      <c r="FC14" s="45">
        <f t="shared" si="61"/>
        <v>12</v>
      </c>
    </row>
    <row r="15" spans="1:161" x14ac:dyDescent="0.25">
      <c r="A15" s="4" t="s">
        <v>45</v>
      </c>
      <c r="B15" s="5">
        <v>870</v>
      </c>
      <c r="C15" s="6" t="s">
        <v>46</v>
      </c>
      <c r="D15" s="19"/>
      <c r="E15" s="19"/>
      <c r="F15" s="13">
        <f t="shared" si="3"/>
        <v>48000</v>
      </c>
      <c r="G15" s="13">
        <f t="shared" si="3"/>
        <v>0</v>
      </c>
      <c r="H15" s="16">
        <f t="shared" si="4"/>
        <v>0</v>
      </c>
      <c r="I15" s="1">
        <f t="shared" si="48"/>
        <v>0</v>
      </c>
      <c r="J15" s="1">
        <f t="shared" si="48"/>
        <v>0</v>
      </c>
      <c r="K15" s="16" t="e">
        <f t="shared" si="5"/>
        <v>#DIV/0!</v>
      </c>
      <c r="L15" s="1"/>
      <c r="M15" s="1"/>
      <c r="N15" s="16" t="e">
        <f t="shared" si="6"/>
        <v>#DIV/0!</v>
      </c>
      <c r="O15" s="4"/>
      <c r="P15" s="4"/>
      <c r="Q15" s="16" t="e">
        <f t="shared" si="7"/>
        <v>#DIV/0!</v>
      </c>
      <c r="R15" s="1"/>
      <c r="S15" s="1"/>
      <c r="T15" s="16" t="e">
        <f t="shared" si="8"/>
        <v>#DIV/0!</v>
      </c>
      <c r="U15" s="16"/>
      <c r="V15" s="16"/>
      <c r="W15" s="16"/>
      <c r="X15" s="1">
        <f t="shared" si="65"/>
        <v>0</v>
      </c>
      <c r="Y15" s="1">
        <f t="shared" si="65"/>
        <v>0</v>
      </c>
      <c r="Z15" s="16" t="e">
        <f t="shared" si="10"/>
        <v>#DIV/0!</v>
      </c>
      <c r="AA15" s="1"/>
      <c r="AB15" s="1"/>
      <c r="AC15" s="16" t="e">
        <f t="shared" si="11"/>
        <v>#DIV/0!</v>
      </c>
      <c r="AD15" s="1"/>
      <c r="AE15" s="1"/>
      <c r="AF15" s="16" t="e">
        <f t="shared" si="12"/>
        <v>#DIV/0!</v>
      </c>
      <c r="AG15" s="1"/>
      <c r="AH15" s="1"/>
      <c r="AI15" s="16" t="e">
        <f t="shared" si="13"/>
        <v>#DIV/0!</v>
      </c>
      <c r="AJ15" s="1"/>
      <c r="AK15" s="1"/>
      <c r="AL15" s="16" t="e">
        <f t="shared" si="14"/>
        <v>#DIV/0!</v>
      </c>
      <c r="AM15" s="1"/>
      <c r="AN15" s="1"/>
      <c r="AO15" s="16" t="e">
        <f t="shared" si="15"/>
        <v>#DIV/0!</v>
      </c>
      <c r="AP15" s="1"/>
      <c r="AQ15" s="1"/>
      <c r="AR15" s="16" t="e">
        <f t="shared" si="16"/>
        <v>#DIV/0!</v>
      </c>
      <c r="AS15" s="1"/>
      <c r="AT15" s="1"/>
      <c r="AU15" s="16" t="e">
        <f t="shared" si="17"/>
        <v>#DIV/0!</v>
      </c>
      <c r="AV15" s="16"/>
      <c r="AW15" s="16"/>
      <c r="AX15" s="16" t="e">
        <f t="shared" si="18"/>
        <v>#DIV/0!</v>
      </c>
      <c r="AY15" s="1"/>
      <c r="AZ15" s="1"/>
      <c r="BA15" s="16" t="e">
        <f t="shared" si="19"/>
        <v>#DIV/0!</v>
      </c>
      <c r="BB15" s="16"/>
      <c r="BC15" s="16"/>
      <c r="BD15" s="16" t="e">
        <f t="shared" si="20"/>
        <v>#DIV/0!</v>
      </c>
      <c r="BE15" s="16">
        <f t="shared" si="66"/>
        <v>0</v>
      </c>
      <c r="BF15" s="16">
        <f t="shared" si="66"/>
        <v>0</v>
      </c>
      <c r="BG15" s="16" t="e">
        <f t="shared" si="22"/>
        <v>#DIV/0!</v>
      </c>
      <c r="BH15" s="1"/>
      <c r="BI15" s="1"/>
      <c r="BJ15" s="16" t="e">
        <f t="shared" si="23"/>
        <v>#DIV/0!</v>
      </c>
      <c r="BK15" s="16"/>
      <c r="BL15" s="16"/>
      <c r="BM15" s="16"/>
      <c r="BN15" s="17"/>
      <c r="BO15" s="17"/>
      <c r="BP15" s="16" t="e">
        <f t="shared" si="24"/>
        <v>#DIV/0!</v>
      </c>
      <c r="BQ15" s="1">
        <f t="shared" si="67"/>
        <v>0</v>
      </c>
      <c r="BR15" s="1">
        <f t="shared" si="67"/>
        <v>0</v>
      </c>
      <c r="BS15" s="16" t="e">
        <f t="shared" si="26"/>
        <v>#DIV/0!</v>
      </c>
      <c r="BT15" s="1"/>
      <c r="BU15" s="1"/>
      <c r="BV15" s="16" t="e">
        <f t="shared" si="27"/>
        <v>#DIV/0!</v>
      </c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16" t="e">
        <f t="shared" si="28"/>
        <v>#DIV/0!</v>
      </c>
      <c r="CL15" s="1">
        <f t="shared" si="68"/>
        <v>48000</v>
      </c>
      <c r="CM15" s="1">
        <f t="shared" si="62"/>
        <v>0</v>
      </c>
      <c r="CN15" s="16">
        <f t="shared" si="29"/>
        <v>0</v>
      </c>
      <c r="CO15" s="1"/>
      <c r="CP15" s="1"/>
      <c r="CQ15" s="16" t="e">
        <f t="shared" si="30"/>
        <v>#DIV/0!</v>
      </c>
      <c r="CR15" s="1"/>
      <c r="CS15" s="1"/>
      <c r="CT15" s="16" t="e">
        <f t="shared" si="31"/>
        <v>#DIV/0!</v>
      </c>
      <c r="CU15" s="1"/>
      <c r="CV15" s="1"/>
      <c r="CW15" s="16" t="e">
        <f t="shared" si="32"/>
        <v>#DIV/0!</v>
      </c>
      <c r="CX15" s="1"/>
      <c r="CY15" s="1"/>
      <c r="CZ15" s="16" t="e">
        <f t="shared" si="33"/>
        <v>#DIV/0!</v>
      </c>
      <c r="DA15" s="1">
        <v>48000</v>
      </c>
      <c r="DB15" s="1"/>
      <c r="DC15" s="16">
        <f t="shared" si="34"/>
        <v>0</v>
      </c>
      <c r="DD15" s="16"/>
      <c r="DE15" s="16"/>
      <c r="DF15" s="16"/>
      <c r="DG15" s="1">
        <f t="shared" si="63"/>
        <v>0</v>
      </c>
      <c r="DH15" s="1">
        <f t="shared" si="64"/>
        <v>0</v>
      </c>
      <c r="DI15" s="16" t="e">
        <f t="shared" si="35"/>
        <v>#DIV/0!</v>
      </c>
      <c r="DJ15" s="1"/>
      <c r="DK15" s="1"/>
      <c r="DL15" s="16" t="e">
        <f t="shared" si="36"/>
        <v>#DIV/0!</v>
      </c>
      <c r="DM15" s="1"/>
      <c r="DN15" s="1"/>
      <c r="DO15" s="16" t="e">
        <f t="shared" si="37"/>
        <v>#DIV/0!</v>
      </c>
      <c r="DP15" s="1"/>
      <c r="DQ15" s="1"/>
      <c r="DR15" s="16" t="e">
        <f t="shared" si="38"/>
        <v>#DIV/0!</v>
      </c>
      <c r="DS15" s="18"/>
      <c r="DT15" s="18"/>
      <c r="DU15" s="16" t="e">
        <f t="shared" si="39"/>
        <v>#DIV/0!</v>
      </c>
      <c r="DV15" s="57"/>
      <c r="DW15" s="57"/>
      <c r="DX15" s="56" t="e">
        <f t="shared" si="40"/>
        <v>#DIV/0!</v>
      </c>
      <c r="DY15" s="1"/>
      <c r="DZ15" s="1"/>
      <c r="EA15" s="16" t="e">
        <f t="shared" si="41"/>
        <v>#DIV/0!</v>
      </c>
      <c r="EB15" s="16"/>
      <c r="EC15" s="16"/>
      <c r="ED15" s="16" t="e">
        <f t="shared" si="42"/>
        <v>#DIV/0!</v>
      </c>
      <c r="EE15" s="1"/>
      <c r="EF15" s="1"/>
      <c r="EG15" s="16" t="e">
        <f t="shared" si="43"/>
        <v>#DIV/0!</v>
      </c>
      <c r="EH15" s="1"/>
      <c r="EI15" s="1"/>
      <c r="EJ15" s="16" t="e">
        <f t="shared" si="44"/>
        <v>#DIV/0!</v>
      </c>
      <c r="EK15" s="16"/>
      <c r="EL15" s="16"/>
      <c r="EM15" s="16" t="e">
        <f t="shared" si="45"/>
        <v>#DIV/0!</v>
      </c>
      <c r="EN15" s="1">
        <f t="shared" si="46"/>
        <v>48000</v>
      </c>
      <c r="EO15" s="1">
        <f t="shared" si="47"/>
        <v>0</v>
      </c>
      <c r="EP15" s="16">
        <f t="shared" si="2"/>
        <v>0</v>
      </c>
      <c r="EQ15" s="45">
        <f t="shared" si="49"/>
        <v>1</v>
      </c>
      <c r="ER15" s="45">
        <f t="shared" si="50"/>
        <v>1</v>
      </c>
      <c r="ES15" s="45">
        <f t="shared" si="51"/>
        <v>1</v>
      </c>
      <c r="ET15" s="45">
        <f t="shared" si="52"/>
        <v>1</v>
      </c>
      <c r="EU15" s="45">
        <f t="shared" si="53"/>
        <v>1</v>
      </c>
      <c r="EV15" s="45">
        <f t="shared" si="54"/>
        <v>1</v>
      </c>
      <c r="EW15" s="45">
        <f t="shared" si="55"/>
        <v>1</v>
      </c>
      <c r="EX15" s="45">
        <f t="shared" si="56"/>
        <v>1</v>
      </c>
      <c r="EY15" s="45">
        <f t="shared" si="57"/>
        <v>1</v>
      </c>
      <c r="EZ15" s="45">
        <f t="shared" si="58"/>
        <v>1</v>
      </c>
      <c r="FA15" s="45">
        <f t="shared" si="59"/>
        <v>1</v>
      </c>
      <c r="FB15" s="45">
        <f t="shared" si="60"/>
        <v>1</v>
      </c>
      <c r="FC15" s="45">
        <f t="shared" si="61"/>
        <v>12</v>
      </c>
    </row>
    <row r="16" spans="1:161" ht="28.5" x14ac:dyDescent="0.25">
      <c r="A16" s="4" t="s">
        <v>47</v>
      </c>
      <c r="B16" s="5"/>
      <c r="C16" s="6" t="s">
        <v>48</v>
      </c>
      <c r="D16" s="19"/>
      <c r="E16" s="19"/>
      <c r="F16" s="13">
        <f t="shared" si="3"/>
        <v>111626</v>
      </c>
      <c r="G16" s="13">
        <f>J16+Y16+BF16+BR16+CM16+BO16</f>
        <v>14473.039999999999</v>
      </c>
      <c r="H16" s="16">
        <f t="shared" si="4"/>
        <v>12.965653163241539</v>
      </c>
      <c r="I16" s="1">
        <f t="shared" si="48"/>
        <v>49826</v>
      </c>
      <c r="J16" s="1">
        <f t="shared" si="48"/>
        <v>8304.32</v>
      </c>
      <c r="K16" s="16">
        <f t="shared" si="5"/>
        <v>16.666639906875925</v>
      </c>
      <c r="L16" s="1">
        <f>L17</f>
        <v>38326</v>
      </c>
      <c r="M16" s="1">
        <f>M17</f>
        <v>6378.12</v>
      </c>
      <c r="N16" s="16">
        <f t="shared" si="6"/>
        <v>16.641757553618952</v>
      </c>
      <c r="O16" s="4"/>
      <c r="P16" s="4"/>
      <c r="Q16" s="16" t="e">
        <f t="shared" si="7"/>
        <v>#DIV/0!</v>
      </c>
      <c r="R16" s="1">
        <f>R17</f>
        <v>11500</v>
      </c>
      <c r="S16" s="1">
        <f>S17</f>
        <v>1926.2</v>
      </c>
      <c r="T16" s="16">
        <f t="shared" si="8"/>
        <v>16.749565217391304</v>
      </c>
      <c r="U16" s="16"/>
      <c r="V16" s="16"/>
      <c r="W16" s="16"/>
      <c r="X16" s="1">
        <f>X18</f>
        <v>57000</v>
      </c>
      <c r="Y16" s="1">
        <f>Y18</f>
        <v>1368.72</v>
      </c>
      <c r="Z16" s="16">
        <f t="shared" si="10"/>
        <v>2.401263157894737</v>
      </c>
      <c r="AA16" s="1"/>
      <c r="AB16" s="1"/>
      <c r="AC16" s="16" t="e">
        <f t="shared" si="11"/>
        <v>#DIV/0!</v>
      </c>
      <c r="AD16" s="1"/>
      <c r="AE16" s="1"/>
      <c r="AF16" s="16" t="e">
        <f t="shared" si="12"/>
        <v>#DIV/0!</v>
      </c>
      <c r="AG16" s="1"/>
      <c r="AH16" s="1"/>
      <c r="AI16" s="16"/>
      <c r="AJ16" s="1"/>
      <c r="AK16" s="1"/>
      <c r="AL16" s="16"/>
      <c r="AM16" s="1"/>
      <c r="AN16" s="1"/>
      <c r="AO16" s="16"/>
      <c r="AP16" s="1"/>
      <c r="AQ16" s="1"/>
      <c r="AR16" s="16"/>
      <c r="AS16" s="1">
        <f>AS18</f>
        <v>57000</v>
      </c>
      <c r="AT16" s="1">
        <f>AT18</f>
        <v>1368.72</v>
      </c>
      <c r="AU16" s="16">
        <f t="shared" si="17"/>
        <v>2.401263157894737</v>
      </c>
      <c r="AV16" s="16"/>
      <c r="AW16" s="16"/>
      <c r="AX16" s="16" t="e">
        <f t="shared" si="18"/>
        <v>#DIV/0!</v>
      </c>
      <c r="AY16" s="1"/>
      <c r="AZ16" s="1"/>
      <c r="BA16" s="16" t="e">
        <f t="shared" si="19"/>
        <v>#DIV/0!</v>
      </c>
      <c r="BB16" s="16"/>
      <c r="BC16" s="16"/>
      <c r="BD16" s="16"/>
      <c r="BE16" s="16"/>
      <c r="BF16" s="16"/>
      <c r="BG16" s="16"/>
      <c r="BH16" s="1"/>
      <c r="BI16" s="1"/>
      <c r="BJ16" s="16"/>
      <c r="BK16" s="16"/>
      <c r="BL16" s="16"/>
      <c r="BM16" s="16"/>
      <c r="BN16" s="17"/>
      <c r="BO16" s="17"/>
      <c r="BP16" s="16"/>
      <c r="BQ16" s="1"/>
      <c r="BR16" s="1"/>
      <c r="BS16" s="16"/>
      <c r="BT16" s="1"/>
      <c r="BU16" s="1"/>
      <c r="BV16" s="16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16" t="e">
        <f t="shared" si="28"/>
        <v>#DIV/0!</v>
      </c>
      <c r="CL16" s="1">
        <f>CL19</f>
        <v>4800</v>
      </c>
      <c r="CM16" s="1">
        <f>CM19</f>
        <v>4800</v>
      </c>
      <c r="CN16" s="16">
        <f>CM16/CL16*100</f>
        <v>100</v>
      </c>
      <c r="CO16" s="1"/>
      <c r="CP16" s="1"/>
      <c r="CQ16" s="16" t="e">
        <f t="shared" si="30"/>
        <v>#DIV/0!</v>
      </c>
      <c r="CR16" s="1"/>
      <c r="CS16" s="1"/>
      <c r="CT16" s="16" t="e">
        <f t="shared" si="31"/>
        <v>#DIV/0!</v>
      </c>
      <c r="CU16" s="1"/>
      <c r="CV16" s="1"/>
      <c r="CW16" s="16"/>
      <c r="CX16" s="1"/>
      <c r="CY16" s="1"/>
      <c r="CZ16" s="16"/>
      <c r="DA16" s="1">
        <f>DA17+DA18+DA19</f>
        <v>4800</v>
      </c>
      <c r="DB16" s="1">
        <f>DB17+DB18+DB19</f>
        <v>4800</v>
      </c>
      <c r="DC16" s="16">
        <f t="shared" si="34"/>
        <v>100</v>
      </c>
      <c r="DD16" s="16"/>
      <c r="DE16" s="16"/>
      <c r="DF16" s="16"/>
      <c r="DG16" s="1">
        <f t="shared" si="63"/>
        <v>52900</v>
      </c>
      <c r="DH16" s="1">
        <f t="shared" si="64"/>
        <v>2200</v>
      </c>
      <c r="DI16" s="16">
        <f t="shared" si="35"/>
        <v>4.1587901701323249</v>
      </c>
      <c r="DJ16" s="1"/>
      <c r="DK16" s="1"/>
      <c r="DL16" s="16" t="e">
        <f t="shared" si="36"/>
        <v>#DIV/0!</v>
      </c>
      <c r="DM16" s="1"/>
      <c r="DN16" s="1"/>
      <c r="DO16" s="16"/>
      <c r="DP16" s="1"/>
      <c r="DQ16" s="1"/>
      <c r="DR16" s="16"/>
      <c r="DS16" s="18"/>
      <c r="DT16" s="18"/>
      <c r="DU16" s="16"/>
      <c r="DV16" s="57">
        <f>DY16+EH16+EK16</f>
        <v>52900</v>
      </c>
      <c r="DW16" s="57">
        <f>DZ16+EI16+EL16</f>
        <v>2200</v>
      </c>
      <c r="DX16" s="56">
        <f t="shared" si="40"/>
        <v>4.1587901701323249</v>
      </c>
      <c r="DY16" s="1">
        <f>DY18</f>
        <v>0</v>
      </c>
      <c r="DZ16" s="1">
        <f>DZ18</f>
        <v>0</v>
      </c>
      <c r="EA16" s="16" t="e">
        <f t="shared" si="41"/>
        <v>#DIV/0!</v>
      </c>
      <c r="EB16" s="1">
        <f>EB18</f>
        <v>0</v>
      </c>
      <c r="EC16" s="1">
        <f>EC18</f>
        <v>0</v>
      </c>
      <c r="ED16" s="16" t="e">
        <f t="shared" si="42"/>
        <v>#DIV/0!</v>
      </c>
      <c r="EE16" s="1">
        <f>EE18</f>
        <v>0</v>
      </c>
      <c r="EF16" s="1">
        <f>EF18</f>
        <v>0</v>
      </c>
      <c r="EG16" s="16" t="e">
        <f t="shared" si="43"/>
        <v>#DIV/0!</v>
      </c>
      <c r="EH16" s="1">
        <f>EH18</f>
        <v>700</v>
      </c>
      <c r="EI16" s="1">
        <f>EI18</f>
        <v>0</v>
      </c>
      <c r="EJ16" s="16">
        <f t="shared" si="44"/>
        <v>0</v>
      </c>
      <c r="EK16" s="1">
        <f>EK18</f>
        <v>52200</v>
      </c>
      <c r="EL16" s="1">
        <f>EL18</f>
        <v>2200</v>
      </c>
      <c r="EM16" s="16">
        <f t="shared" si="45"/>
        <v>4.2145593869731801</v>
      </c>
      <c r="EN16" s="1">
        <f t="shared" si="46"/>
        <v>164526</v>
      </c>
      <c r="EO16" s="1">
        <f t="shared" si="47"/>
        <v>16673.04</v>
      </c>
      <c r="EP16" s="16">
        <f t="shared" si="2"/>
        <v>10.133984902082346</v>
      </c>
    </row>
    <row r="17" spans="1:160" x14ac:dyDescent="0.25">
      <c r="A17" s="4" t="s">
        <v>47</v>
      </c>
      <c r="B17" s="5" t="s">
        <v>36</v>
      </c>
      <c r="C17" s="6"/>
      <c r="D17" s="19"/>
      <c r="E17" s="19"/>
      <c r="F17" s="13">
        <f t="shared" si="3"/>
        <v>49826</v>
      </c>
      <c r="G17" s="13">
        <f t="shared" si="3"/>
        <v>8304.32</v>
      </c>
      <c r="H17" s="16">
        <f t="shared" si="4"/>
        <v>16.666639906875925</v>
      </c>
      <c r="I17" s="1">
        <f t="shared" si="48"/>
        <v>49826</v>
      </c>
      <c r="J17" s="1">
        <f t="shared" si="48"/>
        <v>8304.32</v>
      </c>
      <c r="K17" s="16">
        <f t="shared" si="5"/>
        <v>16.666639906875925</v>
      </c>
      <c r="L17" s="1">
        <f>38326</f>
        <v>38326</v>
      </c>
      <c r="M17" s="1">
        <f>6378.12</f>
        <v>6378.12</v>
      </c>
      <c r="N17" s="16">
        <f t="shared" si="6"/>
        <v>16.641757553618952</v>
      </c>
      <c r="O17" s="4"/>
      <c r="P17" s="4"/>
      <c r="Q17" s="16" t="e">
        <f t="shared" si="7"/>
        <v>#DIV/0!</v>
      </c>
      <c r="R17" s="1">
        <f>11500</f>
        <v>11500</v>
      </c>
      <c r="S17" s="1">
        <f>1926.2</f>
        <v>1926.2</v>
      </c>
      <c r="T17" s="16">
        <f t="shared" si="8"/>
        <v>16.749565217391304</v>
      </c>
      <c r="U17" s="16"/>
      <c r="V17" s="16"/>
      <c r="W17" s="16"/>
      <c r="X17" s="1"/>
      <c r="Y17" s="1"/>
      <c r="Z17" s="16" t="e">
        <f t="shared" si="10"/>
        <v>#DIV/0!</v>
      </c>
      <c r="AA17" s="1"/>
      <c r="AB17" s="1"/>
      <c r="AC17" s="16" t="e">
        <f t="shared" si="11"/>
        <v>#DIV/0!</v>
      </c>
      <c r="AD17" s="1"/>
      <c r="AE17" s="1"/>
      <c r="AF17" s="16" t="e">
        <f t="shared" si="12"/>
        <v>#DIV/0!</v>
      </c>
      <c r="AG17" s="1"/>
      <c r="AH17" s="1"/>
      <c r="AI17" s="16"/>
      <c r="AJ17" s="1"/>
      <c r="AK17" s="1"/>
      <c r="AL17" s="16"/>
      <c r="AM17" s="1"/>
      <c r="AN17" s="1"/>
      <c r="AO17" s="16"/>
      <c r="AP17" s="1"/>
      <c r="AQ17" s="1"/>
      <c r="AR17" s="16"/>
      <c r="AS17" s="1"/>
      <c r="AT17" s="1"/>
      <c r="AU17" s="16"/>
      <c r="AV17" s="16"/>
      <c r="AW17" s="16"/>
      <c r="AX17" s="16" t="e">
        <f t="shared" si="18"/>
        <v>#DIV/0!</v>
      </c>
      <c r="AY17" s="1"/>
      <c r="AZ17" s="1"/>
      <c r="BA17" s="16" t="e">
        <f t="shared" si="19"/>
        <v>#DIV/0!</v>
      </c>
      <c r="BB17" s="16"/>
      <c r="BC17" s="16"/>
      <c r="BD17" s="16"/>
      <c r="BE17" s="16"/>
      <c r="BF17" s="16"/>
      <c r="BG17" s="16"/>
      <c r="BH17" s="1"/>
      <c r="BI17" s="1"/>
      <c r="BJ17" s="16"/>
      <c r="BK17" s="16"/>
      <c r="BL17" s="16"/>
      <c r="BM17" s="16"/>
      <c r="BN17" s="17"/>
      <c r="BO17" s="17"/>
      <c r="BP17" s="16"/>
      <c r="BQ17" s="1"/>
      <c r="BR17" s="1"/>
      <c r="BS17" s="16"/>
      <c r="BT17" s="1"/>
      <c r="BU17" s="1"/>
      <c r="BV17" s="16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16" t="e">
        <f t="shared" si="28"/>
        <v>#DIV/0!</v>
      </c>
      <c r="CL17" s="1"/>
      <c r="CM17" s="1"/>
      <c r="CN17" s="16" t="e">
        <f>CM17/CL17*100</f>
        <v>#DIV/0!</v>
      </c>
      <c r="CO17" s="1"/>
      <c r="CP17" s="1"/>
      <c r="CQ17" s="16" t="e">
        <f t="shared" si="30"/>
        <v>#DIV/0!</v>
      </c>
      <c r="CR17" s="1"/>
      <c r="CS17" s="1"/>
      <c r="CT17" s="16" t="e">
        <f t="shared" si="31"/>
        <v>#DIV/0!</v>
      </c>
      <c r="CU17" s="1"/>
      <c r="CV17" s="1"/>
      <c r="CW17" s="16"/>
      <c r="CX17" s="1"/>
      <c r="CY17" s="1"/>
      <c r="CZ17" s="16"/>
      <c r="DA17" s="1"/>
      <c r="DB17" s="1"/>
      <c r="DC17" s="16" t="e">
        <f t="shared" si="34"/>
        <v>#DIV/0!</v>
      </c>
      <c r="DD17" s="16"/>
      <c r="DE17" s="16"/>
      <c r="DF17" s="16"/>
      <c r="DG17" s="1">
        <f t="shared" si="63"/>
        <v>0</v>
      </c>
      <c r="DH17" s="1">
        <f t="shared" si="64"/>
        <v>0</v>
      </c>
      <c r="DI17" s="16" t="e">
        <f t="shared" si="35"/>
        <v>#DIV/0!</v>
      </c>
      <c r="DJ17" s="1"/>
      <c r="DK17" s="1"/>
      <c r="DL17" s="16" t="e">
        <f t="shared" si="36"/>
        <v>#DIV/0!</v>
      </c>
      <c r="DM17" s="1"/>
      <c r="DN17" s="1"/>
      <c r="DO17" s="16"/>
      <c r="DP17" s="1"/>
      <c r="DQ17" s="1"/>
      <c r="DR17" s="16"/>
      <c r="DS17" s="18"/>
      <c r="DT17" s="18"/>
      <c r="DU17" s="16"/>
      <c r="DV17" s="57"/>
      <c r="DW17" s="57"/>
      <c r="DX17" s="56"/>
      <c r="DY17" s="1"/>
      <c r="DZ17" s="1"/>
      <c r="EA17" s="16" t="e">
        <f t="shared" si="41"/>
        <v>#DIV/0!</v>
      </c>
      <c r="EB17" s="16"/>
      <c r="EC17" s="16"/>
      <c r="ED17" s="16" t="e">
        <f t="shared" si="42"/>
        <v>#DIV/0!</v>
      </c>
      <c r="EE17" s="1"/>
      <c r="EF17" s="1"/>
      <c r="EG17" s="16"/>
      <c r="EH17" s="1"/>
      <c r="EI17" s="1"/>
      <c r="EJ17" s="16"/>
      <c r="EK17" s="16"/>
      <c r="EL17" s="16"/>
      <c r="EM17" s="16" t="e">
        <f t="shared" si="45"/>
        <v>#DIV/0!</v>
      </c>
      <c r="EN17" s="1">
        <f t="shared" si="46"/>
        <v>49826</v>
      </c>
      <c r="EO17" s="1">
        <f t="shared" si="47"/>
        <v>8304.32</v>
      </c>
      <c r="EP17" s="16">
        <f t="shared" si="2"/>
        <v>16.666639906875925</v>
      </c>
    </row>
    <row r="18" spans="1:160" ht="28.5" x14ac:dyDescent="0.25">
      <c r="A18" s="4" t="s">
        <v>47</v>
      </c>
      <c r="B18" s="5">
        <v>244</v>
      </c>
      <c r="C18" s="6" t="s">
        <v>48</v>
      </c>
      <c r="D18" s="19"/>
      <c r="E18" s="19"/>
      <c r="F18" s="13">
        <f t="shared" si="3"/>
        <v>57000</v>
      </c>
      <c r="G18" s="13">
        <f t="shared" si="3"/>
        <v>1368.72</v>
      </c>
      <c r="H18" s="16">
        <f t="shared" si="4"/>
        <v>2.401263157894737</v>
      </c>
      <c r="I18" s="1">
        <f t="shared" si="48"/>
        <v>0</v>
      </c>
      <c r="J18" s="1">
        <f t="shared" si="48"/>
        <v>0</v>
      </c>
      <c r="K18" s="16" t="e">
        <f t="shared" si="5"/>
        <v>#DIV/0!</v>
      </c>
      <c r="L18" s="1"/>
      <c r="M18" s="1"/>
      <c r="N18" s="16" t="e">
        <f t="shared" si="6"/>
        <v>#DIV/0!</v>
      </c>
      <c r="O18" s="4"/>
      <c r="P18" s="4"/>
      <c r="Q18" s="16" t="e">
        <f t="shared" si="7"/>
        <v>#DIV/0!</v>
      </c>
      <c r="R18" s="1"/>
      <c r="S18" s="1"/>
      <c r="T18" s="16" t="e">
        <f t="shared" si="8"/>
        <v>#DIV/0!</v>
      </c>
      <c r="U18" s="16"/>
      <c r="V18" s="16"/>
      <c r="W18" s="16"/>
      <c r="X18" s="1">
        <f t="shared" ref="X18:Y19" si="69">AA18+AD18+AG18+AJ18+AP18+AS18+AM18</f>
        <v>57000</v>
      </c>
      <c r="Y18" s="1">
        <f t="shared" si="69"/>
        <v>1368.72</v>
      </c>
      <c r="Z18" s="16">
        <f t="shared" si="10"/>
        <v>2.401263157894737</v>
      </c>
      <c r="AA18" s="1"/>
      <c r="AB18" s="1"/>
      <c r="AC18" s="16" t="e">
        <f t="shared" si="11"/>
        <v>#DIV/0!</v>
      </c>
      <c r="AD18" s="1"/>
      <c r="AE18" s="1"/>
      <c r="AF18" s="16" t="e">
        <f t="shared" si="12"/>
        <v>#DIV/0!</v>
      </c>
      <c r="AG18" s="1"/>
      <c r="AH18" s="1"/>
      <c r="AI18" s="16" t="e">
        <f t="shared" ref="AI18" si="70">AH18/AG18*100</f>
        <v>#DIV/0!</v>
      </c>
      <c r="AJ18" s="1"/>
      <c r="AK18" s="1"/>
      <c r="AL18" s="16" t="e">
        <f t="shared" ref="AL18" si="71">AK18/AJ18*100</f>
        <v>#DIV/0!</v>
      </c>
      <c r="AM18" s="1"/>
      <c r="AN18" s="1"/>
      <c r="AO18" s="16" t="e">
        <f t="shared" ref="AO18" si="72">AN18/AM18*100</f>
        <v>#DIV/0!</v>
      </c>
      <c r="AP18" s="1"/>
      <c r="AQ18" s="1"/>
      <c r="AR18" s="16" t="e">
        <f t="shared" ref="AR18" si="73">AQ18/AP18*100</f>
        <v>#DIV/0!</v>
      </c>
      <c r="AS18" s="1">
        <f>57000</f>
        <v>57000</v>
      </c>
      <c r="AT18" s="1">
        <f>1368.72</f>
        <v>1368.72</v>
      </c>
      <c r="AU18" s="16">
        <f t="shared" si="17"/>
        <v>2.401263157894737</v>
      </c>
      <c r="AV18" s="16"/>
      <c r="AW18" s="16"/>
      <c r="AX18" s="16" t="e">
        <f t="shared" si="18"/>
        <v>#DIV/0!</v>
      </c>
      <c r="AY18" s="1"/>
      <c r="AZ18" s="1"/>
      <c r="BA18" s="16" t="e">
        <f t="shared" si="19"/>
        <v>#DIV/0!</v>
      </c>
      <c r="BB18" s="16"/>
      <c r="BC18" s="16"/>
      <c r="BD18" s="16" t="e">
        <f t="shared" ref="BD18" si="74">BC18/BB18*100</f>
        <v>#DIV/0!</v>
      </c>
      <c r="BE18" s="16">
        <f t="shared" ref="BE18:BF18" si="75">BH18</f>
        <v>0</v>
      </c>
      <c r="BF18" s="16">
        <f t="shared" si="75"/>
        <v>0</v>
      </c>
      <c r="BG18" s="16" t="e">
        <f t="shared" ref="BG18" si="76">BF18/BE18*100</f>
        <v>#DIV/0!</v>
      </c>
      <c r="BH18" s="1"/>
      <c r="BI18" s="1"/>
      <c r="BJ18" s="16" t="e">
        <f t="shared" ref="BJ18" si="77">BI18/BH18*100</f>
        <v>#DIV/0!</v>
      </c>
      <c r="BK18" s="16"/>
      <c r="BL18" s="16"/>
      <c r="BM18" s="16"/>
      <c r="BN18" s="17"/>
      <c r="BO18" s="17"/>
      <c r="BP18" s="16" t="e">
        <f t="shared" ref="BP18" si="78">BO18/BN18*100</f>
        <v>#DIV/0!</v>
      </c>
      <c r="BQ18" s="1">
        <f t="shared" ref="BQ18:BR18" si="79">BT18+CI18</f>
        <v>0</v>
      </c>
      <c r="BR18" s="1">
        <f t="shared" si="79"/>
        <v>0</v>
      </c>
      <c r="BS18" s="16" t="e">
        <f t="shared" ref="BS18" si="80">BR18/BQ18*100</f>
        <v>#DIV/0!</v>
      </c>
      <c r="BT18" s="1"/>
      <c r="BU18" s="1"/>
      <c r="BV18" s="16" t="e">
        <f t="shared" ref="BV18" si="81">BU18/BT18*100</f>
        <v>#DIV/0!</v>
      </c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16" t="e">
        <f t="shared" si="28"/>
        <v>#DIV/0!</v>
      </c>
      <c r="CL18" s="1">
        <f t="shared" ref="CL18:CM19" si="82">CO18+CR18+CU18+CX18+DA18</f>
        <v>0</v>
      </c>
      <c r="CM18" s="1">
        <f t="shared" si="82"/>
        <v>0</v>
      </c>
      <c r="CN18" s="16" t="e">
        <f t="shared" ref="CN18:CN61" si="83">CM18/CL18*100</f>
        <v>#DIV/0!</v>
      </c>
      <c r="CO18" s="1"/>
      <c r="CP18" s="1"/>
      <c r="CQ18" s="16" t="e">
        <f t="shared" si="30"/>
        <v>#DIV/0!</v>
      </c>
      <c r="CR18" s="1"/>
      <c r="CS18" s="1"/>
      <c r="CT18" s="16" t="e">
        <f t="shared" si="31"/>
        <v>#DIV/0!</v>
      </c>
      <c r="CU18" s="1"/>
      <c r="CV18" s="1"/>
      <c r="CW18" s="16" t="e">
        <f t="shared" ref="CW18" si="84">CV18/CU18*100</f>
        <v>#DIV/0!</v>
      </c>
      <c r="CX18" s="1"/>
      <c r="CY18" s="1"/>
      <c r="CZ18" s="16" t="e">
        <f t="shared" ref="CZ18" si="85">CY18/CX18*100</f>
        <v>#DIV/0!</v>
      </c>
      <c r="DA18" s="1"/>
      <c r="DB18" s="1"/>
      <c r="DC18" s="16" t="e">
        <f t="shared" si="34"/>
        <v>#DIV/0!</v>
      </c>
      <c r="DD18" s="16"/>
      <c r="DE18" s="16"/>
      <c r="DF18" s="16"/>
      <c r="DG18" s="1">
        <f>DJ18+DV18</f>
        <v>52900</v>
      </c>
      <c r="DH18" s="1">
        <f>DK18+DW18</f>
        <v>2200</v>
      </c>
      <c r="DI18" s="16">
        <f t="shared" si="35"/>
        <v>4.1587901701323249</v>
      </c>
      <c r="DJ18" s="1"/>
      <c r="DK18" s="1"/>
      <c r="DL18" s="16" t="e">
        <f t="shared" ref="DL18" si="86">DK18/DJ18*100</f>
        <v>#DIV/0!</v>
      </c>
      <c r="DM18" s="1"/>
      <c r="DN18" s="1"/>
      <c r="DO18" s="16" t="e">
        <f t="shared" ref="DO18" si="87">DN18/DM18*100</f>
        <v>#DIV/0!</v>
      </c>
      <c r="DP18" s="1"/>
      <c r="DQ18" s="1"/>
      <c r="DR18" s="16" t="e">
        <f t="shared" ref="DR18" si="88">DQ18/DP18*100</f>
        <v>#DIV/0!</v>
      </c>
      <c r="DS18" s="18"/>
      <c r="DT18" s="18"/>
      <c r="DU18" s="16" t="e">
        <f t="shared" ref="DU18" si="89">DT18/DS18*100</f>
        <v>#DIV/0!</v>
      </c>
      <c r="DV18" s="57">
        <f>DY18+EB18+EH18+EK18</f>
        <v>52900</v>
      </c>
      <c r="DW18" s="57">
        <f>DZ18+EC18+EI18+EL18</f>
        <v>2200</v>
      </c>
      <c r="DX18" s="56">
        <f t="shared" ref="DX18" si="90">DW18/DV18*100</f>
        <v>4.1587901701323249</v>
      </c>
      <c r="DY18" s="1"/>
      <c r="DZ18" s="1"/>
      <c r="EA18" s="16" t="e">
        <f t="shared" ref="EA18:EA19" si="91">DZ18/DY18*100</f>
        <v>#DIV/0!</v>
      </c>
      <c r="EB18" s="16"/>
      <c r="EC18" s="16"/>
      <c r="ED18" s="16" t="e">
        <f t="shared" ref="ED18:ED19" si="92">EC18/EB18*100</f>
        <v>#DIV/0!</v>
      </c>
      <c r="EE18" s="1"/>
      <c r="EF18" s="1"/>
      <c r="EG18" s="16" t="e">
        <f t="shared" ref="EG18" si="93">EF18/EE18*100</f>
        <v>#DIV/0!</v>
      </c>
      <c r="EH18" s="1">
        <f>700</f>
        <v>700</v>
      </c>
      <c r="EI18" s="1"/>
      <c r="EJ18" s="16">
        <f t="shared" si="44"/>
        <v>0</v>
      </c>
      <c r="EK18" s="1">
        <f>2200+50000</f>
        <v>52200</v>
      </c>
      <c r="EL18" s="1">
        <f>2200</f>
        <v>2200</v>
      </c>
      <c r="EM18" s="16">
        <f t="shared" si="45"/>
        <v>4.2145593869731801</v>
      </c>
      <c r="EN18" s="1">
        <f t="shared" si="46"/>
        <v>109900</v>
      </c>
      <c r="EO18" s="1">
        <f t="shared" si="47"/>
        <v>3568.7200000000003</v>
      </c>
      <c r="EP18" s="16">
        <f t="shared" si="2"/>
        <v>3.2472429481346681</v>
      </c>
      <c r="EQ18" s="45">
        <f t="shared" ref="EQ18:EQ63" si="94">IF(M18&lt;=L18,1,0)</f>
        <v>1</v>
      </c>
      <c r="ER18" s="45">
        <f t="shared" ref="ER18:ER63" si="95">IF(S18&lt;=R18,1,0)</f>
        <v>1</v>
      </c>
      <c r="ES18" s="45">
        <f t="shared" ref="ES18:ES63" si="96">IF(AB18&lt;=AA18,1,0)</f>
        <v>1</v>
      </c>
      <c r="ET18" s="45">
        <f t="shared" ref="ET18:ET63" si="97">IF(AH18&lt;=AG18,1,0)</f>
        <v>1</v>
      </c>
      <c r="EU18" s="45">
        <f t="shared" ref="EU18:EU63" si="98">IF(AQ18&lt;=AP18,1,0)</f>
        <v>1</v>
      </c>
      <c r="EV18" s="45">
        <f t="shared" ref="EV18:EV63" si="99">IF(AT18&lt;=AS18,1,0)</f>
        <v>1</v>
      </c>
      <c r="EW18" s="45">
        <f t="shared" ref="EW18:EW63" si="100">IF(BO18&lt;=BN18,1,0)</f>
        <v>1</v>
      </c>
      <c r="EX18" s="45">
        <f t="shared" ref="EX18:EX63" si="101">IF(CJ18&lt;=CI18,1,0)</f>
        <v>1</v>
      </c>
      <c r="EY18" s="45">
        <f t="shared" ref="EY18:EY63" si="102">IF(CM18&lt;=CL18,1,0)</f>
        <v>1</v>
      </c>
      <c r="EZ18" s="45">
        <f t="shared" ref="EZ18:EZ63" si="103">IF(DK18&lt;=DJ18,1,0)</f>
        <v>1</v>
      </c>
      <c r="FA18" s="45">
        <f t="shared" ref="FA18:FA63" si="104">IF(DZ18&lt;=DY18,1,0)</f>
        <v>1</v>
      </c>
      <c r="FB18" s="45">
        <f t="shared" ref="FB18:FB63" si="105">IF(EI18&lt;=EH18,1,0)</f>
        <v>1</v>
      </c>
      <c r="FC18" s="45">
        <f t="shared" ref="FC18:FC63" si="106">SUM(EQ18:FB18)</f>
        <v>12</v>
      </c>
    </row>
    <row r="19" spans="1:160" x14ac:dyDescent="0.25">
      <c r="A19" s="4" t="s">
        <v>47</v>
      </c>
      <c r="B19" s="5">
        <v>350</v>
      </c>
      <c r="C19" s="6"/>
      <c r="D19" s="19"/>
      <c r="E19" s="19"/>
      <c r="F19" s="13">
        <f t="shared" si="3"/>
        <v>4800</v>
      </c>
      <c r="G19" s="13">
        <f t="shared" si="3"/>
        <v>4800</v>
      </c>
      <c r="H19" s="16">
        <f t="shared" si="4"/>
        <v>100</v>
      </c>
      <c r="I19" s="1">
        <f t="shared" si="48"/>
        <v>0</v>
      </c>
      <c r="J19" s="1">
        <f t="shared" si="48"/>
        <v>0</v>
      </c>
      <c r="K19" s="16" t="e">
        <f t="shared" si="5"/>
        <v>#DIV/0!</v>
      </c>
      <c r="L19" s="1"/>
      <c r="M19" s="1"/>
      <c r="N19" s="16" t="e">
        <f t="shared" si="6"/>
        <v>#DIV/0!</v>
      </c>
      <c r="O19" s="4"/>
      <c r="P19" s="4"/>
      <c r="Q19" s="16"/>
      <c r="R19" s="1"/>
      <c r="S19" s="1"/>
      <c r="T19" s="16" t="e">
        <f t="shared" si="8"/>
        <v>#DIV/0!</v>
      </c>
      <c r="U19" s="16"/>
      <c r="V19" s="16"/>
      <c r="W19" s="16"/>
      <c r="X19" s="1">
        <f t="shared" si="69"/>
        <v>0</v>
      </c>
      <c r="Y19" s="1">
        <f t="shared" si="69"/>
        <v>0</v>
      </c>
      <c r="Z19" s="16" t="e">
        <f t="shared" si="10"/>
        <v>#DIV/0!</v>
      </c>
      <c r="AA19" s="1"/>
      <c r="AB19" s="1"/>
      <c r="AC19" s="16" t="e">
        <f t="shared" si="11"/>
        <v>#DIV/0!</v>
      </c>
      <c r="AD19" s="1"/>
      <c r="AE19" s="1"/>
      <c r="AF19" s="16" t="e">
        <f t="shared" si="12"/>
        <v>#DIV/0!</v>
      </c>
      <c r="AG19" s="1"/>
      <c r="AH19" s="1"/>
      <c r="AI19" s="16"/>
      <c r="AJ19" s="1"/>
      <c r="AK19" s="1"/>
      <c r="AL19" s="16"/>
      <c r="AM19" s="1"/>
      <c r="AN19" s="1"/>
      <c r="AO19" s="16"/>
      <c r="AP19" s="1"/>
      <c r="AQ19" s="1"/>
      <c r="AR19" s="16"/>
      <c r="AS19" s="1"/>
      <c r="AT19" s="1"/>
      <c r="AU19" s="16"/>
      <c r="AV19" s="16"/>
      <c r="AW19" s="16"/>
      <c r="AX19" s="16" t="e">
        <f t="shared" si="18"/>
        <v>#DIV/0!</v>
      </c>
      <c r="AY19" s="1"/>
      <c r="AZ19" s="1"/>
      <c r="BA19" s="16" t="e">
        <f t="shared" si="19"/>
        <v>#DIV/0!</v>
      </c>
      <c r="BB19" s="16"/>
      <c r="BC19" s="16"/>
      <c r="BD19" s="16"/>
      <c r="BE19" s="16"/>
      <c r="BF19" s="16"/>
      <c r="BG19" s="16"/>
      <c r="BH19" s="1"/>
      <c r="BI19" s="1"/>
      <c r="BJ19" s="16"/>
      <c r="BK19" s="16"/>
      <c r="BL19" s="16"/>
      <c r="BM19" s="16"/>
      <c r="BN19" s="17"/>
      <c r="BO19" s="17"/>
      <c r="BP19" s="16"/>
      <c r="BQ19" s="1"/>
      <c r="BR19" s="1"/>
      <c r="BS19" s="16"/>
      <c r="BT19" s="1"/>
      <c r="BU19" s="1"/>
      <c r="BV19" s="16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16" t="e">
        <f t="shared" si="28"/>
        <v>#DIV/0!</v>
      </c>
      <c r="CL19" s="1">
        <f t="shared" si="82"/>
        <v>4800</v>
      </c>
      <c r="CM19" s="1">
        <f t="shared" si="82"/>
        <v>4800</v>
      </c>
      <c r="CN19" s="16">
        <f t="shared" si="83"/>
        <v>100</v>
      </c>
      <c r="CO19" s="1"/>
      <c r="CP19" s="1"/>
      <c r="CQ19" s="16" t="e">
        <f t="shared" si="30"/>
        <v>#DIV/0!</v>
      </c>
      <c r="CR19" s="1"/>
      <c r="CS19" s="1"/>
      <c r="CT19" s="16" t="e">
        <f t="shared" si="31"/>
        <v>#DIV/0!</v>
      </c>
      <c r="CU19" s="1"/>
      <c r="CV19" s="1"/>
      <c r="CW19" s="16"/>
      <c r="CX19" s="1"/>
      <c r="CY19" s="1"/>
      <c r="CZ19" s="16"/>
      <c r="DA19" s="1">
        <v>4800</v>
      </c>
      <c r="DB19" s="16">
        <f>4800</f>
        <v>4800</v>
      </c>
      <c r="DC19" s="16">
        <f t="shared" ref="DC19:DC61" si="107">DB19/DA19*100</f>
        <v>100</v>
      </c>
      <c r="DD19" s="16"/>
      <c r="DE19" s="16"/>
      <c r="DF19" s="16"/>
      <c r="DG19" s="1">
        <f>DJ19+DM19+DP19+DS19+DY19+EH19+EK19</f>
        <v>0</v>
      </c>
      <c r="DH19" s="1">
        <f>DK19+DN19+DQ19+DT19+DZ19+EI19+EL19</f>
        <v>0</v>
      </c>
      <c r="DI19" s="16" t="e">
        <f t="shared" si="35"/>
        <v>#DIV/0!</v>
      </c>
      <c r="DJ19" s="1"/>
      <c r="DK19" s="1"/>
      <c r="DL19" s="16"/>
      <c r="DM19" s="1"/>
      <c r="DN19" s="1"/>
      <c r="DO19" s="16"/>
      <c r="DP19" s="1"/>
      <c r="DQ19" s="1"/>
      <c r="DR19" s="16"/>
      <c r="DS19" s="18"/>
      <c r="DT19" s="18"/>
      <c r="DU19" s="16"/>
      <c r="DV19" s="57"/>
      <c r="DW19" s="57"/>
      <c r="DX19" s="56"/>
      <c r="DY19" s="1"/>
      <c r="DZ19" s="1"/>
      <c r="EA19" s="16" t="e">
        <f t="shared" si="91"/>
        <v>#DIV/0!</v>
      </c>
      <c r="EB19" s="16"/>
      <c r="EC19" s="16"/>
      <c r="ED19" s="16" t="e">
        <f t="shared" si="92"/>
        <v>#DIV/0!</v>
      </c>
      <c r="EE19" s="1"/>
      <c r="EF19" s="1"/>
      <c r="EG19" s="16"/>
      <c r="EH19" s="1"/>
      <c r="EI19" s="1"/>
      <c r="EJ19" s="16"/>
      <c r="EK19" s="16"/>
      <c r="EL19" s="16"/>
      <c r="EM19" s="16" t="e">
        <f t="shared" ref="EM19:EM48" si="108">EL19/EK19*100</f>
        <v>#DIV/0!</v>
      </c>
      <c r="EN19" s="1">
        <f t="shared" si="46"/>
        <v>4800</v>
      </c>
      <c r="EO19" s="1">
        <f t="shared" si="47"/>
        <v>4800</v>
      </c>
      <c r="EP19" s="16">
        <f t="shared" si="2"/>
        <v>100</v>
      </c>
      <c r="EQ19" s="45">
        <f t="shared" si="94"/>
        <v>1</v>
      </c>
      <c r="ER19" s="45">
        <f t="shared" si="95"/>
        <v>1</v>
      </c>
      <c r="ES19" s="45">
        <f t="shared" si="96"/>
        <v>1</v>
      </c>
      <c r="ET19" s="45">
        <f t="shared" si="97"/>
        <v>1</v>
      </c>
      <c r="EU19" s="45">
        <f t="shared" si="98"/>
        <v>1</v>
      </c>
      <c r="EV19" s="45">
        <f t="shared" si="99"/>
        <v>1</v>
      </c>
      <c r="EW19" s="45">
        <f t="shared" si="100"/>
        <v>1</v>
      </c>
      <c r="EX19" s="45">
        <f t="shared" si="101"/>
        <v>1</v>
      </c>
      <c r="EY19" s="45">
        <f t="shared" si="102"/>
        <v>1</v>
      </c>
      <c r="EZ19" s="45">
        <f t="shared" si="103"/>
        <v>1</v>
      </c>
      <c r="FA19" s="45">
        <f t="shared" si="104"/>
        <v>1</v>
      </c>
      <c r="FB19" s="45">
        <f t="shared" si="105"/>
        <v>1</v>
      </c>
      <c r="FC19" s="45">
        <f t="shared" si="106"/>
        <v>12</v>
      </c>
    </row>
    <row r="20" spans="1:160" x14ac:dyDescent="0.25">
      <c r="A20" s="17" t="s">
        <v>49</v>
      </c>
      <c r="B20" s="17"/>
      <c r="C20" s="21" t="s">
        <v>50</v>
      </c>
      <c r="D20" s="22"/>
      <c r="E20" s="22"/>
      <c r="F20" s="3">
        <f>SUM(F21:F22)</f>
        <v>422800</v>
      </c>
      <c r="G20" s="3">
        <f>SUM(G21:G22)</f>
        <v>108500</v>
      </c>
      <c r="H20" s="16">
        <f t="shared" si="4"/>
        <v>25.662251655629138</v>
      </c>
      <c r="I20" s="1">
        <f t="shared" si="48"/>
        <v>402600</v>
      </c>
      <c r="J20" s="1">
        <f t="shared" si="48"/>
        <v>107300</v>
      </c>
      <c r="K20" s="16">
        <f t="shared" si="5"/>
        <v>26.651763537009437</v>
      </c>
      <c r="L20" s="3">
        <f>SUM(L21:L22)</f>
        <v>309200</v>
      </c>
      <c r="M20" s="3">
        <f>SUM(M21:M22)</f>
        <v>87525.39</v>
      </c>
      <c r="N20" s="16">
        <f t="shared" ref="N20:N30" si="109">M20/L20*100</f>
        <v>28.307047218628718</v>
      </c>
      <c r="O20" s="3">
        <f>SUM(O21:O22)</f>
        <v>0</v>
      </c>
      <c r="P20" s="3">
        <f>SUM(P21:P22)</f>
        <v>0</v>
      </c>
      <c r="Q20" s="16" t="e">
        <f t="shared" ref="Q20:Q26" si="110">P20/O20*100</f>
        <v>#DIV/0!</v>
      </c>
      <c r="R20" s="3">
        <f>SUM(R21:R22)</f>
        <v>93400</v>
      </c>
      <c r="S20" s="3">
        <f>SUM(S21:S22)</f>
        <v>19774.61</v>
      </c>
      <c r="T20" s="16">
        <f t="shared" ref="T20" si="111">S20/R20*100</f>
        <v>21.171959314775162</v>
      </c>
      <c r="U20" s="16"/>
      <c r="V20" s="16"/>
      <c r="W20" s="16"/>
      <c r="X20" s="3">
        <f>SUM(X21:X22)</f>
        <v>20200</v>
      </c>
      <c r="Y20" s="3">
        <f>SUM(Y21:Y22)</f>
        <v>1200</v>
      </c>
      <c r="Z20" s="16">
        <f t="shared" si="10"/>
        <v>5.9405940594059405</v>
      </c>
      <c r="AA20" s="3">
        <f>SUM(AA21:AA22)</f>
        <v>16600</v>
      </c>
      <c r="AB20" s="3">
        <f>SUM(AB21:AB22)</f>
        <v>0</v>
      </c>
      <c r="AC20" s="16">
        <f t="shared" si="11"/>
        <v>0</v>
      </c>
      <c r="AD20" s="3">
        <f>SUM(AD21:AD22)</f>
        <v>3600</v>
      </c>
      <c r="AE20" s="3">
        <f>SUM(AE21:AE22)</f>
        <v>1200</v>
      </c>
      <c r="AF20" s="16">
        <f t="shared" si="12"/>
        <v>33.333333333333329</v>
      </c>
      <c r="AG20" s="3">
        <f>SUM(AG21:AG22)</f>
        <v>0</v>
      </c>
      <c r="AH20" s="3">
        <f>SUM(AH21:AH22)</f>
        <v>0</v>
      </c>
      <c r="AI20" s="16" t="e">
        <f t="shared" ref="AI20:AI28" si="112">AH20/AG20*100</f>
        <v>#DIV/0!</v>
      </c>
      <c r="AJ20" s="3">
        <f>SUM(AJ21:AJ22)</f>
        <v>0</v>
      </c>
      <c r="AK20" s="3">
        <f>SUM(AK21:AK22)</f>
        <v>0</v>
      </c>
      <c r="AL20" s="16" t="e">
        <f t="shared" ref="AL20:AL26" si="113">AK20/AJ20*100</f>
        <v>#DIV/0!</v>
      </c>
      <c r="AM20" s="3">
        <f>SUM(AM21:AM22)</f>
        <v>0</v>
      </c>
      <c r="AN20" s="3">
        <f>SUM(AN21:AN22)</f>
        <v>0</v>
      </c>
      <c r="AO20" s="16" t="e">
        <f t="shared" ref="AO20:AO26" si="114">AN20/AM20*100</f>
        <v>#DIV/0!</v>
      </c>
      <c r="AP20" s="3">
        <f>SUM(AP21:AP22)</f>
        <v>0</v>
      </c>
      <c r="AQ20" s="3">
        <f>SUM(AQ21:AQ22)</f>
        <v>0</v>
      </c>
      <c r="AR20" s="16" t="e">
        <f t="shared" ref="AR20:AR30" si="115">AQ20/AP20*100</f>
        <v>#DIV/0!</v>
      </c>
      <c r="AS20" s="3">
        <f>SUM(AS21:AS22)</f>
        <v>0</v>
      </c>
      <c r="AT20" s="3">
        <f>SUM(AT21:AT22)</f>
        <v>0</v>
      </c>
      <c r="AU20" s="16" t="e">
        <f t="shared" ref="AU20:AU61" si="116">AT20/AS20*100</f>
        <v>#DIV/0!</v>
      </c>
      <c r="AV20" s="16"/>
      <c r="AW20" s="16"/>
      <c r="AX20" s="16" t="e">
        <f t="shared" si="18"/>
        <v>#DIV/0!</v>
      </c>
      <c r="AY20" s="3">
        <f>SUM(AY21:AY22)</f>
        <v>0</v>
      </c>
      <c r="AZ20" s="3">
        <f>SUM(AZ21:AZ22)</f>
        <v>0</v>
      </c>
      <c r="BA20" s="16" t="e">
        <f t="shared" si="19"/>
        <v>#DIV/0!</v>
      </c>
      <c r="BB20" s="16"/>
      <c r="BC20" s="16"/>
      <c r="BD20" s="16" t="e">
        <f t="shared" ref="BD20:BD53" si="117">BC20/BB20*100</f>
        <v>#DIV/0!</v>
      </c>
      <c r="BE20" s="3">
        <f>SUM(BE21:BE22)</f>
        <v>0</v>
      </c>
      <c r="BF20" s="3">
        <f>SUM(BF21:BF22)</f>
        <v>0</v>
      </c>
      <c r="BG20" s="16" t="e">
        <f t="shared" ref="BG20:BG26" si="118">BF20/BE20*100</f>
        <v>#DIV/0!</v>
      </c>
      <c r="BH20" s="3">
        <f>SUM(BH21:BH22)</f>
        <v>0</v>
      </c>
      <c r="BI20" s="3">
        <f>SUM(BI21:BI22)</f>
        <v>0</v>
      </c>
      <c r="BJ20" s="16" t="e">
        <f t="shared" ref="BJ20:BJ26" si="119">BI20/BH20*100</f>
        <v>#DIV/0!</v>
      </c>
      <c r="BK20" s="16"/>
      <c r="BL20" s="16"/>
      <c r="BM20" s="16"/>
      <c r="BN20" s="3">
        <f>SUM(BN21:BN22)</f>
        <v>0</v>
      </c>
      <c r="BO20" s="3">
        <f>SUM(BO21:BO22)</f>
        <v>0</v>
      </c>
      <c r="BP20" s="16" t="e">
        <f t="shared" ref="BP20:BP52" si="120">BO20/BN20*100</f>
        <v>#DIV/0!</v>
      </c>
      <c r="BQ20" s="3">
        <f>SUM(BQ21:BQ22)</f>
        <v>0</v>
      </c>
      <c r="BR20" s="3">
        <f>SUM(BR21:BR22)</f>
        <v>0</v>
      </c>
      <c r="BS20" s="16" t="e">
        <f t="shared" ref="BS20:BS61" si="121">BR20/BQ20*100</f>
        <v>#DIV/0!</v>
      </c>
      <c r="BT20" s="3">
        <f>SUM(BT21:BT22)</f>
        <v>0</v>
      </c>
      <c r="BU20" s="3">
        <f>SUM(BU21:BU22)</f>
        <v>0</v>
      </c>
      <c r="BV20" s="16" t="e">
        <f t="shared" ref="BV20:BV26" si="122">BU20/BT20*100</f>
        <v>#DIV/0!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3">
        <f>SUM(CI21:CI22)</f>
        <v>0</v>
      </c>
      <c r="CJ20" s="3">
        <f>SUM(CJ21:CJ22)</f>
        <v>0</v>
      </c>
      <c r="CK20" s="16" t="e">
        <f t="shared" si="28"/>
        <v>#DIV/0!</v>
      </c>
      <c r="CL20" s="3">
        <f>SUM(CL21:CL22)</f>
        <v>0</v>
      </c>
      <c r="CM20" s="3">
        <f>SUM(CM21:CM22)</f>
        <v>0</v>
      </c>
      <c r="CN20" s="16" t="e">
        <f t="shared" si="83"/>
        <v>#DIV/0!</v>
      </c>
      <c r="CO20" s="1">
        <f t="shared" ref="CO20:CP20" si="123">SUM(CO21:CO22)</f>
        <v>0</v>
      </c>
      <c r="CP20" s="1">
        <f t="shared" si="123"/>
        <v>0</v>
      </c>
      <c r="CQ20" s="16" t="e">
        <f t="shared" ref="CQ20:CQ61" si="124">CP20/CO20*100</f>
        <v>#DIV/0!</v>
      </c>
      <c r="CR20" s="1">
        <f t="shared" ref="CR20:CS20" si="125">SUM(CR21:CR22)</f>
        <v>0</v>
      </c>
      <c r="CS20" s="1">
        <f t="shared" si="125"/>
        <v>0</v>
      </c>
      <c r="CT20" s="16" t="e">
        <f t="shared" ref="CT20:CT61" si="126">CS20/CR20*100</f>
        <v>#DIV/0!</v>
      </c>
      <c r="CU20" s="1">
        <f t="shared" ref="CU20:CV20" si="127">SUM(CU21:CU22)</f>
        <v>0</v>
      </c>
      <c r="CV20" s="1">
        <f t="shared" si="127"/>
        <v>0</v>
      </c>
      <c r="CW20" s="16" t="e">
        <f t="shared" ref="CW20:CW26" si="128">CV20/CU20*100</f>
        <v>#DIV/0!</v>
      </c>
      <c r="CX20" s="1">
        <f t="shared" ref="CX20:CY20" si="129">SUM(CX21:CX22)</f>
        <v>0</v>
      </c>
      <c r="CY20" s="1">
        <f t="shared" si="129"/>
        <v>0</v>
      </c>
      <c r="CZ20" s="16" t="e">
        <f t="shared" ref="CZ20:CZ26" si="130">CY20/CX20*100</f>
        <v>#DIV/0!</v>
      </c>
      <c r="DA20" s="1">
        <f t="shared" ref="DA20:DB20" si="131">SUM(DA21:DA22)</f>
        <v>0</v>
      </c>
      <c r="DB20" s="1">
        <f t="shared" si="131"/>
        <v>0</v>
      </c>
      <c r="DC20" s="16" t="e">
        <f t="shared" si="107"/>
        <v>#DIV/0!</v>
      </c>
      <c r="DD20" s="16"/>
      <c r="DE20" s="16"/>
      <c r="DF20" s="16"/>
      <c r="DG20" s="3">
        <f>SUM(DG21:DG22)</f>
        <v>11400</v>
      </c>
      <c r="DH20" s="3">
        <f>SUM(DH21:DH22)</f>
        <v>0</v>
      </c>
      <c r="DI20" s="16">
        <f t="shared" si="35"/>
        <v>0</v>
      </c>
      <c r="DJ20" s="3">
        <f>SUM(DJ21:DJ22)</f>
        <v>0</v>
      </c>
      <c r="DK20" s="3">
        <f>SUM(DK21:DK22)</f>
        <v>0</v>
      </c>
      <c r="DL20" s="16" t="e">
        <f t="shared" ref="DL20:DL61" si="132">DK20/DJ20*100</f>
        <v>#DIV/0!</v>
      </c>
      <c r="DM20" s="3">
        <f>SUM(DM21:DM22)</f>
        <v>0</v>
      </c>
      <c r="DN20" s="3">
        <f>SUM(DN21:DN22)</f>
        <v>0</v>
      </c>
      <c r="DO20" s="16" t="e">
        <f t="shared" ref="DO20:DO26" si="133">DN20/DM20*100</f>
        <v>#DIV/0!</v>
      </c>
      <c r="DP20" s="3">
        <f>SUM(DP21:DP22)</f>
        <v>0</v>
      </c>
      <c r="DQ20" s="3">
        <f>SUM(DQ21:DQ22)</f>
        <v>0</v>
      </c>
      <c r="DR20" s="16" t="e">
        <f t="shared" ref="DR20:DR26" si="134">DQ20/DP20*100</f>
        <v>#DIV/0!</v>
      </c>
      <c r="DS20" s="3">
        <f>SUM(DS21:DS22)</f>
        <v>0</v>
      </c>
      <c r="DT20" s="3">
        <f>SUM(DT21:DT22)</f>
        <v>0</v>
      </c>
      <c r="DU20" s="16" t="e">
        <f t="shared" ref="DU20:DU26" si="135">DT20/DS20*100</f>
        <v>#DIV/0!</v>
      </c>
      <c r="DV20" s="55">
        <f>SUM(DV21:DV22)</f>
        <v>11400</v>
      </c>
      <c r="DW20" s="55">
        <f>SUM(DW21:DW22)</f>
        <v>0</v>
      </c>
      <c r="DX20" s="56">
        <f t="shared" ref="DX20:DX30" si="136">DW20/DV20*100</f>
        <v>0</v>
      </c>
      <c r="DY20" s="3">
        <f>SUM(DY21:DY22)</f>
        <v>0</v>
      </c>
      <c r="DZ20" s="3">
        <f>SUM(DZ21:DZ22)</f>
        <v>0</v>
      </c>
      <c r="EA20" s="16" t="e">
        <f t="shared" ref="EA20:EA28" si="137">DZ20/DY20*100</f>
        <v>#DIV/0!</v>
      </c>
      <c r="EB20" s="3">
        <f>SUM(EB21:EB22)</f>
        <v>0</v>
      </c>
      <c r="EC20" s="3">
        <f>SUM(EC21:EC22)</f>
        <v>0</v>
      </c>
      <c r="ED20" s="16" t="e">
        <f t="shared" ref="ED20:ED28" si="138">EC20/EB20*100</f>
        <v>#DIV/0!</v>
      </c>
      <c r="EE20" s="3">
        <f>SUM(EE21:EE22)</f>
        <v>0</v>
      </c>
      <c r="EF20" s="3">
        <f>SUM(EF21:EF22)</f>
        <v>0</v>
      </c>
      <c r="EG20" s="16" t="e">
        <f t="shared" ref="EG20:EG67" si="139">EF20/EE20*100</f>
        <v>#DIV/0!</v>
      </c>
      <c r="EH20" s="3">
        <f>SUM(EH21:EH22)</f>
        <v>11400</v>
      </c>
      <c r="EI20" s="3">
        <f>SUM(EI21:EI22)</f>
        <v>0</v>
      </c>
      <c r="EJ20" s="16">
        <f t="shared" ref="EJ20:EJ61" si="140">EI20/EH20*100</f>
        <v>0</v>
      </c>
      <c r="EK20" s="3">
        <f>SUM(EK21:EK22)</f>
        <v>0</v>
      </c>
      <c r="EL20" s="3">
        <f>SUM(EL21:EL22)</f>
        <v>0</v>
      </c>
      <c r="EM20" s="16" t="e">
        <f t="shared" si="108"/>
        <v>#DIV/0!</v>
      </c>
      <c r="EN20" s="3">
        <f>SUM(EN21:EN22)</f>
        <v>434200</v>
      </c>
      <c r="EO20" s="3">
        <f>SUM(EO21:EO22)</f>
        <v>108500</v>
      </c>
      <c r="EP20" s="16">
        <f t="shared" si="2"/>
        <v>24.988484569322893</v>
      </c>
      <c r="EQ20" s="45">
        <f t="shared" si="94"/>
        <v>1</v>
      </c>
      <c r="ER20" s="45">
        <f t="shared" si="95"/>
        <v>1</v>
      </c>
      <c r="ES20" s="45">
        <f t="shared" si="96"/>
        <v>1</v>
      </c>
      <c r="ET20" s="45">
        <f t="shared" si="97"/>
        <v>1</v>
      </c>
      <c r="EU20" s="45">
        <f t="shared" si="98"/>
        <v>1</v>
      </c>
      <c r="EV20" s="45">
        <f t="shared" si="99"/>
        <v>1</v>
      </c>
      <c r="EW20" s="45">
        <f t="shared" si="100"/>
        <v>1</v>
      </c>
      <c r="EX20" s="45">
        <f t="shared" si="101"/>
        <v>1</v>
      </c>
      <c r="EY20" s="45">
        <f t="shared" si="102"/>
        <v>1</v>
      </c>
      <c r="EZ20" s="45">
        <f t="shared" si="103"/>
        <v>1</v>
      </c>
      <c r="FA20" s="45">
        <f t="shared" si="104"/>
        <v>1</v>
      </c>
      <c r="FB20" s="45">
        <f t="shared" si="105"/>
        <v>1</v>
      </c>
      <c r="FC20" s="45">
        <f t="shared" si="106"/>
        <v>12</v>
      </c>
      <c r="FD20" s="65">
        <f>EN20+EN24</f>
        <v>524300</v>
      </c>
    </row>
    <row r="21" spans="1:160" ht="28.5" x14ac:dyDescent="0.25">
      <c r="A21" s="4" t="s">
        <v>51</v>
      </c>
      <c r="B21" s="5" t="s">
        <v>52</v>
      </c>
      <c r="C21" s="6" t="s">
        <v>53</v>
      </c>
      <c r="D21" s="22"/>
      <c r="E21" s="22"/>
      <c r="F21" s="13">
        <f>I21+X21+BE21+BQ21+CL21+BN21</f>
        <v>402600</v>
      </c>
      <c r="G21" s="13">
        <f>J21+Y21+BF21+BR21+CM21+BO21</f>
        <v>107300</v>
      </c>
      <c r="H21" s="16">
        <f t="shared" si="4"/>
        <v>26.651763537009437</v>
      </c>
      <c r="I21" s="1">
        <f t="shared" si="48"/>
        <v>402600</v>
      </c>
      <c r="J21" s="1">
        <f t="shared" si="48"/>
        <v>107300</v>
      </c>
      <c r="K21" s="16">
        <f t="shared" si="5"/>
        <v>26.651763537009437</v>
      </c>
      <c r="L21" s="1">
        <f>309200</f>
        <v>309200</v>
      </c>
      <c r="M21" s="1">
        <f>11300+24687.2+51538.19</f>
        <v>87525.39</v>
      </c>
      <c r="N21" s="16">
        <f t="shared" si="109"/>
        <v>28.307047218628718</v>
      </c>
      <c r="O21" s="1"/>
      <c r="P21" s="1"/>
      <c r="Q21" s="16" t="e">
        <f t="shared" si="110"/>
        <v>#DIV/0!</v>
      </c>
      <c r="R21" s="1">
        <f>93400</f>
        <v>93400</v>
      </c>
      <c r="S21" s="1">
        <f>4078.35+7848.13*2</f>
        <v>19774.61</v>
      </c>
      <c r="T21" s="16">
        <f>S21/R21*100</f>
        <v>21.171959314775162</v>
      </c>
      <c r="U21" s="16"/>
      <c r="V21" s="16"/>
      <c r="W21" s="16"/>
      <c r="X21" s="1">
        <f>AA21+AD21+AG21+AJ21+AP21+AS21+AM21</f>
        <v>0</v>
      </c>
      <c r="Y21" s="1">
        <f>AB21+AE21+AH21+AK21+AQ21+AT21+AN21</f>
        <v>0</v>
      </c>
      <c r="Z21" s="16" t="e">
        <f t="shared" si="10"/>
        <v>#DIV/0!</v>
      </c>
      <c r="AA21" s="1"/>
      <c r="AB21" s="1"/>
      <c r="AC21" s="16" t="e">
        <f t="shared" si="11"/>
        <v>#DIV/0!</v>
      </c>
      <c r="AD21" s="1"/>
      <c r="AE21" s="1"/>
      <c r="AF21" s="16" t="e">
        <f t="shared" si="12"/>
        <v>#DIV/0!</v>
      </c>
      <c r="AG21" s="1"/>
      <c r="AH21" s="1"/>
      <c r="AI21" s="16" t="e">
        <f t="shared" si="112"/>
        <v>#DIV/0!</v>
      </c>
      <c r="AJ21" s="3"/>
      <c r="AK21" s="3"/>
      <c r="AL21" s="16" t="e">
        <f t="shared" si="113"/>
        <v>#DIV/0!</v>
      </c>
      <c r="AM21" s="1"/>
      <c r="AN21" s="1"/>
      <c r="AO21" s="16" t="e">
        <f t="shared" si="114"/>
        <v>#DIV/0!</v>
      </c>
      <c r="AP21" s="1"/>
      <c r="AQ21" s="1"/>
      <c r="AR21" s="16" t="e">
        <f t="shared" si="115"/>
        <v>#DIV/0!</v>
      </c>
      <c r="AS21" s="1"/>
      <c r="AT21" s="1"/>
      <c r="AU21" s="16" t="e">
        <f t="shared" si="116"/>
        <v>#DIV/0!</v>
      </c>
      <c r="AV21" s="16"/>
      <c r="AW21" s="16"/>
      <c r="AX21" s="16" t="e">
        <f t="shared" si="18"/>
        <v>#DIV/0!</v>
      </c>
      <c r="AY21" s="1"/>
      <c r="AZ21" s="1"/>
      <c r="BA21" s="16" t="e">
        <f t="shared" si="19"/>
        <v>#DIV/0!</v>
      </c>
      <c r="BB21" s="16"/>
      <c r="BC21" s="16"/>
      <c r="BD21" s="16" t="e">
        <f t="shared" si="117"/>
        <v>#DIV/0!</v>
      </c>
      <c r="BE21" s="16">
        <f>BH21</f>
        <v>0</v>
      </c>
      <c r="BF21" s="16">
        <f>BI21</f>
        <v>0</v>
      </c>
      <c r="BG21" s="16" t="e">
        <f t="shared" si="118"/>
        <v>#DIV/0!</v>
      </c>
      <c r="BH21" s="3"/>
      <c r="BI21" s="3"/>
      <c r="BJ21" s="16" t="e">
        <f t="shared" si="119"/>
        <v>#DIV/0!</v>
      </c>
      <c r="BK21" s="16"/>
      <c r="BL21" s="16"/>
      <c r="BM21" s="16"/>
      <c r="BN21" s="17"/>
      <c r="BO21" s="17"/>
      <c r="BP21" s="16" t="e">
        <f t="shared" si="120"/>
        <v>#DIV/0!</v>
      </c>
      <c r="BQ21" s="1">
        <f>BT21+CI21</f>
        <v>0</v>
      </c>
      <c r="BR21" s="1">
        <f>BU21+CJ21</f>
        <v>0</v>
      </c>
      <c r="BS21" s="16" t="e">
        <f t="shared" si="121"/>
        <v>#DIV/0!</v>
      </c>
      <c r="BT21" s="3"/>
      <c r="BU21" s="3"/>
      <c r="BV21" s="16" t="e">
        <f t="shared" si="122"/>
        <v>#DIV/0!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6" t="e">
        <f t="shared" ref="CK21:CK61" si="141">CJ21/CI21*100</f>
        <v>#DIV/0!</v>
      </c>
      <c r="CL21" s="1">
        <f t="shared" ref="CL21:CM22" si="142">CO21+CR21+CU21+CX21+DA21</f>
        <v>0</v>
      </c>
      <c r="CM21" s="1">
        <f t="shared" si="142"/>
        <v>0</v>
      </c>
      <c r="CN21" s="16" t="e">
        <f t="shared" si="83"/>
        <v>#DIV/0!</v>
      </c>
      <c r="CO21" s="1"/>
      <c r="CP21" s="1"/>
      <c r="CQ21" s="16" t="e">
        <f t="shared" si="124"/>
        <v>#DIV/0!</v>
      </c>
      <c r="CR21" s="1"/>
      <c r="CS21" s="1"/>
      <c r="CT21" s="16" t="e">
        <f t="shared" si="126"/>
        <v>#DIV/0!</v>
      </c>
      <c r="CU21" s="1"/>
      <c r="CV21" s="1"/>
      <c r="CW21" s="16" t="e">
        <f t="shared" si="128"/>
        <v>#DIV/0!</v>
      </c>
      <c r="CX21" s="1"/>
      <c r="CY21" s="1"/>
      <c r="CZ21" s="16" t="e">
        <f t="shared" si="130"/>
        <v>#DIV/0!</v>
      </c>
      <c r="DA21" s="1"/>
      <c r="DB21" s="1"/>
      <c r="DC21" s="16" t="e">
        <f t="shared" si="107"/>
        <v>#DIV/0!</v>
      </c>
      <c r="DD21" s="16"/>
      <c r="DE21" s="16"/>
      <c r="DF21" s="16"/>
      <c r="DG21" s="1">
        <f>DJ21+DM21+DP21+DS21+DY21+EH21+EK21</f>
        <v>0</v>
      </c>
      <c r="DH21" s="1">
        <f>DK21+DN21+DQ21+DT21+DZ21+EI21+EL21</f>
        <v>0</v>
      </c>
      <c r="DI21" s="16" t="e">
        <f t="shared" si="35"/>
        <v>#DIV/0!</v>
      </c>
      <c r="DJ21" s="1"/>
      <c r="DK21" s="1"/>
      <c r="DL21" s="16" t="e">
        <f t="shared" si="132"/>
        <v>#DIV/0!</v>
      </c>
      <c r="DM21" s="3"/>
      <c r="DN21" s="3"/>
      <c r="DO21" s="16" t="e">
        <f t="shared" si="133"/>
        <v>#DIV/0!</v>
      </c>
      <c r="DP21" s="3"/>
      <c r="DQ21" s="3"/>
      <c r="DR21" s="16" t="e">
        <f t="shared" si="134"/>
        <v>#DIV/0!</v>
      </c>
      <c r="DS21" s="23"/>
      <c r="DT21" s="23"/>
      <c r="DU21" s="16" t="e">
        <f t="shared" si="135"/>
        <v>#DIV/0!</v>
      </c>
      <c r="DV21" s="57">
        <f>2000-1000+2000-3000</f>
        <v>0</v>
      </c>
      <c r="DW21" s="57"/>
      <c r="DX21" s="56" t="e">
        <f t="shared" si="136"/>
        <v>#DIV/0!</v>
      </c>
      <c r="DY21" s="1">
        <f>2000-1000+2000-3000</f>
        <v>0</v>
      </c>
      <c r="DZ21" s="1"/>
      <c r="EA21" s="16" t="e">
        <f t="shared" si="137"/>
        <v>#DIV/0!</v>
      </c>
      <c r="EB21" s="16"/>
      <c r="EC21" s="16"/>
      <c r="ED21" s="16" t="e">
        <f t="shared" si="138"/>
        <v>#DIV/0!</v>
      </c>
      <c r="EE21" s="1"/>
      <c r="EF21" s="1"/>
      <c r="EG21" s="16" t="e">
        <f t="shared" si="139"/>
        <v>#DIV/0!</v>
      </c>
      <c r="EH21" s="1"/>
      <c r="EI21" s="1"/>
      <c r="EJ21" s="16" t="e">
        <f t="shared" si="140"/>
        <v>#DIV/0!</v>
      </c>
      <c r="EK21" s="16"/>
      <c r="EL21" s="16"/>
      <c r="EM21" s="16" t="e">
        <f t="shared" si="108"/>
        <v>#DIV/0!</v>
      </c>
      <c r="EN21" s="1">
        <f>I21+X21+BE21+BQ21+CL21+DG21+BN21</f>
        <v>402600</v>
      </c>
      <c r="EO21" s="1">
        <f>J21+Y21+BF21+BR21+CM21+DH21+BO21</f>
        <v>107300</v>
      </c>
      <c r="EP21" s="16">
        <f t="shared" si="2"/>
        <v>26.651763537009437</v>
      </c>
      <c r="EQ21" s="45">
        <f t="shared" si="94"/>
        <v>1</v>
      </c>
      <c r="ER21" s="45">
        <f t="shared" si="95"/>
        <v>1</v>
      </c>
      <c r="ES21" s="45">
        <f t="shared" si="96"/>
        <v>1</v>
      </c>
      <c r="ET21" s="45">
        <f t="shared" si="97"/>
        <v>1</v>
      </c>
      <c r="EU21" s="45">
        <f t="shared" si="98"/>
        <v>1</v>
      </c>
      <c r="EV21" s="45">
        <f t="shared" si="99"/>
        <v>1</v>
      </c>
      <c r="EW21" s="45">
        <f t="shared" si="100"/>
        <v>1</v>
      </c>
      <c r="EX21" s="45">
        <f t="shared" si="101"/>
        <v>1</v>
      </c>
      <c r="EY21" s="45">
        <f t="shared" si="102"/>
        <v>1</v>
      </c>
      <c r="EZ21" s="45">
        <f t="shared" si="103"/>
        <v>1</v>
      </c>
      <c r="FA21" s="45">
        <f t="shared" si="104"/>
        <v>1</v>
      </c>
      <c r="FB21" s="45">
        <f t="shared" si="105"/>
        <v>1</v>
      </c>
      <c r="FC21" s="45">
        <f t="shared" si="106"/>
        <v>12</v>
      </c>
      <c r="FD21" s="65">
        <f>L20+L23</f>
        <v>374900</v>
      </c>
    </row>
    <row r="22" spans="1:160" x14ac:dyDescent="0.25">
      <c r="A22" s="4"/>
      <c r="B22" s="5">
        <v>244</v>
      </c>
      <c r="C22" s="6" t="s">
        <v>40</v>
      </c>
      <c r="D22" s="22"/>
      <c r="E22" s="22"/>
      <c r="F22" s="13">
        <f>I22+X22+BE22+BQ22+CL22+BN22</f>
        <v>20200</v>
      </c>
      <c r="G22" s="13">
        <f>J22+Y22+BF22+BR22+CM22+BO22</f>
        <v>1200</v>
      </c>
      <c r="H22" s="16">
        <f t="shared" si="4"/>
        <v>5.9405940594059405</v>
      </c>
      <c r="I22" s="1">
        <f t="shared" ref="I22:J22" si="143">L22+O22+R22</f>
        <v>0</v>
      </c>
      <c r="J22" s="1">
        <f t="shared" si="143"/>
        <v>0</v>
      </c>
      <c r="K22" s="16" t="e">
        <f t="shared" si="5"/>
        <v>#DIV/0!</v>
      </c>
      <c r="L22" s="1"/>
      <c r="M22" s="1"/>
      <c r="N22" s="16" t="e">
        <f t="shared" si="109"/>
        <v>#DIV/0!</v>
      </c>
      <c r="O22" s="1"/>
      <c r="P22" s="1"/>
      <c r="Q22" s="16" t="e">
        <f t="shared" si="110"/>
        <v>#DIV/0!</v>
      </c>
      <c r="R22" s="1"/>
      <c r="S22" s="1"/>
      <c r="T22" s="16" t="e">
        <f t="shared" ref="T22:T30" si="144">S22/R22*100</f>
        <v>#DIV/0!</v>
      </c>
      <c r="U22" s="16"/>
      <c r="V22" s="16"/>
      <c r="W22" s="16"/>
      <c r="X22" s="1">
        <f>AA22+AD22+AG22+AJ22+AP22+AS22+AM22</f>
        <v>20200</v>
      </c>
      <c r="Y22" s="1">
        <f>AB22+AE22+AH22+AK22+AQ22+AT22+AN22</f>
        <v>1200</v>
      </c>
      <c r="Z22" s="16">
        <f t="shared" si="10"/>
        <v>5.9405940594059405</v>
      </c>
      <c r="AA22" s="1">
        <f>16600</f>
        <v>16600</v>
      </c>
      <c r="AB22" s="1"/>
      <c r="AC22" s="16">
        <f t="shared" si="11"/>
        <v>0</v>
      </c>
      <c r="AD22" s="1">
        <f>3600</f>
        <v>3600</v>
      </c>
      <c r="AE22" s="1">
        <f>1200</f>
        <v>1200</v>
      </c>
      <c r="AF22" s="16">
        <f t="shared" si="12"/>
        <v>33.333333333333329</v>
      </c>
      <c r="AG22" s="1"/>
      <c r="AH22" s="1"/>
      <c r="AI22" s="16" t="e">
        <f t="shared" si="112"/>
        <v>#DIV/0!</v>
      </c>
      <c r="AJ22" s="3"/>
      <c r="AK22" s="3"/>
      <c r="AL22" s="16" t="e">
        <f t="shared" si="113"/>
        <v>#DIV/0!</v>
      </c>
      <c r="AM22" s="1"/>
      <c r="AN22" s="1"/>
      <c r="AO22" s="16" t="e">
        <f t="shared" si="114"/>
        <v>#DIV/0!</v>
      </c>
      <c r="AP22" s="1"/>
      <c r="AQ22" s="1"/>
      <c r="AR22" s="16" t="e">
        <f t="shared" si="115"/>
        <v>#DIV/0!</v>
      </c>
      <c r="AS22" s="1"/>
      <c r="AT22" s="1"/>
      <c r="AU22" s="16" t="e">
        <f t="shared" si="116"/>
        <v>#DIV/0!</v>
      </c>
      <c r="AV22" s="16"/>
      <c r="AW22" s="16"/>
      <c r="AX22" s="16" t="e">
        <f t="shared" si="18"/>
        <v>#DIV/0!</v>
      </c>
      <c r="AY22" s="1"/>
      <c r="AZ22" s="1"/>
      <c r="BA22" s="16" t="e">
        <f t="shared" si="19"/>
        <v>#DIV/0!</v>
      </c>
      <c r="BB22" s="16"/>
      <c r="BC22" s="16"/>
      <c r="BD22" s="16" t="e">
        <f t="shared" si="117"/>
        <v>#DIV/0!</v>
      </c>
      <c r="BE22" s="16">
        <f>BH22</f>
        <v>0</v>
      </c>
      <c r="BF22" s="16">
        <f>BI22</f>
        <v>0</v>
      </c>
      <c r="BG22" s="16" t="e">
        <f t="shared" si="118"/>
        <v>#DIV/0!</v>
      </c>
      <c r="BH22" s="3"/>
      <c r="BI22" s="3"/>
      <c r="BJ22" s="16" t="e">
        <f t="shared" si="119"/>
        <v>#DIV/0!</v>
      </c>
      <c r="BK22" s="16"/>
      <c r="BL22" s="16"/>
      <c r="BM22" s="16"/>
      <c r="BN22" s="17"/>
      <c r="BO22" s="17"/>
      <c r="BP22" s="16" t="e">
        <f t="shared" si="120"/>
        <v>#DIV/0!</v>
      </c>
      <c r="BQ22" s="1">
        <f>BT22+CI22</f>
        <v>0</v>
      </c>
      <c r="BR22" s="1">
        <f>BU22+CJ22</f>
        <v>0</v>
      </c>
      <c r="BS22" s="16" t="e">
        <f t="shared" si="121"/>
        <v>#DIV/0!</v>
      </c>
      <c r="BT22" s="3"/>
      <c r="BU22" s="3"/>
      <c r="BV22" s="16" t="e">
        <f t="shared" si="122"/>
        <v>#DIV/0!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6" t="e">
        <f t="shared" si="141"/>
        <v>#DIV/0!</v>
      </c>
      <c r="CL22" s="1">
        <f t="shared" si="142"/>
        <v>0</v>
      </c>
      <c r="CM22" s="1">
        <f t="shared" si="142"/>
        <v>0</v>
      </c>
      <c r="CN22" s="16" t="e">
        <f t="shared" si="83"/>
        <v>#DIV/0!</v>
      </c>
      <c r="CO22" s="1"/>
      <c r="CP22" s="1"/>
      <c r="CQ22" s="16" t="e">
        <f t="shared" si="124"/>
        <v>#DIV/0!</v>
      </c>
      <c r="CR22" s="1"/>
      <c r="CS22" s="1"/>
      <c r="CT22" s="16" t="e">
        <f t="shared" si="126"/>
        <v>#DIV/0!</v>
      </c>
      <c r="CU22" s="1"/>
      <c r="CV22" s="1"/>
      <c r="CW22" s="16" t="e">
        <f t="shared" si="128"/>
        <v>#DIV/0!</v>
      </c>
      <c r="CX22" s="1"/>
      <c r="CY22" s="1"/>
      <c r="CZ22" s="16" t="e">
        <f t="shared" si="130"/>
        <v>#DIV/0!</v>
      </c>
      <c r="DA22" s="1"/>
      <c r="DB22" s="1"/>
      <c r="DC22" s="16" t="e">
        <f t="shared" si="107"/>
        <v>#DIV/0!</v>
      </c>
      <c r="DD22" s="16"/>
      <c r="DE22" s="16"/>
      <c r="DF22" s="16"/>
      <c r="DG22" s="1">
        <f>DJ22+DV22</f>
        <v>11400</v>
      </c>
      <c r="DH22" s="1">
        <f t="shared" ref="DH22" si="145">DK22+DN22+DQ22+DT22+DZ22+EI22+EL22</f>
        <v>0</v>
      </c>
      <c r="DI22" s="16">
        <f t="shared" si="35"/>
        <v>0</v>
      </c>
      <c r="DJ22" s="1"/>
      <c r="DK22" s="1"/>
      <c r="DL22" s="16" t="e">
        <f t="shared" si="132"/>
        <v>#DIV/0!</v>
      </c>
      <c r="DM22" s="3"/>
      <c r="DN22" s="3"/>
      <c r="DO22" s="16" t="e">
        <f t="shared" si="133"/>
        <v>#DIV/0!</v>
      </c>
      <c r="DP22" s="3"/>
      <c r="DQ22" s="3"/>
      <c r="DR22" s="16" t="e">
        <f t="shared" si="134"/>
        <v>#DIV/0!</v>
      </c>
      <c r="DS22" s="23"/>
      <c r="DT22" s="23"/>
      <c r="DU22" s="16" t="e">
        <f t="shared" si="135"/>
        <v>#DIV/0!</v>
      </c>
      <c r="DV22" s="57">
        <f>DY22+EB22+EH22+EK22</f>
        <v>11400</v>
      </c>
      <c r="DW22" s="57">
        <f>DZ22+EC22+EI22+EL22</f>
        <v>0</v>
      </c>
      <c r="DX22" s="56">
        <f t="shared" si="136"/>
        <v>0</v>
      </c>
      <c r="DY22" s="1"/>
      <c r="DZ22" s="1"/>
      <c r="EA22" s="16" t="e">
        <f t="shared" si="137"/>
        <v>#DIV/0!</v>
      </c>
      <c r="EB22" s="16"/>
      <c r="EC22" s="16"/>
      <c r="ED22" s="16" t="e">
        <f t="shared" si="138"/>
        <v>#DIV/0!</v>
      </c>
      <c r="EE22" s="1">
        <f>2600-2600</f>
        <v>0</v>
      </c>
      <c r="EF22" s="1"/>
      <c r="EG22" s="16" t="e">
        <f t="shared" si="139"/>
        <v>#DIV/0!</v>
      </c>
      <c r="EH22" s="1">
        <f>11400</f>
        <v>11400</v>
      </c>
      <c r="EI22" s="1"/>
      <c r="EJ22" s="16">
        <f t="shared" si="140"/>
        <v>0</v>
      </c>
      <c r="EK22" s="16"/>
      <c r="EL22" s="16"/>
      <c r="EM22" s="16" t="e">
        <f t="shared" si="108"/>
        <v>#DIV/0!</v>
      </c>
      <c r="EN22" s="1">
        <f>I22+X22+BE22+BQ22+CL22+DG22+BN22</f>
        <v>31600</v>
      </c>
      <c r="EO22" s="1">
        <f>J22+Y22+BF22+BR22+CM22+DH22+BO22</f>
        <v>1200</v>
      </c>
      <c r="EP22" s="16">
        <f t="shared" si="2"/>
        <v>3.79746835443038</v>
      </c>
      <c r="EQ22" s="45">
        <f t="shared" si="94"/>
        <v>1</v>
      </c>
      <c r="ER22" s="45">
        <f t="shared" si="95"/>
        <v>1</v>
      </c>
      <c r="ES22" s="45">
        <f t="shared" si="96"/>
        <v>1</v>
      </c>
      <c r="ET22" s="45">
        <f t="shared" si="97"/>
        <v>1</v>
      </c>
      <c r="EU22" s="45">
        <f t="shared" si="98"/>
        <v>1</v>
      </c>
      <c r="EV22" s="45">
        <f t="shared" si="99"/>
        <v>1</v>
      </c>
      <c r="EW22" s="45">
        <f t="shared" si="100"/>
        <v>1</v>
      </c>
      <c r="EX22" s="45">
        <f t="shared" si="101"/>
        <v>1</v>
      </c>
      <c r="EY22" s="45">
        <f t="shared" si="102"/>
        <v>1</v>
      </c>
      <c r="EZ22" s="45">
        <f t="shared" si="103"/>
        <v>1</v>
      </c>
      <c r="FA22" s="45">
        <f t="shared" si="104"/>
        <v>1</v>
      </c>
      <c r="FB22" s="45">
        <f t="shared" si="105"/>
        <v>1</v>
      </c>
      <c r="FC22" s="45">
        <f t="shared" si="106"/>
        <v>12</v>
      </c>
      <c r="FD22" s="65">
        <f>R20+R23</f>
        <v>113300</v>
      </c>
    </row>
    <row r="23" spans="1:160" x14ac:dyDescent="0.25">
      <c r="A23" s="17" t="s">
        <v>54</v>
      </c>
      <c r="B23" s="17"/>
      <c r="C23" s="17" t="s">
        <v>55</v>
      </c>
      <c r="D23" s="17"/>
      <c r="E23" s="17"/>
      <c r="F23" s="3">
        <f>F24+F27+F31</f>
        <v>5330154</v>
      </c>
      <c r="G23" s="3">
        <f>G24+G27+G31</f>
        <v>619074.44999999995</v>
      </c>
      <c r="H23" s="16">
        <f t="shared" si="4"/>
        <v>11.614569672846224</v>
      </c>
      <c r="I23" s="3">
        <f>I24+I27+I31</f>
        <v>85600</v>
      </c>
      <c r="J23" s="3">
        <f>J24+J27+J31</f>
        <v>22525</v>
      </c>
      <c r="K23" s="16">
        <f t="shared" si="5"/>
        <v>26.314252336448597</v>
      </c>
      <c r="L23" s="3">
        <f>L24+L27+L31</f>
        <v>65700</v>
      </c>
      <c r="M23" s="3">
        <f>M24+M27+M31</f>
        <v>17561.260000000002</v>
      </c>
      <c r="N23" s="16">
        <f t="shared" si="109"/>
        <v>26.729467275494677</v>
      </c>
      <c r="O23" s="3">
        <f>SUM(O25:O31)</f>
        <v>0</v>
      </c>
      <c r="P23" s="3">
        <f>SUM(P25:P31)</f>
        <v>0</v>
      </c>
      <c r="Q23" s="16" t="e">
        <f t="shared" si="110"/>
        <v>#DIV/0!</v>
      </c>
      <c r="R23" s="3">
        <f>R24+R27+R31</f>
        <v>19900</v>
      </c>
      <c r="S23" s="3">
        <f>S24+S27+S31</f>
        <v>4963.74</v>
      </c>
      <c r="T23" s="16">
        <f t="shared" si="144"/>
        <v>24.943417085427136</v>
      </c>
      <c r="U23" s="16"/>
      <c r="V23" s="16"/>
      <c r="W23" s="16"/>
      <c r="X23" s="3">
        <f>X24+X27+X31</f>
        <v>5244554</v>
      </c>
      <c r="Y23" s="3">
        <f>Y24+Y27+Y31</f>
        <v>596549.44999999995</v>
      </c>
      <c r="Z23" s="16">
        <f t="shared" si="10"/>
        <v>11.374645966082149</v>
      </c>
      <c r="AA23" s="3">
        <f>AA24+AA27+AA31</f>
        <v>4500</v>
      </c>
      <c r="AB23" s="3">
        <f>AB24+AB27+AB31</f>
        <v>0</v>
      </c>
      <c r="AC23" s="16">
        <f t="shared" si="11"/>
        <v>0</v>
      </c>
      <c r="AD23" s="3">
        <f>AD24+AD27+AD31</f>
        <v>0</v>
      </c>
      <c r="AE23" s="3">
        <f>AE24+AE27+AE31</f>
        <v>0</v>
      </c>
      <c r="AF23" s="16" t="e">
        <f t="shared" si="12"/>
        <v>#DIV/0!</v>
      </c>
      <c r="AG23" s="3">
        <f>AG24+AG27+AG31</f>
        <v>0</v>
      </c>
      <c r="AH23" s="3">
        <f>AH24+AH27+AH31</f>
        <v>0</v>
      </c>
      <c r="AI23" s="16" t="e">
        <f t="shared" si="112"/>
        <v>#DIV/0!</v>
      </c>
      <c r="AJ23" s="3">
        <f>SUM(AJ25:AJ31)</f>
        <v>0</v>
      </c>
      <c r="AK23" s="3">
        <f>SUM(AK25:AK31)</f>
        <v>0</v>
      </c>
      <c r="AL23" s="16" t="e">
        <f t="shared" si="113"/>
        <v>#DIV/0!</v>
      </c>
      <c r="AM23" s="3">
        <f>SUM(AM25:AM31)</f>
        <v>0</v>
      </c>
      <c r="AN23" s="3">
        <f>SUM(AN25:AN31)</f>
        <v>0</v>
      </c>
      <c r="AO23" s="16" t="e">
        <f t="shared" si="114"/>
        <v>#DIV/0!</v>
      </c>
      <c r="AP23" s="3">
        <f>AP24+AP27+AP31</f>
        <v>5240054</v>
      </c>
      <c r="AQ23" s="3">
        <f>AQ24+AQ27+AQ31</f>
        <v>596549.44999999995</v>
      </c>
      <c r="AR23" s="16">
        <f t="shared" si="115"/>
        <v>11.384414168250936</v>
      </c>
      <c r="AS23" s="3">
        <f>AS24+AS27+AS31</f>
        <v>0</v>
      </c>
      <c r="AT23" s="3">
        <f>AT24+AT27+AT31</f>
        <v>0</v>
      </c>
      <c r="AU23" s="16" t="e">
        <f t="shared" si="116"/>
        <v>#DIV/0!</v>
      </c>
      <c r="AV23" s="3">
        <f>AV24+AV27+AV31</f>
        <v>0</v>
      </c>
      <c r="AW23" s="3">
        <f>AW24+AW27+AW31</f>
        <v>0</v>
      </c>
      <c r="AX23" s="16" t="e">
        <f t="shared" si="18"/>
        <v>#DIV/0!</v>
      </c>
      <c r="AY23" s="3">
        <f>AY24+AY27+AY31</f>
        <v>0</v>
      </c>
      <c r="AZ23" s="3">
        <f>AZ24+AZ27+AZ31</f>
        <v>0</v>
      </c>
      <c r="BA23" s="16" t="e">
        <f t="shared" si="19"/>
        <v>#DIV/0!</v>
      </c>
      <c r="BB23" s="3">
        <f>BB24+BB27+BB31</f>
        <v>0</v>
      </c>
      <c r="BC23" s="3">
        <f>BC24+BC27+BC31</f>
        <v>0</v>
      </c>
      <c r="BD23" s="16" t="e">
        <f t="shared" si="117"/>
        <v>#DIV/0!</v>
      </c>
      <c r="BE23" s="3">
        <f>SUM(BE25:BE31)</f>
        <v>0</v>
      </c>
      <c r="BF23" s="3">
        <f>SUM(BF25:BF31)</f>
        <v>0</v>
      </c>
      <c r="BG23" s="16" t="e">
        <f t="shared" si="118"/>
        <v>#DIV/0!</v>
      </c>
      <c r="BH23" s="3">
        <f>SUM(BH25:BH31)</f>
        <v>0</v>
      </c>
      <c r="BI23" s="3">
        <f>SUM(BI25:BI31)</f>
        <v>0</v>
      </c>
      <c r="BJ23" s="16" t="e">
        <f t="shared" si="119"/>
        <v>#DIV/0!</v>
      </c>
      <c r="BK23" s="16"/>
      <c r="BL23" s="16"/>
      <c r="BM23" s="16"/>
      <c r="BN23" s="3">
        <f>BN24+BN27+BN31</f>
        <v>0</v>
      </c>
      <c r="BO23" s="3">
        <f>BO24+BO27+BO31</f>
        <v>0</v>
      </c>
      <c r="BP23" s="16" t="e">
        <f t="shared" si="120"/>
        <v>#DIV/0!</v>
      </c>
      <c r="BQ23" s="3">
        <f>BQ24+BQ27+BQ31</f>
        <v>0</v>
      </c>
      <c r="BR23" s="3">
        <f>BR24+BR27+BR31</f>
        <v>0</v>
      </c>
      <c r="BS23" s="16" t="e">
        <f t="shared" si="121"/>
        <v>#DIV/0!</v>
      </c>
      <c r="BT23" s="3">
        <f>SUM(BT25:BT31)</f>
        <v>0</v>
      </c>
      <c r="BU23" s="3">
        <f>SUM(BU25:BU31)</f>
        <v>0</v>
      </c>
      <c r="BV23" s="16" t="e">
        <f t="shared" si="122"/>
        <v>#DIV/0!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3">
        <f>CI24+CI27+CI31</f>
        <v>0</v>
      </c>
      <c r="CJ23" s="3">
        <f>CJ24+CJ27+CJ31</f>
        <v>0</v>
      </c>
      <c r="CK23" s="16" t="e">
        <f t="shared" si="141"/>
        <v>#DIV/0!</v>
      </c>
      <c r="CL23" s="3">
        <f>CL24+CL27+CL31</f>
        <v>0</v>
      </c>
      <c r="CM23" s="3">
        <f>CM24+CM27+CM31</f>
        <v>0</v>
      </c>
      <c r="CN23" s="16" t="e">
        <f t="shared" si="83"/>
        <v>#DIV/0!</v>
      </c>
      <c r="CO23" s="3">
        <f>CO24+CO27+CO31</f>
        <v>0</v>
      </c>
      <c r="CP23" s="3">
        <f>CP24+CP27+CP31</f>
        <v>0</v>
      </c>
      <c r="CQ23" s="16" t="e">
        <f t="shared" si="124"/>
        <v>#DIV/0!</v>
      </c>
      <c r="CR23" s="3">
        <f>CR24+CR27+CR31</f>
        <v>0</v>
      </c>
      <c r="CS23" s="3">
        <f>CS24+CS27+CS31</f>
        <v>0</v>
      </c>
      <c r="CT23" s="16" t="e">
        <f t="shared" si="126"/>
        <v>#DIV/0!</v>
      </c>
      <c r="CU23" s="1">
        <f>SUM(CU25:CU31)</f>
        <v>0</v>
      </c>
      <c r="CV23" s="1">
        <f>SUM(CV25:CV31)</f>
        <v>0</v>
      </c>
      <c r="CW23" s="16" t="e">
        <f t="shared" si="128"/>
        <v>#DIV/0!</v>
      </c>
      <c r="CX23" s="1">
        <f>SUM(CX25:CX31)</f>
        <v>0</v>
      </c>
      <c r="CY23" s="1">
        <f>SUM(CY25:CY31)</f>
        <v>0</v>
      </c>
      <c r="CZ23" s="16" t="e">
        <f t="shared" si="130"/>
        <v>#DIV/0!</v>
      </c>
      <c r="DA23" s="3">
        <f>DA24+DA27+DA31</f>
        <v>0</v>
      </c>
      <c r="DB23" s="3">
        <f>DB24+DB27+DB31</f>
        <v>0</v>
      </c>
      <c r="DC23" s="16" t="e">
        <f t="shared" si="107"/>
        <v>#DIV/0!</v>
      </c>
      <c r="DD23" s="16"/>
      <c r="DE23" s="16"/>
      <c r="DF23" s="16"/>
      <c r="DG23" s="3">
        <f>DG24+DG27+DG31</f>
        <v>18716000</v>
      </c>
      <c r="DH23" s="3">
        <f>DH24+DH27+DH31</f>
        <v>0</v>
      </c>
      <c r="DI23" s="16">
        <f t="shared" si="35"/>
        <v>0</v>
      </c>
      <c r="DJ23" s="3">
        <f>DJ24+DJ27+DJ31</f>
        <v>18716000</v>
      </c>
      <c r="DK23" s="3">
        <f>DK24+DK27+DK31</f>
        <v>0</v>
      </c>
      <c r="DL23" s="16">
        <f t="shared" si="132"/>
        <v>0</v>
      </c>
      <c r="DM23" s="3">
        <f>SUM(DM25:DM31)</f>
        <v>0</v>
      </c>
      <c r="DN23" s="3">
        <f>SUM(DN25:DN31)</f>
        <v>0</v>
      </c>
      <c r="DO23" s="16" t="e">
        <f t="shared" si="133"/>
        <v>#DIV/0!</v>
      </c>
      <c r="DP23" s="3">
        <f>SUM(DP25:DP31)</f>
        <v>0</v>
      </c>
      <c r="DQ23" s="3">
        <f>SUM(DQ25:DQ31)</f>
        <v>0</v>
      </c>
      <c r="DR23" s="16" t="e">
        <f t="shared" si="134"/>
        <v>#DIV/0!</v>
      </c>
      <c r="DS23" s="3">
        <f>SUM(DS25:DS31)</f>
        <v>0</v>
      </c>
      <c r="DT23" s="3">
        <f>SUM(DT25:DT31)</f>
        <v>0</v>
      </c>
      <c r="DU23" s="16" t="e">
        <f t="shared" si="135"/>
        <v>#DIV/0!</v>
      </c>
      <c r="DV23" s="55">
        <f>DV24+DV27+DV31</f>
        <v>0</v>
      </c>
      <c r="DW23" s="55">
        <f>DW24+DW27+DW31</f>
        <v>0</v>
      </c>
      <c r="DX23" s="56" t="e">
        <f t="shared" si="136"/>
        <v>#DIV/0!</v>
      </c>
      <c r="DY23" s="3">
        <f>DY24+DY27+DY31</f>
        <v>0</v>
      </c>
      <c r="DZ23" s="3">
        <f>DZ24+DZ27+DZ31</f>
        <v>0</v>
      </c>
      <c r="EA23" s="16" t="e">
        <f t="shared" si="137"/>
        <v>#DIV/0!</v>
      </c>
      <c r="EB23" s="3">
        <f>EB24+EB27+EB31</f>
        <v>0</v>
      </c>
      <c r="EC23" s="3">
        <f>EC24+EC27+EC31</f>
        <v>0</v>
      </c>
      <c r="ED23" s="16" t="e">
        <f t="shared" si="138"/>
        <v>#DIV/0!</v>
      </c>
      <c r="EE23" s="3">
        <f>EE24+EE27+EE31</f>
        <v>0</v>
      </c>
      <c r="EF23" s="3">
        <f>EF24+EF27+EF31</f>
        <v>0</v>
      </c>
      <c r="EG23" s="16" t="e">
        <f t="shared" si="139"/>
        <v>#DIV/0!</v>
      </c>
      <c r="EH23" s="3">
        <f>EH24+EH27+EH31</f>
        <v>0</v>
      </c>
      <c r="EI23" s="3">
        <f>EI24+EI27+EI31</f>
        <v>0</v>
      </c>
      <c r="EJ23" s="16" t="e">
        <f t="shared" si="140"/>
        <v>#DIV/0!</v>
      </c>
      <c r="EK23" s="3">
        <f>SUM(EK25:EK31)</f>
        <v>0</v>
      </c>
      <c r="EL23" s="3">
        <f>SUM(EL25:EL31)</f>
        <v>0</v>
      </c>
      <c r="EM23" s="16" t="e">
        <f t="shared" si="108"/>
        <v>#DIV/0!</v>
      </c>
      <c r="EN23" s="3">
        <f>EN24+EN27+EN31</f>
        <v>24046154</v>
      </c>
      <c r="EO23" s="3">
        <f>EO24+EO27+EO31</f>
        <v>619074.44999999995</v>
      </c>
      <c r="EP23" s="16">
        <f t="shared" si="2"/>
        <v>2.5745258472519139</v>
      </c>
      <c r="EQ23" s="45">
        <f t="shared" si="94"/>
        <v>1</v>
      </c>
      <c r="ER23" s="45">
        <f t="shared" si="95"/>
        <v>1</v>
      </c>
      <c r="ES23" s="45">
        <f t="shared" si="96"/>
        <v>1</v>
      </c>
      <c r="ET23" s="45">
        <f t="shared" si="97"/>
        <v>1</v>
      </c>
      <c r="EU23" s="45">
        <f t="shared" si="98"/>
        <v>1</v>
      </c>
      <c r="EV23" s="45">
        <f t="shared" si="99"/>
        <v>1</v>
      </c>
      <c r="EW23" s="45">
        <f t="shared" si="100"/>
        <v>1</v>
      </c>
      <c r="EX23" s="45">
        <f t="shared" si="101"/>
        <v>1</v>
      </c>
      <c r="EY23" s="45">
        <f t="shared" si="102"/>
        <v>1</v>
      </c>
      <c r="EZ23" s="45">
        <f t="shared" si="103"/>
        <v>1</v>
      </c>
      <c r="FA23" s="45">
        <f t="shared" si="104"/>
        <v>1</v>
      </c>
      <c r="FB23" s="45">
        <f t="shared" si="105"/>
        <v>1</v>
      </c>
      <c r="FC23" s="45">
        <f t="shared" si="106"/>
        <v>12</v>
      </c>
    </row>
    <row r="24" spans="1:160" x14ac:dyDescent="0.25">
      <c r="A24" s="4" t="s">
        <v>56</v>
      </c>
      <c r="B24" s="5"/>
      <c r="C24" s="4" t="s">
        <v>34</v>
      </c>
      <c r="D24" s="17"/>
      <c r="E24" s="17"/>
      <c r="F24" s="13">
        <f t="shared" ref="F24:G32" si="146">I24+X24+BE24+BQ24+CL24+BN24</f>
        <v>90100</v>
      </c>
      <c r="G24" s="13">
        <f t="shared" si="146"/>
        <v>22525</v>
      </c>
      <c r="H24" s="16">
        <f t="shared" si="4"/>
        <v>25</v>
      </c>
      <c r="I24" s="1">
        <f t="shared" ref="I24:J32" si="147">L24+O24+R24</f>
        <v>85600</v>
      </c>
      <c r="J24" s="1">
        <f t="shared" si="147"/>
        <v>22525</v>
      </c>
      <c r="K24" s="16">
        <f t="shared" si="5"/>
        <v>26.314252336448597</v>
      </c>
      <c r="L24" s="1">
        <f>L25</f>
        <v>65700</v>
      </c>
      <c r="M24" s="1">
        <f>M25</f>
        <v>17561.260000000002</v>
      </c>
      <c r="N24" s="16">
        <f t="shared" si="109"/>
        <v>26.729467275494677</v>
      </c>
      <c r="O24" s="15"/>
      <c r="P24" s="15"/>
      <c r="Q24" s="16" t="e">
        <f t="shared" si="110"/>
        <v>#DIV/0!</v>
      </c>
      <c r="R24" s="1">
        <f>R25</f>
        <v>19900</v>
      </c>
      <c r="S24" s="1">
        <f>S25</f>
        <v>4963.74</v>
      </c>
      <c r="T24" s="16">
        <f t="shared" si="144"/>
        <v>24.943417085427136</v>
      </c>
      <c r="U24" s="16"/>
      <c r="V24" s="16"/>
      <c r="W24" s="16"/>
      <c r="X24" s="1">
        <f t="shared" ref="X24:Y26" si="148">AA24+AD24+AG24+AJ24+AP24+AS24+AM24</f>
        <v>4500</v>
      </c>
      <c r="Y24" s="1">
        <f t="shared" si="148"/>
        <v>0</v>
      </c>
      <c r="Z24" s="16">
        <f t="shared" si="10"/>
        <v>0</v>
      </c>
      <c r="AA24" s="1">
        <f>AA26</f>
        <v>4500</v>
      </c>
      <c r="AB24" s="1">
        <f>AB26</f>
        <v>0</v>
      </c>
      <c r="AC24" s="16">
        <f t="shared" si="11"/>
        <v>0</v>
      </c>
      <c r="AD24" s="15"/>
      <c r="AE24" s="15"/>
      <c r="AF24" s="16" t="e">
        <f t="shared" si="12"/>
        <v>#DIV/0!</v>
      </c>
      <c r="AG24" s="3"/>
      <c r="AH24" s="3"/>
      <c r="AI24" s="16" t="e">
        <f t="shared" si="112"/>
        <v>#DIV/0!</v>
      </c>
      <c r="AJ24" s="3"/>
      <c r="AK24" s="3"/>
      <c r="AL24" s="16" t="e">
        <f t="shared" si="113"/>
        <v>#DIV/0!</v>
      </c>
      <c r="AM24" s="15"/>
      <c r="AN24" s="15"/>
      <c r="AO24" s="16" t="e">
        <f t="shared" si="114"/>
        <v>#DIV/0!</v>
      </c>
      <c r="AP24" s="3"/>
      <c r="AQ24" s="3"/>
      <c r="AR24" s="16" t="e">
        <f t="shared" si="115"/>
        <v>#DIV/0!</v>
      </c>
      <c r="AS24" s="3"/>
      <c r="AT24" s="3"/>
      <c r="AU24" s="16" t="e">
        <f t="shared" si="116"/>
        <v>#DIV/0!</v>
      </c>
      <c r="AV24" s="16"/>
      <c r="AW24" s="16"/>
      <c r="AX24" s="16" t="e">
        <f t="shared" si="18"/>
        <v>#DIV/0!</v>
      </c>
      <c r="AY24" s="3"/>
      <c r="AZ24" s="3"/>
      <c r="BA24" s="16" t="e">
        <f t="shared" si="19"/>
        <v>#DIV/0!</v>
      </c>
      <c r="BB24" s="16"/>
      <c r="BC24" s="16"/>
      <c r="BD24" s="16" t="e">
        <f t="shared" si="117"/>
        <v>#DIV/0!</v>
      </c>
      <c r="BE24" s="16">
        <f t="shared" ref="BE24:BF26" si="149">BH24</f>
        <v>0</v>
      </c>
      <c r="BF24" s="16">
        <f t="shared" si="149"/>
        <v>0</v>
      </c>
      <c r="BG24" s="16" t="e">
        <f t="shared" si="118"/>
        <v>#DIV/0!</v>
      </c>
      <c r="BH24" s="15"/>
      <c r="BI24" s="15"/>
      <c r="BJ24" s="16" t="e">
        <f t="shared" si="119"/>
        <v>#DIV/0!</v>
      </c>
      <c r="BK24" s="16"/>
      <c r="BL24" s="16"/>
      <c r="BM24" s="16"/>
      <c r="BN24" s="17"/>
      <c r="BO24" s="17"/>
      <c r="BP24" s="16" t="e">
        <f t="shared" si="120"/>
        <v>#DIV/0!</v>
      </c>
      <c r="BQ24" s="1">
        <f t="shared" ref="BQ24:BR26" si="150">BT24+CI24</f>
        <v>0</v>
      </c>
      <c r="BR24" s="1">
        <f t="shared" si="150"/>
        <v>0</v>
      </c>
      <c r="BS24" s="16" t="e">
        <f t="shared" si="121"/>
        <v>#DIV/0!</v>
      </c>
      <c r="BT24" s="17"/>
      <c r="BU24" s="17"/>
      <c r="BV24" s="16" t="e">
        <f t="shared" si="122"/>
        <v>#DIV/0!</v>
      </c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6" t="e">
        <f t="shared" si="141"/>
        <v>#DIV/0!</v>
      </c>
      <c r="CL24" s="1">
        <f t="shared" ref="CL24:CM26" si="151">CO24+CR24+CU24+CX24+DA24</f>
        <v>0</v>
      </c>
      <c r="CM24" s="1">
        <f t="shared" si="151"/>
        <v>0</v>
      </c>
      <c r="CN24" s="16" t="e">
        <f t="shared" si="83"/>
        <v>#DIV/0!</v>
      </c>
      <c r="CO24" s="1"/>
      <c r="CP24" s="1"/>
      <c r="CQ24" s="16" t="e">
        <f t="shared" si="124"/>
        <v>#DIV/0!</v>
      </c>
      <c r="CR24" s="1"/>
      <c r="CS24" s="1"/>
      <c r="CT24" s="16" t="e">
        <f t="shared" si="126"/>
        <v>#DIV/0!</v>
      </c>
      <c r="CU24" s="1"/>
      <c r="CV24" s="1"/>
      <c r="CW24" s="16" t="e">
        <f t="shared" si="128"/>
        <v>#DIV/0!</v>
      </c>
      <c r="CX24" s="1"/>
      <c r="CY24" s="1"/>
      <c r="CZ24" s="16" t="e">
        <f t="shared" si="130"/>
        <v>#DIV/0!</v>
      </c>
      <c r="DA24" s="1"/>
      <c r="DB24" s="1"/>
      <c r="DC24" s="16" t="e">
        <f t="shared" si="107"/>
        <v>#DIV/0!</v>
      </c>
      <c r="DD24" s="16"/>
      <c r="DE24" s="16"/>
      <c r="DF24" s="16"/>
      <c r="DG24" s="1">
        <f t="shared" ref="DG24:DH26" si="152">DJ24+DM24+DP24+DS24+DY24+EH24+EK24</f>
        <v>0</v>
      </c>
      <c r="DH24" s="1">
        <f t="shared" si="152"/>
        <v>0</v>
      </c>
      <c r="DI24" s="16" t="e">
        <f t="shared" si="35"/>
        <v>#DIV/0!</v>
      </c>
      <c r="DJ24" s="3"/>
      <c r="DK24" s="3"/>
      <c r="DL24" s="16" t="e">
        <f t="shared" si="132"/>
        <v>#DIV/0!</v>
      </c>
      <c r="DM24" s="23"/>
      <c r="DN24" s="23"/>
      <c r="DO24" s="16" t="e">
        <f t="shared" si="133"/>
        <v>#DIV/0!</v>
      </c>
      <c r="DP24" s="23"/>
      <c r="DQ24" s="23"/>
      <c r="DR24" s="16" t="e">
        <f t="shared" si="134"/>
        <v>#DIV/0!</v>
      </c>
      <c r="DS24" s="15"/>
      <c r="DT24" s="15"/>
      <c r="DU24" s="16" t="e">
        <f t="shared" si="135"/>
        <v>#DIV/0!</v>
      </c>
      <c r="DV24" s="55"/>
      <c r="DW24" s="55"/>
      <c r="DX24" s="56" t="e">
        <f t="shared" si="136"/>
        <v>#DIV/0!</v>
      </c>
      <c r="DY24" s="3"/>
      <c r="DZ24" s="3"/>
      <c r="EA24" s="16" t="e">
        <f t="shared" si="137"/>
        <v>#DIV/0!</v>
      </c>
      <c r="EB24" s="16"/>
      <c r="EC24" s="16"/>
      <c r="ED24" s="16" t="e">
        <f t="shared" si="138"/>
        <v>#DIV/0!</v>
      </c>
      <c r="EE24" s="1"/>
      <c r="EF24" s="1"/>
      <c r="EG24" s="16" t="e">
        <f t="shared" si="139"/>
        <v>#DIV/0!</v>
      </c>
      <c r="EH24" s="1"/>
      <c r="EI24" s="1"/>
      <c r="EJ24" s="16" t="e">
        <f t="shared" si="140"/>
        <v>#DIV/0!</v>
      </c>
      <c r="EK24" s="16"/>
      <c r="EL24" s="16"/>
      <c r="EM24" s="16" t="e">
        <f t="shared" si="108"/>
        <v>#DIV/0!</v>
      </c>
      <c r="EN24" s="1">
        <f>I24+X24+BE24+BQ24+CL24+DG24+BN24</f>
        <v>90100</v>
      </c>
      <c r="EO24" s="1">
        <f t="shared" ref="EO24:EO32" si="153">J24+Y24+BF24+BR24+CM24+DH24+BO24</f>
        <v>22525</v>
      </c>
      <c r="EP24" s="16">
        <f t="shared" si="2"/>
        <v>25</v>
      </c>
      <c r="EQ24" s="45">
        <f t="shared" si="94"/>
        <v>1</v>
      </c>
      <c r="ER24" s="45">
        <f t="shared" si="95"/>
        <v>1</v>
      </c>
      <c r="ES24" s="45">
        <f t="shared" si="96"/>
        <v>1</v>
      </c>
      <c r="ET24" s="45">
        <f t="shared" si="97"/>
        <v>1</v>
      </c>
      <c r="EU24" s="45">
        <f t="shared" si="98"/>
        <v>1</v>
      </c>
      <c r="EV24" s="45">
        <f t="shared" si="99"/>
        <v>1</v>
      </c>
      <c r="EW24" s="45">
        <f t="shared" si="100"/>
        <v>1</v>
      </c>
      <c r="EX24" s="45">
        <f t="shared" si="101"/>
        <v>1</v>
      </c>
      <c r="EY24" s="45">
        <f t="shared" si="102"/>
        <v>1</v>
      </c>
      <c r="EZ24" s="45">
        <f t="shared" si="103"/>
        <v>1</v>
      </c>
      <c r="FA24" s="45">
        <f t="shared" si="104"/>
        <v>1</v>
      </c>
      <c r="FB24" s="45">
        <f t="shared" si="105"/>
        <v>1</v>
      </c>
      <c r="FC24" s="45">
        <f t="shared" si="106"/>
        <v>12</v>
      </c>
    </row>
    <row r="25" spans="1:160" x14ac:dyDescent="0.25">
      <c r="A25" s="4"/>
      <c r="B25" s="5" t="s">
        <v>36</v>
      </c>
      <c r="C25" s="4" t="s">
        <v>34</v>
      </c>
      <c r="D25" s="17"/>
      <c r="E25" s="17"/>
      <c r="F25" s="13">
        <f t="shared" si="146"/>
        <v>85600</v>
      </c>
      <c r="G25" s="13">
        <f t="shared" si="146"/>
        <v>22525</v>
      </c>
      <c r="H25" s="16">
        <f t="shared" si="4"/>
        <v>26.314252336448597</v>
      </c>
      <c r="I25" s="1">
        <f t="shared" si="147"/>
        <v>85600</v>
      </c>
      <c r="J25" s="1">
        <f t="shared" si="147"/>
        <v>22525</v>
      </c>
      <c r="K25" s="16">
        <f t="shared" si="5"/>
        <v>26.314252336448597</v>
      </c>
      <c r="L25" s="1">
        <f>65700</f>
        <v>65700</v>
      </c>
      <c r="M25" s="1">
        <f>5478.75+12082.51</f>
        <v>17561.260000000002</v>
      </c>
      <c r="N25" s="16">
        <f t="shared" si="109"/>
        <v>26.729467275494677</v>
      </c>
      <c r="O25" s="15"/>
      <c r="P25" s="15"/>
      <c r="Q25" s="16" t="e">
        <f t="shared" si="110"/>
        <v>#DIV/0!</v>
      </c>
      <c r="R25" s="1">
        <f>19900</f>
        <v>19900</v>
      </c>
      <c r="S25" s="1">
        <f>1654.58+3309.16</f>
        <v>4963.74</v>
      </c>
      <c r="T25" s="16">
        <f t="shared" si="144"/>
        <v>24.943417085427136</v>
      </c>
      <c r="U25" s="16"/>
      <c r="V25" s="16"/>
      <c r="W25" s="16"/>
      <c r="X25" s="1">
        <f t="shared" si="148"/>
        <v>0</v>
      </c>
      <c r="Y25" s="1">
        <f t="shared" si="148"/>
        <v>0</v>
      </c>
      <c r="Z25" s="16" t="e">
        <f t="shared" si="10"/>
        <v>#DIV/0!</v>
      </c>
      <c r="AA25" s="1"/>
      <c r="AB25" s="1"/>
      <c r="AC25" s="16" t="e">
        <f t="shared" si="11"/>
        <v>#DIV/0!</v>
      </c>
      <c r="AD25" s="15"/>
      <c r="AE25" s="15"/>
      <c r="AF25" s="16" t="e">
        <f t="shared" si="12"/>
        <v>#DIV/0!</v>
      </c>
      <c r="AG25" s="3"/>
      <c r="AH25" s="3"/>
      <c r="AI25" s="16" t="e">
        <f t="shared" si="112"/>
        <v>#DIV/0!</v>
      </c>
      <c r="AJ25" s="3"/>
      <c r="AK25" s="3"/>
      <c r="AL25" s="16" t="e">
        <f t="shared" si="113"/>
        <v>#DIV/0!</v>
      </c>
      <c r="AM25" s="15"/>
      <c r="AN25" s="15"/>
      <c r="AO25" s="16" t="e">
        <f t="shared" si="114"/>
        <v>#DIV/0!</v>
      </c>
      <c r="AP25" s="3"/>
      <c r="AQ25" s="3"/>
      <c r="AR25" s="16" t="e">
        <f t="shared" si="115"/>
        <v>#DIV/0!</v>
      </c>
      <c r="AS25" s="3"/>
      <c r="AT25" s="3"/>
      <c r="AU25" s="16" t="e">
        <f t="shared" si="116"/>
        <v>#DIV/0!</v>
      </c>
      <c r="AV25" s="16"/>
      <c r="AW25" s="16"/>
      <c r="AX25" s="16" t="e">
        <f t="shared" si="18"/>
        <v>#DIV/0!</v>
      </c>
      <c r="AY25" s="3"/>
      <c r="AZ25" s="3"/>
      <c r="BA25" s="16" t="e">
        <f t="shared" si="19"/>
        <v>#DIV/0!</v>
      </c>
      <c r="BB25" s="16"/>
      <c r="BC25" s="16"/>
      <c r="BD25" s="16" t="e">
        <f t="shared" si="117"/>
        <v>#DIV/0!</v>
      </c>
      <c r="BE25" s="16">
        <f t="shared" si="149"/>
        <v>0</v>
      </c>
      <c r="BF25" s="16">
        <f t="shared" si="149"/>
        <v>0</v>
      </c>
      <c r="BG25" s="16" t="e">
        <f t="shared" si="118"/>
        <v>#DIV/0!</v>
      </c>
      <c r="BH25" s="15"/>
      <c r="BI25" s="15"/>
      <c r="BJ25" s="16" t="e">
        <f t="shared" si="119"/>
        <v>#DIV/0!</v>
      </c>
      <c r="BK25" s="16"/>
      <c r="BL25" s="16"/>
      <c r="BM25" s="16"/>
      <c r="BN25" s="17"/>
      <c r="BO25" s="17"/>
      <c r="BP25" s="16" t="e">
        <f t="shared" si="120"/>
        <v>#DIV/0!</v>
      </c>
      <c r="BQ25" s="1">
        <f t="shared" si="150"/>
        <v>0</v>
      </c>
      <c r="BR25" s="1">
        <f t="shared" si="150"/>
        <v>0</v>
      </c>
      <c r="BS25" s="16" t="e">
        <f t="shared" si="121"/>
        <v>#DIV/0!</v>
      </c>
      <c r="BT25" s="17"/>
      <c r="BU25" s="17"/>
      <c r="BV25" s="16" t="e">
        <f t="shared" si="122"/>
        <v>#DIV/0!</v>
      </c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6" t="e">
        <f t="shared" si="141"/>
        <v>#DIV/0!</v>
      </c>
      <c r="CL25" s="1">
        <f t="shared" si="151"/>
        <v>0</v>
      </c>
      <c r="CM25" s="1">
        <f t="shared" si="151"/>
        <v>0</v>
      </c>
      <c r="CN25" s="16" t="e">
        <f t="shared" si="83"/>
        <v>#DIV/0!</v>
      </c>
      <c r="CO25" s="1"/>
      <c r="CP25" s="1"/>
      <c r="CQ25" s="16" t="e">
        <f t="shared" si="124"/>
        <v>#DIV/0!</v>
      </c>
      <c r="CR25" s="1"/>
      <c r="CS25" s="1"/>
      <c r="CT25" s="16" t="e">
        <f t="shared" si="126"/>
        <v>#DIV/0!</v>
      </c>
      <c r="CU25" s="1"/>
      <c r="CV25" s="1"/>
      <c r="CW25" s="16" t="e">
        <f t="shared" si="128"/>
        <v>#DIV/0!</v>
      </c>
      <c r="CX25" s="1"/>
      <c r="CY25" s="1"/>
      <c r="CZ25" s="16" t="e">
        <f t="shared" si="130"/>
        <v>#DIV/0!</v>
      </c>
      <c r="DA25" s="1"/>
      <c r="DB25" s="1"/>
      <c r="DC25" s="16" t="e">
        <f t="shared" si="107"/>
        <v>#DIV/0!</v>
      </c>
      <c r="DD25" s="16"/>
      <c r="DE25" s="16"/>
      <c r="DF25" s="16"/>
      <c r="DG25" s="1">
        <f t="shared" si="152"/>
        <v>0</v>
      </c>
      <c r="DH25" s="1">
        <f t="shared" si="152"/>
        <v>0</v>
      </c>
      <c r="DI25" s="16" t="e">
        <f t="shared" si="35"/>
        <v>#DIV/0!</v>
      </c>
      <c r="DJ25" s="3"/>
      <c r="DK25" s="3"/>
      <c r="DL25" s="16" t="e">
        <f t="shared" si="132"/>
        <v>#DIV/0!</v>
      </c>
      <c r="DM25" s="23"/>
      <c r="DN25" s="23"/>
      <c r="DO25" s="16" t="e">
        <f t="shared" si="133"/>
        <v>#DIV/0!</v>
      </c>
      <c r="DP25" s="23"/>
      <c r="DQ25" s="23"/>
      <c r="DR25" s="16" t="e">
        <f t="shared" si="134"/>
        <v>#DIV/0!</v>
      </c>
      <c r="DS25" s="15"/>
      <c r="DT25" s="15"/>
      <c r="DU25" s="16" t="e">
        <f t="shared" si="135"/>
        <v>#DIV/0!</v>
      </c>
      <c r="DV25" s="55"/>
      <c r="DW25" s="55"/>
      <c r="DX25" s="56" t="e">
        <f t="shared" si="136"/>
        <v>#DIV/0!</v>
      </c>
      <c r="DY25" s="3"/>
      <c r="DZ25" s="3"/>
      <c r="EA25" s="16" t="e">
        <f t="shared" si="137"/>
        <v>#DIV/0!</v>
      </c>
      <c r="EB25" s="16"/>
      <c r="EC25" s="16"/>
      <c r="ED25" s="16" t="e">
        <f t="shared" si="138"/>
        <v>#DIV/0!</v>
      </c>
      <c r="EE25" s="1"/>
      <c r="EF25" s="1"/>
      <c r="EG25" s="16" t="e">
        <f t="shared" si="139"/>
        <v>#DIV/0!</v>
      </c>
      <c r="EH25" s="1"/>
      <c r="EI25" s="1"/>
      <c r="EJ25" s="16" t="e">
        <f t="shared" si="140"/>
        <v>#DIV/0!</v>
      </c>
      <c r="EK25" s="16"/>
      <c r="EL25" s="16"/>
      <c r="EM25" s="16" t="e">
        <f t="shared" si="108"/>
        <v>#DIV/0!</v>
      </c>
      <c r="EN25" s="1">
        <f>I25+X25+BE25+BQ25+CL25+DG25+BN25</f>
        <v>85600</v>
      </c>
      <c r="EO25" s="1">
        <f t="shared" si="153"/>
        <v>22525</v>
      </c>
      <c r="EP25" s="16">
        <f t="shared" si="2"/>
        <v>26.314252336448597</v>
      </c>
      <c r="EQ25" s="45">
        <f t="shared" si="94"/>
        <v>1</v>
      </c>
      <c r="ER25" s="45">
        <f t="shared" si="95"/>
        <v>1</v>
      </c>
      <c r="ES25" s="45">
        <f t="shared" si="96"/>
        <v>1</v>
      </c>
      <c r="ET25" s="45">
        <f t="shared" si="97"/>
        <v>1</v>
      </c>
      <c r="EU25" s="45">
        <f t="shared" si="98"/>
        <v>1</v>
      </c>
      <c r="EV25" s="45">
        <f t="shared" si="99"/>
        <v>1</v>
      </c>
      <c r="EW25" s="45">
        <f t="shared" si="100"/>
        <v>1</v>
      </c>
      <c r="EX25" s="45">
        <f t="shared" si="101"/>
        <v>1</v>
      </c>
      <c r="EY25" s="45">
        <f t="shared" si="102"/>
        <v>1</v>
      </c>
      <c r="EZ25" s="45">
        <f t="shared" si="103"/>
        <v>1</v>
      </c>
      <c r="FA25" s="45">
        <f t="shared" si="104"/>
        <v>1</v>
      </c>
      <c r="FB25" s="45">
        <f t="shared" si="105"/>
        <v>1</v>
      </c>
      <c r="FC25" s="45">
        <f t="shared" si="106"/>
        <v>12</v>
      </c>
    </row>
    <row r="26" spans="1:160" x14ac:dyDescent="0.25">
      <c r="A26" s="4"/>
      <c r="B26" s="5">
        <v>244</v>
      </c>
      <c r="C26" s="6" t="s">
        <v>40</v>
      </c>
      <c r="D26" s="17"/>
      <c r="E26" s="17"/>
      <c r="F26" s="13">
        <f t="shared" si="146"/>
        <v>4500</v>
      </c>
      <c r="G26" s="13">
        <f t="shared" si="146"/>
        <v>0</v>
      </c>
      <c r="H26" s="16">
        <f t="shared" si="4"/>
        <v>0</v>
      </c>
      <c r="I26" s="1">
        <f t="shared" si="147"/>
        <v>0</v>
      </c>
      <c r="J26" s="1">
        <f t="shared" si="147"/>
        <v>0</v>
      </c>
      <c r="K26" s="16" t="e">
        <f t="shared" si="5"/>
        <v>#DIV/0!</v>
      </c>
      <c r="L26" s="1"/>
      <c r="M26" s="1"/>
      <c r="N26" s="16" t="e">
        <f t="shared" si="109"/>
        <v>#DIV/0!</v>
      </c>
      <c r="O26" s="15"/>
      <c r="P26" s="15"/>
      <c r="Q26" s="16" t="e">
        <f t="shared" si="110"/>
        <v>#DIV/0!</v>
      </c>
      <c r="R26" s="1"/>
      <c r="S26" s="1"/>
      <c r="T26" s="16" t="e">
        <f t="shared" si="144"/>
        <v>#DIV/0!</v>
      </c>
      <c r="U26" s="16"/>
      <c r="V26" s="16"/>
      <c r="W26" s="16"/>
      <c r="X26" s="1">
        <f t="shared" si="148"/>
        <v>4500</v>
      </c>
      <c r="Y26" s="1">
        <f t="shared" si="148"/>
        <v>0</v>
      </c>
      <c r="Z26" s="16">
        <f t="shared" si="10"/>
        <v>0</v>
      </c>
      <c r="AA26" s="1">
        <f>4500</f>
        <v>4500</v>
      </c>
      <c r="AB26" s="1"/>
      <c r="AC26" s="16">
        <f t="shared" si="11"/>
        <v>0</v>
      </c>
      <c r="AD26" s="15"/>
      <c r="AE26" s="15"/>
      <c r="AF26" s="16" t="e">
        <f t="shared" si="12"/>
        <v>#DIV/0!</v>
      </c>
      <c r="AG26" s="3"/>
      <c r="AH26" s="3"/>
      <c r="AI26" s="16" t="e">
        <f t="shared" si="112"/>
        <v>#DIV/0!</v>
      </c>
      <c r="AJ26" s="3"/>
      <c r="AK26" s="3"/>
      <c r="AL26" s="16" t="e">
        <f t="shared" si="113"/>
        <v>#DIV/0!</v>
      </c>
      <c r="AM26" s="15"/>
      <c r="AN26" s="15"/>
      <c r="AO26" s="16" t="e">
        <f t="shared" si="114"/>
        <v>#DIV/0!</v>
      </c>
      <c r="AP26" s="3"/>
      <c r="AQ26" s="3"/>
      <c r="AR26" s="16" t="e">
        <f t="shared" si="115"/>
        <v>#DIV/0!</v>
      </c>
      <c r="AS26" s="3"/>
      <c r="AT26" s="3"/>
      <c r="AU26" s="16" t="e">
        <f t="shared" si="116"/>
        <v>#DIV/0!</v>
      </c>
      <c r="AV26" s="16"/>
      <c r="AW26" s="16"/>
      <c r="AX26" s="16" t="e">
        <f t="shared" si="18"/>
        <v>#DIV/0!</v>
      </c>
      <c r="AY26" s="3"/>
      <c r="AZ26" s="3"/>
      <c r="BA26" s="16" t="e">
        <f t="shared" si="19"/>
        <v>#DIV/0!</v>
      </c>
      <c r="BB26" s="16"/>
      <c r="BC26" s="16"/>
      <c r="BD26" s="16" t="e">
        <f t="shared" si="117"/>
        <v>#DIV/0!</v>
      </c>
      <c r="BE26" s="16">
        <f t="shared" si="149"/>
        <v>0</v>
      </c>
      <c r="BF26" s="16">
        <f t="shared" si="149"/>
        <v>0</v>
      </c>
      <c r="BG26" s="16" t="e">
        <f t="shared" si="118"/>
        <v>#DIV/0!</v>
      </c>
      <c r="BH26" s="15"/>
      <c r="BI26" s="15"/>
      <c r="BJ26" s="16" t="e">
        <f t="shared" si="119"/>
        <v>#DIV/0!</v>
      </c>
      <c r="BK26" s="16"/>
      <c r="BL26" s="16"/>
      <c r="BM26" s="16"/>
      <c r="BN26" s="17"/>
      <c r="BO26" s="17"/>
      <c r="BP26" s="16" t="e">
        <f t="shared" si="120"/>
        <v>#DIV/0!</v>
      </c>
      <c r="BQ26" s="1">
        <f t="shared" si="150"/>
        <v>0</v>
      </c>
      <c r="BR26" s="1">
        <f t="shared" si="150"/>
        <v>0</v>
      </c>
      <c r="BS26" s="16" t="e">
        <f t="shared" si="121"/>
        <v>#DIV/0!</v>
      </c>
      <c r="BT26" s="17"/>
      <c r="BU26" s="17"/>
      <c r="BV26" s="16" t="e">
        <f t="shared" si="122"/>
        <v>#DIV/0!</v>
      </c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6" t="e">
        <f t="shared" si="141"/>
        <v>#DIV/0!</v>
      </c>
      <c r="CL26" s="1">
        <f t="shared" si="151"/>
        <v>0</v>
      </c>
      <c r="CM26" s="1">
        <f t="shared" si="151"/>
        <v>0</v>
      </c>
      <c r="CN26" s="16" t="e">
        <f t="shared" si="83"/>
        <v>#DIV/0!</v>
      </c>
      <c r="CO26" s="1"/>
      <c r="CP26" s="1"/>
      <c r="CQ26" s="16" t="e">
        <f t="shared" si="124"/>
        <v>#DIV/0!</v>
      </c>
      <c r="CR26" s="1"/>
      <c r="CS26" s="1"/>
      <c r="CT26" s="16" t="e">
        <f t="shared" si="126"/>
        <v>#DIV/0!</v>
      </c>
      <c r="CU26" s="1"/>
      <c r="CV26" s="1"/>
      <c r="CW26" s="16" t="e">
        <f t="shared" si="128"/>
        <v>#DIV/0!</v>
      </c>
      <c r="CX26" s="1"/>
      <c r="CY26" s="1"/>
      <c r="CZ26" s="16" t="e">
        <f t="shared" si="130"/>
        <v>#DIV/0!</v>
      </c>
      <c r="DA26" s="1"/>
      <c r="DB26" s="1"/>
      <c r="DC26" s="16" t="e">
        <f t="shared" si="107"/>
        <v>#DIV/0!</v>
      </c>
      <c r="DD26" s="16"/>
      <c r="DE26" s="16"/>
      <c r="DF26" s="16"/>
      <c r="DG26" s="1">
        <f t="shared" si="152"/>
        <v>0</v>
      </c>
      <c r="DH26" s="1">
        <f t="shared" si="152"/>
        <v>0</v>
      </c>
      <c r="DI26" s="16" t="e">
        <f t="shared" si="35"/>
        <v>#DIV/0!</v>
      </c>
      <c r="DJ26" s="3"/>
      <c r="DK26" s="3"/>
      <c r="DL26" s="16" t="e">
        <f t="shared" si="132"/>
        <v>#DIV/0!</v>
      </c>
      <c r="DM26" s="23"/>
      <c r="DN26" s="23"/>
      <c r="DO26" s="16" t="e">
        <f t="shared" si="133"/>
        <v>#DIV/0!</v>
      </c>
      <c r="DP26" s="23"/>
      <c r="DQ26" s="23"/>
      <c r="DR26" s="16" t="e">
        <f t="shared" si="134"/>
        <v>#DIV/0!</v>
      </c>
      <c r="DS26" s="15"/>
      <c r="DT26" s="15"/>
      <c r="DU26" s="16" t="e">
        <f t="shared" si="135"/>
        <v>#DIV/0!</v>
      </c>
      <c r="DV26" s="57">
        <f>DY26+EB26+EH26+EK26</f>
        <v>0</v>
      </c>
      <c r="DW26" s="57">
        <f>DZ26+EC26+EI26+EL26</f>
        <v>0</v>
      </c>
      <c r="DX26" s="56" t="e">
        <f t="shared" si="136"/>
        <v>#DIV/0!</v>
      </c>
      <c r="DY26" s="3"/>
      <c r="DZ26" s="3"/>
      <c r="EA26" s="16" t="e">
        <f t="shared" si="137"/>
        <v>#DIV/0!</v>
      </c>
      <c r="EB26" s="16"/>
      <c r="EC26" s="16"/>
      <c r="ED26" s="16" t="e">
        <f t="shared" si="138"/>
        <v>#DIV/0!</v>
      </c>
      <c r="EE26" s="1"/>
      <c r="EF26" s="1"/>
      <c r="EG26" s="16" t="e">
        <f t="shared" si="139"/>
        <v>#DIV/0!</v>
      </c>
      <c r="EH26" s="1"/>
      <c r="EI26" s="1"/>
      <c r="EJ26" s="16" t="e">
        <f t="shared" si="140"/>
        <v>#DIV/0!</v>
      </c>
      <c r="EK26" s="16"/>
      <c r="EL26" s="16"/>
      <c r="EM26" s="16" t="e">
        <f t="shared" si="108"/>
        <v>#DIV/0!</v>
      </c>
      <c r="EN26" s="1">
        <f t="shared" ref="EN26" si="154">I26+X26+BE26+BQ26+CL26+DG26+BN26</f>
        <v>4500</v>
      </c>
      <c r="EO26" s="1">
        <f t="shared" si="153"/>
        <v>0</v>
      </c>
      <c r="EP26" s="16">
        <f t="shared" si="2"/>
        <v>0</v>
      </c>
      <c r="EQ26" s="45">
        <f t="shared" si="94"/>
        <v>1</v>
      </c>
      <c r="ER26" s="45">
        <f t="shared" si="95"/>
        <v>1</v>
      </c>
      <c r="ES26" s="45">
        <f t="shared" si="96"/>
        <v>1</v>
      </c>
      <c r="ET26" s="45">
        <f t="shared" si="97"/>
        <v>1</v>
      </c>
      <c r="EU26" s="45">
        <f t="shared" si="98"/>
        <v>1</v>
      </c>
      <c r="EV26" s="45">
        <f t="shared" si="99"/>
        <v>1</v>
      </c>
      <c r="EW26" s="45">
        <f t="shared" si="100"/>
        <v>1</v>
      </c>
      <c r="EX26" s="45">
        <f t="shared" si="101"/>
        <v>1</v>
      </c>
      <c r="EY26" s="45">
        <f t="shared" si="102"/>
        <v>1</v>
      </c>
      <c r="EZ26" s="45">
        <f t="shared" si="103"/>
        <v>1</v>
      </c>
      <c r="FA26" s="45">
        <f t="shared" si="104"/>
        <v>1</v>
      </c>
      <c r="FB26" s="45">
        <f t="shared" si="105"/>
        <v>1</v>
      </c>
      <c r="FC26" s="45">
        <f t="shared" si="106"/>
        <v>12</v>
      </c>
    </row>
    <row r="27" spans="1:160" x14ac:dyDescent="0.25">
      <c r="A27" s="4" t="s">
        <v>57</v>
      </c>
      <c r="B27" s="5"/>
      <c r="C27" s="4" t="s">
        <v>58</v>
      </c>
      <c r="D27" s="17"/>
      <c r="E27" s="17"/>
      <c r="F27" s="13">
        <f>F28+F29+F30</f>
        <v>5240054</v>
      </c>
      <c r="G27" s="13">
        <f>G28+G29+G30</f>
        <v>596549.44999999995</v>
      </c>
      <c r="H27" s="16">
        <f t="shared" si="4"/>
        <v>11.384414168250936</v>
      </c>
      <c r="I27" s="1"/>
      <c r="J27" s="1"/>
      <c r="K27" s="16" t="e">
        <f t="shared" si="5"/>
        <v>#DIV/0!</v>
      </c>
      <c r="L27" s="1"/>
      <c r="M27" s="1"/>
      <c r="N27" s="16" t="e">
        <f t="shared" si="109"/>
        <v>#DIV/0!</v>
      </c>
      <c r="O27" s="15"/>
      <c r="P27" s="15"/>
      <c r="Q27" s="16"/>
      <c r="R27" s="1"/>
      <c r="S27" s="1"/>
      <c r="T27" s="16" t="e">
        <f t="shared" si="144"/>
        <v>#DIV/0!</v>
      </c>
      <c r="U27" s="16"/>
      <c r="V27" s="16"/>
      <c r="W27" s="16"/>
      <c r="X27" s="1">
        <f>AA27+AD27+AG27+AJ27+AP27+AS27+AM27+AV27+AY27</f>
        <v>5240054</v>
      </c>
      <c r="Y27" s="1">
        <f>AB27+AE27+AH27+AK27+AQ27+AT27+AN27+AW27+AZ27</f>
        <v>596549.44999999995</v>
      </c>
      <c r="Z27" s="16">
        <f t="shared" si="10"/>
        <v>11.384414168250936</v>
      </c>
      <c r="AA27" s="1"/>
      <c r="AB27" s="1"/>
      <c r="AC27" s="16" t="e">
        <f t="shared" si="11"/>
        <v>#DIV/0!</v>
      </c>
      <c r="AD27" s="3">
        <f>AD28+AD29+AD30</f>
        <v>0</v>
      </c>
      <c r="AE27" s="3">
        <f>AE28+AE29+AE30</f>
        <v>0</v>
      </c>
      <c r="AF27" s="16" t="e">
        <f t="shared" si="12"/>
        <v>#DIV/0!</v>
      </c>
      <c r="AG27" s="3"/>
      <c r="AH27" s="3"/>
      <c r="AI27" s="16" t="e">
        <f t="shared" si="112"/>
        <v>#DIV/0!</v>
      </c>
      <c r="AJ27" s="3"/>
      <c r="AK27" s="3"/>
      <c r="AL27" s="16"/>
      <c r="AM27" s="15"/>
      <c r="AN27" s="15"/>
      <c r="AO27" s="16"/>
      <c r="AP27" s="3">
        <f>AP28+AP29+AP30</f>
        <v>5240054</v>
      </c>
      <c r="AQ27" s="3">
        <f>AQ28+AQ29+AQ30</f>
        <v>596549.44999999995</v>
      </c>
      <c r="AR27" s="16">
        <f t="shared" si="115"/>
        <v>11.384414168250936</v>
      </c>
      <c r="AS27" s="3">
        <f>AS28+AS29+AS30</f>
        <v>0</v>
      </c>
      <c r="AT27" s="3">
        <f>AT28+AT29+AT30</f>
        <v>0</v>
      </c>
      <c r="AU27" s="16" t="e">
        <f t="shared" si="116"/>
        <v>#DIV/0!</v>
      </c>
      <c r="AV27" s="16"/>
      <c r="AW27" s="16"/>
      <c r="AX27" s="16"/>
      <c r="AY27" s="3">
        <f>AY28+AY29+AY30</f>
        <v>0</v>
      </c>
      <c r="AZ27" s="3">
        <f>AZ28+AZ29+AZ30</f>
        <v>0</v>
      </c>
      <c r="BA27" s="16" t="e">
        <f t="shared" si="19"/>
        <v>#DIV/0!</v>
      </c>
      <c r="BB27" s="3">
        <f>BB28+BB29+BB30</f>
        <v>0</v>
      </c>
      <c r="BC27" s="3">
        <f>BC28+BC29+BC30</f>
        <v>0</v>
      </c>
      <c r="BD27" s="16" t="e">
        <f t="shared" si="117"/>
        <v>#DIV/0!</v>
      </c>
      <c r="BE27" s="16"/>
      <c r="BF27" s="16"/>
      <c r="BG27" s="16"/>
      <c r="BH27" s="15"/>
      <c r="BI27" s="15"/>
      <c r="BJ27" s="16"/>
      <c r="BK27" s="16"/>
      <c r="BL27" s="16"/>
      <c r="BM27" s="16"/>
      <c r="BN27" s="3">
        <f>BN28+BN29+BN30</f>
        <v>0</v>
      </c>
      <c r="BO27" s="3">
        <f>BO28+BO29+BO30</f>
        <v>0</v>
      </c>
      <c r="BP27" s="16" t="e">
        <f t="shared" si="120"/>
        <v>#DIV/0!</v>
      </c>
      <c r="BQ27" s="3">
        <f>BQ28+BQ29+BQ30</f>
        <v>0</v>
      </c>
      <c r="BR27" s="3">
        <f>BR28+BR29+BR30</f>
        <v>0</v>
      </c>
      <c r="BS27" s="16" t="e">
        <f t="shared" si="121"/>
        <v>#DIV/0!</v>
      </c>
      <c r="BT27" s="17"/>
      <c r="BU27" s="17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3">
        <f>CI28+CI29+CI30</f>
        <v>0</v>
      </c>
      <c r="CJ27" s="3">
        <f>CJ28+CJ29+CJ30</f>
        <v>0</v>
      </c>
      <c r="CK27" s="16" t="e">
        <f t="shared" si="141"/>
        <v>#DIV/0!</v>
      </c>
      <c r="CL27" s="3">
        <f>CO27+CR27+DA27</f>
        <v>0</v>
      </c>
      <c r="CM27" s="3">
        <f>CP27+CS27+DB27</f>
        <v>0</v>
      </c>
      <c r="CN27" s="16" t="e">
        <f t="shared" si="83"/>
        <v>#DIV/0!</v>
      </c>
      <c r="CO27" s="1"/>
      <c r="CP27" s="1"/>
      <c r="CQ27" s="16" t="e">
        <f t="shared" si="124"/>
        <v>#DIV/0!</v>
      </c>
      <c r="CR27" s="1"/>
      <c r="CS27" s="1"/>
      <c r="CT27" s="16" t="e">
        <f t="shared" si="126"/>
        <v>#DIV/0!</v>
      </c>
      <c r="CU27" s="1"/>
      <c r="CV27" s="1"/>
      <c r="CW27" s="16"/>
      <c r="CX27" s="1"/>
      <c r="CY27" s="1"/>
      <c r="CZ27" s="16"/>
      <c r="DA27" s="1"/>
      <c r="DB27" s="1"/>
      <c r="DC27" s="16" t="e">
        <f t="shared" si="107"/>
        <v>#DIV/0!</v>
      </c>
      <c r="DD27" s="16"/>
      <c r="DE27" s="16"/>
      <c r="DF27" s="16"/>
      <c r="DG27" s="1">
        <f>DJ27+DV27</f>
        <v>18716000</v>
      </c>
      <c r="DH27" s="1">
        <f>DK27+DW27</f>
        <v>0</v>
      </c>
      <c r="DI27" s="16">
        <f t="shared" si="35"/>
        <v>0</v>
      </c>
      <c r="DJ27" s="1">
        <f>DJ28+DJ29+DJ30</f>
        <v>18716000</v>
      </c>
      <c r="DK27" s="1">
        <f>DK28+DK29+DK30</f>
        <v>0</v>
      </c>
      <c r="DL27" s="16">
        <f t="shared" si="132"/>
        <v>0</v>
      </c>
      <c r="DM27" s="23"/>
      <c r="DN27" s="23"/>
      <c r="DO27" s="16"/>
      <c r="DP27" s="23"/>
      <c r="DQ27" s="23"/>
      <c r="DR27" s="16"/>
      <c r="DS27" s="15"/>
      <c r="DT27" s="15"/>
      <c r="DU27" s="16"/>
      <c r="DV27" s="57">
        <f>DY27+EB27+EH27+EK27</f>
        <v>0</v>
      </c>
      <c r="DW27" s="57">
        <f>DZ27+EC27+EI27+EL27</f>
        <v>0</v>
      </c>
      <c r="DX27" s="56" t="e">
        <f t="shared" si="136"/>
        <v>#DIV/0!</v>
      </c>
      <c r="DY27" s="1">
        <f>DY28+DY29+DY30</f>
        <v>0</v>
      </c>
      <c r="DZ27" s="1">
        <f>DZ28+DZ29+DZ30</f>
        <v>0</v>
      </c>
      <c r="EA27" s="16" t="e">
        <f t="shared" si="137"/>
        <v>#DIV/0!</v>
      </c>
      <c r="EB27" s="1">
        <f>EB28+EB29+EB30</f>
        <v>0</v>
      </c>
      <c r="EC27" s="1">
        <f>EC28+EC29+EC30</f>
        <v>0</v>
      </c>
      <c r="ED27" s="16" t="e">
        <f t="shared" si="138"/>
        <v>#DIV/0!</v>
      </c>
      <c r="EE27" s="1">
        <f>EE28+EE29+EE30</f>
        <v>0</v>
      </c>
      <c r="EF27" s="1">
        <f>EF28+EF29+EF30</f>
        <v>0</v>
      </c>
      <c r="EG27" s="16" t="e">
        <f t="shared" si="139"/>
        <v>#DIV/0!</v>
      </c>
      <c r="EH27" s="1">
        <f>EH28+EH29+EH30</f>
        <v>0</v>
      </c>
      <c r="EI27" s="1">
        <f>EI28+EI29+EI30</f>
        <v>0</v>
      </c>
      <c r="EJ27" s="16" t="e">
        <f t="shared" si="140"/>
        <v>#DIV/0!</v>
      </c>
      <c r="EK27" s="1">
        <f>EK28+EK29+EK30</f>
        <v>0</v>
      </c>
      <c r="EL27" s="1">
        <f>EL28+EL29+EL30</f>
        <v>0</v>
      </c>
      <c r="EM27" s="16" t="e">
        <f t="shared" si="108"/>
        <v>#DIV/0!</v>
      </c>
      <c r="EN27" s="1">
        <f>F27+DG27</f>
        <v>23956054</v>
      </c>
      <c r="EO27" s="1">
        <f>G27+DH27</f>
        <v>596549.44999999995</v>
      </c>
      <c r="EP27" s="16">
        <f t="shared" si="2"/>
        <v>2.4901824398959862</v>
      </c>
    </row>
    <row r="28" spans="1:160" x14ac:dyDescent="0.25">
      <c r="A28" s="4"/>
      <c r="B28" s="4">
        <v>243</v>
      </c>
      <c r="C28" s="4" t="s">
        <v>119</v>
      </c>
      <c r="D28" s="17"/>
      <c r="E28" s="17"/>
      <c r="F28" s="13">
        <f t="shared" ref="F28:G29" si="155">I28+X28+BE28+BQ28+CL28+BN28</f>
        <v>0</v>
      </c>
      <c r="G28" s="13">
        <f t="shared" si="155"/>
        <v>0</v>
      </c>
      <c r="H28" s="16" t="e">
        <f t="shared" si="4"/>
        <v>#DIV/0!</v>
      </c>
      <c r="I28" s="1"/>
      <c r="J28" s="1"/>
      <c r="K28" s="16" t="e">
        <f t="shared" si="5"/>
        <v>#DIV/0!</v>
      </c>
      <c r="L28" s="1"/>
      <c r="M28" s="1"/>
      <c r="N28" s="16" t="e">
        <f t="shared" si="109"/>
        <v>#DIV/0!</v>
      </c>
      <c r="O28" s="15"/>
      <c r="P28" s="15"/>
      <c r="Q28" s="16"/>
      <c r="R28" s="1"/>
      <c r="S28" s="1"/>
      <c r="T28" s="16" t="e">
        <f t="shared" si="144"/>
        <v>#DIV/0!</v>
      </c>
      <c r="U28" s="16"/>
      <c r="V28" s="16"/>
      <c r="W28" s="16"/>
      <c r="X28" s="1">
        <f t="shared" ref="X28:Y29" si="156">AA28+AD28+AG28+AJ28+AP28+AS28+AM28</f>
        <v>0</v>
      </c>
      <c r="Y28" s="1">
        <f t="shared" si="156"/>
        <v>0</v>
      </c>
      <c r="Z28" s="16" t="e">
        <f t="shared" si="10"/>
        <v>#DIV/0!</v>
      </c>
      <c r="AA28" s="3"/>
      <c r="AB28" s="3"/>
      <c r="AC28" s="16" t="e">
        <f t="shared" si="11"/>
        <v>#DIV/0!</v>
      </c>
      <c r="AD28" s="15"/>
      <c r="AE28" s="15"/>
      <c r="AF28" s="16" t="e">
        <f t="shared" si="12"/>
        <v>#DIV/0!</v>
      </c>
      <c r="AG28" s="3"/>
      <c r="AH28" s="3"/>
      <c r="AI28" s="16" t="e">
        <f t="shared" si="112"/>
        <v>#DIV/0!</v>
      </c>
      <c r="AJ28" s="3"/>
      <c r="AK28" s="3"/>
      <c r="AL28" s="16"/>
      <c r="AM28" s="15"/>
      <c r="AN28" s="15"/>
      <c r="AO28" s="16"/>
      <c r="AP28" s="1"/>
      <c r="AQ28" s="1"/>
      <c r="AR28" s="16" t="e">
        <f t="shared" si="115"/>
        <v>#DIV/0!</v>
      </c>
      <c r="AS28" s="1"/>
      <c r="AT28" s="1"/>
      <c r="AU28" s="16" t="e">
        <f t="shared" si="116"/>
        <v>#DIV/0!</v>
      </c>
      <c r="AV28" s="16"/>
      <c r="AW28" s="16"/>
      <c r="AX28" s="16" t="e">
        <f t="shared" ref="AX28:AX29" si="157">AW28/AV28*100</f>
        <v>#DIV/0!</v>
      </c>
      <c r="AY28" s="1"/>
      <c r="AZ28" s="1"/>
      <c r="BA28" s="16" t="e">
        <f t="shared" si="19"/>
        <v>#DIV/0!</v>
      </c>
      <c r="BB28" s="16"/>
      <c r="BC28" s="16"/>
      <c r="BD28" s="16" t="e">
        <f t="shared" si="117"/>
        <v>#DIV/0!</v>
      </c>
      <c r="BE28" s="16"/>
      <c r="BF28" s="16"/>
      <c r="BG28" s="16"/>
      <c r="BH28" s="15"/>
      <c r="BI28" s="15"/>
      <c r="BJ28" s="16"/>
      <c r="BK28" s="16"/>
      <c r="BL28" s="16"/>
      <c r="BM28" s="16"/>
      <c r="BN28" s="17"/>
      <c r="BO28" s="17"/>
      <c r="BP28" s="16" t="e">
        <f t="shared" si="120"/>
        <v>#DIV/0!</v>
      </c>
      <c r="BQ28" s="1"/>
      <c r="BR28" s="1"/>
      <c r="BS28" s="16" t="e">
        <f t="shared" si="121"/>
        <v>#DIV/0!</v>
      </c>
      <c r="BT28" s="17"/>
      <c r="BU28" s="17"/>
      <c r="BV28" s="16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6" t="e">
        <f t="shared" si="141"/>
        <v>#DIV/0!</v>
      </c>
      <c r="CL28" s="1">
        <f t="shared" ref="CL28:CM29" si="158">CO28+CR28+CU28+CX28+DA28</f>
        <v>0</v>
      </c>
      <c r="CM28" s="1">
        <f t="shared" si="158"/>
        <v>0</v>
      </c>
      <c r="CN28" s="16" t="e">
        <f t="shared" si="83"/>
        <v>#DIV/0!</v>
      </c>
      <c r="CO28" s="1"/>
      <c r="CP28" s="1"/>
      <c r="CQ28" s="16" t="e">
        <f t="shared" si="124"/>
        <v>#DIV/0!</v>
      </c>
      <c r="CR28" s="1"/>
      <c r="CS28" s="1"/>
      <c r="CT28" s="16" t="e">
        <f t="shared" si="126"/>
        <v>#DIV/0!</v>
      </c>
      <c r="CU28" s="1"/>
      <c r="CV28" s="1"/>
      <c r="CW28" s="16"/>
      <c r="CX28" s="1"/>
      <c r="CY28" s="1"/>
      <c r="CZ28" s="16"/>
      <c r="DA28" s="1"/>
      <c r="DB28" s="1"/>
      <c r="DC28" s="16" t="e">
        <f t="shared" si="107"/>
        <v>#DIV/0!</v>
      </c>
      <c r="DD28" s="16"/>
      <c r="DE28" s="16"/>
      <c r="DF28" s="16"/>
      <c r="DG28" s="1">
        <f>DJ28+DM28+DP28+DS28+DY28+EH28+EK28</f>
        <v>18716000</v>
      </c>
      <c r="DH28" s="1">
        <f>DK28+DN28+DQ28+DT28+DZ28+EI28+EL28</f>
        <v>0</v>
      </c>
      <c r="DI28" s="16">
        <f t="shared" si="35"/>
        <v>0</v>
      </c>
      <c r="DJ28" s="1">
        <f>17967300+748700</f>
        <v>18716000</v>
      </c>
      <c r="DK28" s="1"/>
      <c r="DL28" s="16">
        <f t="shared" si="132"/>
        <v>0</v>
      </c>
      <c r="DM28" s="23"/>
      <c r="DN28" s="23"/>
      <c r="DO28" s="16"/>
      <c r="DP28" s="23"/>
      <c r="DQ28" s="23"/>
      <c r="DR28" s="16"/>
      <c r="DS28" s="15"/>
      <c r="DT28" s="15"/>
      <c r="DU28" s="16"/>
      <c r="DV28" s="55"/>
      <c r="DW28" s="55"/>
      <c r="DX28" s="56" t="e">
        <f t="shared" si="136"/>
        <v>#DIV/0!</v>
      </c>
      <c r="DY28" s="3"/>
      <c r="DZ28" s="3"/>
      <c r="EA28" s="16" t="e">
        <f t="shared" si="137"/>
        <v>#DIV/0!</v>
      </c>
      <c r="EB28" s="16"/>
      <c r="EC28" s="16"/>
      <c r="ED28" s="16" t="e">
        <f t="shared" si="138"/>
        <v>#DIV/0!</v>
      </c>
      <c r="EE28" s="1"/>
      <c r="EF28" s="1"/>
      <c r="EG28" s="16" t="e">
        <f t="shared" si="139"/>
        <v>#DIV/0!</v>
      </c>
      <c r="EH28" s="1"/>
      <c r="EI28" s="1"/>
      <c r="EJ28" s="16" t="e">
        <f t="shared" si="140"/>
        <v>#DIV/0!</v>
      </c>
      <c r="EK28" s="16"/>
      <c r="EL28" s="16"/>
      <c r="EM28" s="16" t="e">
        <f t="shared" si="108"/>
        <v>#DIV/0!</v>
      </c>
      <c r="EN28" s="1">
        <f>I28+X28+BE28+BQ28+CL28+DG28+BN28</f>
        <v>18716000</v>
      </c>
      <c r="EO28" s="1">
        <f>J28+Y28+BF28+BR28+CM28+DH28+BO28</f>
        <v>0</v>
      </c>
      <c r="EP28" s="16">
        <f t="shared" si="2"/>
        <v>0</v>
      </c>
      <c r="EQ28" s="45">
        <f t="shared" ref="EQ28:EQ29" si="159">IF(M28&lt;=L28,1,0)</f>
        <v>1</v>
      </c>
      <c r="ER28" s="45">
        <f t="shared" ref="ER28:ER29" si="160">IF(S28&lt;=R28,1,0)</f>
        <v>1</v>
      </c>
      <c r="ES28" s="45">
        <f t="shared" ref="ES28:ES29" si="161">IF(AB28&lt;=AA28,1,0)</f>
        <v>1</v>
      </c>
      <c r="ET28" s="45">
        <f t="shared" ref="ET28:ET29" si="162">IF(AH28&lt;=AG28,1,0)</f>
        <v>1</v>
      </c>
      <c r="EU28" s="45">
        <f t="shared" ref="EU28:EU29" si="163">IF(AQ28&lt;=AP28,1,0)</f>
        <v>1</v>
      </c>
      <c r="EV28" s="45">
        <f t="shared" ref="EV28:EV29" si="164">IF(AT28&lt;=AS28,1,0)</f>
        <v>1</v>
      </c>
      <c r="EW28" s="45">
        <f t="shared" ref="EW28:EW29" si="165">IF(BO28&lt;=BN28,1,0)</f>
        <v>1</v>
      </c>
      <c r="EX28" s="45">
        <f t="shared" ref="EX28:EX29" si="166">IF(CJ28&lt;=CI28,1,0)</f>
        <v>1</v>
      </c>
      <c r="EY28" s="45">
        <f t="shared" ref="EY28:EY29" si="167">IF(CM28&lt;=CL28,1,0)</f>
        <v>1</v>
      </c>
      <c r="EZ28" s="45">
        <f t="shared" ref="EZ28:EZ29" si="168">IF(DK28&lt;=DJ28,1,0)</f>
        <v>1</v>
      </c>
      <c r="FA28" s="45">
        <f t="shared" ref="FA28:FA29" si="169">IF(DZ28&lt;=DY28,1,0)</f>
        <v>1</v>
      </c>
      <c r="FB28" s="45">
        <f t="shared" ref="FB28:FB29" si="170">IF(EI28&lt;=EH28,1,0)</f>
        <v>1</v>
      </c>
      <c r="FC28" s="45">
        <f t="shared" ref="FC28:FC29" si="171">SUM(EQ28:FB28)</f>
        <v>12</v>
      </c>
    </row>
    <row r="29" spans="1:160" x14ac:dyDescent="0.25">
      <c r="A29" s="4"/>
      <c r="B29" s="4">
        <v>244</v>
      </c>
      <c r="C29" s="4" t="s">
        <v>58</v>
      </c>
      <c r="D29" s="17"/>
      <c r="E29" s="17"/>
      <c r="F29" s="13">
        <f t="shared" si="155"/>
        <v>5240054</v>
      </c>
      <c r="G29" s="13">
        <f t="shared" si="155"/>
        <v>596549.44999999995</v>
      </c>
      <c r="H29" s="16">
        <f t="shared" si="4"/>
        <v>11.384414168250936</v>
      </c>
      <c r="I29" s="1">
        <f t="shared" ref="I29:J29" si="172">L29+O29+R29</f>
        <v>0</v>
      </c>
      <c r="J29" s="1">
        <f t="shared" si="172"/>
        <v>0</v>
      </c>
      <c r="K29" s="16" t="e">
        <f t="shared" ref="K29" si="173">J29/I29*100</f>
        <v>#DIV/0!</v>
      </c>
      <c r="L29" s="1"/>
      <c r="M29" s="1"/>
      <c r="N29" s="16" t="e">
        <f t="shared" si="109"/>
        <v>#DIV/0!</v>
      </c>
      <c r="O29" s="15"/>
      <c r="P29" s="15"/>
      <c r="Q29" s="16" t="e">
        <f t="shared" ref="Q29" si="174">P29/O29*100</f>
        <v>#DIV/0!</v>
      </c>
      <c r="R29" s="1"/>
      <c r="S29" s="1"/>
      <c r="T29" s="16" t="e">
        <f t="shared" si="144"/>
        <v>#DIV/0!</v>
      </c>
      <c r="U29" s="16"/>
      <c r="V29" s="16"/>
      <c r="W29" s="16"/>
      <c r="X29" s="1">
        <f t="shared" si="156"/>
        <v>5240054</v>
      </c>
      <c r="Y29" s="1">
        <f t="shared" si="156"/>
        <v>596549.44999999995</v>
      </c>
      <c r="Z29" s="16">
        <f t="shared" si="10"/>
        <v>11.384414168250936</v>
      </c>
      <c r="AA29" s="3"/>
      <c r="AB29" s="3"/>
      <c r="AC29" s="16" t="e">
        <f t="shared" si="11"/>
        <v>#DIV/0!</v>
      </c>
      <c r="AD29" s="1"/>
      <c r="AE29" s="1"/>
      <c r="AF29" s="16" t="e">
        <f t="shared" si="12"/>
        <v>#DIV/0!</v>
      </c>
      <c r="AG29" s="3"/>
      <c r="AH29" s="3"/>
      <c r="AI29" s="16" t="e">
        <f t="shared" ref="AI29" si="175">AH29/AG29*100</f>
        <v>#DIV/0!</v>
      </c>
      <c r="AJ29" s="3"/>
      <c r="AK29" s="3"/>
      <c r="AL29" s="16" t="e">
        <f t="shared" ref="AL29" si="176">AK29/AJ29*100</f>
        <v>#DIV/0!</v>
      </c>
      <c r="AM29" s="15"/>
      <c r="AN29" s="15"/>
      <c r="AO29" s="16" t="e">
        <f t="shared" ref="AO29" si="177">AN29/AM29*100</f>
        <v>#DIV/0!</v>
      </c>
      <c r="AP29" s="1">
        <f>4076000+394054+770000</f>
        <v>5240054</v>
      </c>
      <c r="AQ29" s="1">
        <f>596549.45</f>
        <v>596549.44999999995</v>
      </c>
      <c r="AR29" s="16">
        <f t="shared" si="115"/>
        <v>11.384414168250936</v>
      </c>
      <c r="AS29" s="1"/>
      <c r="AT29" s="1"/>
      <c r="AU29" s="16" t="e">
        <f t="shared" si="116"/>
        <v>#DIV/0!</v>
      </c>
      <c r="AV29" s="16"/>
      <c r="AW29" s="16"/>
      <c r="AX29" s="16" t="e">
        <f t="shared" si="157"/>
        <v>#DIV/0!</v>
      </c>
      <c r="AY29" s="1"/>
      <c r="AZ29" s="1"/>
      <c r="BA29" s="16" t="e">
        <f t="shared" ref="BA29:BA48" si="178">AZ29/AY29*100</f>
        <v>#DIV/0!</v>
      </c>
      <c r="BB29" s="16"/>
      <c r="BC29" s="16"/>
      <c r="BD29" s="16" t="e">
        <f t="shared" si="117"/>
        <v>#DIV/0!</v>
      </c>
      <c r="BE29" s="16">
        <f t="shared" ref="BE29:BF29" si="179">BH29</f>
        <v>0</v>
      </c>
      <c r="BF29" s="16">
        <f t="shared" si="179"/>
        <v>0</v>
      </c>
      <c r="BG29" s="16" t="e">
        <f t="shared" ref="BG29" si="180">BF29/BE29*100</f>
        <v>#DIV/0!</v>
      </c>
      <c r="BH29" s="15"/>
      <c r="BI29" s="15"/>
      <c r="BJ29" s="16" t="e">
        <f t="shared" ref="BJ29" si="181">BI29/BH29*100</f>
        <v>#DIV/0!</v>
      </c>
      <c r="BK29" s="16"/>
      <c r="BL29" s="16"/>
      <c r="BM29" s="16"/>
      <c r="BN29" s="17"/>
      <c r="BO29" s="17"/>
      <c r="BP29" s="16" t="e">
        <f t="shared" si="120"/>
        <v>#DIV/0!</v>
      </c>
      <c r="BQ29" s="1">
        <f t="shared" ref="BQ29:BR29" si="182">BT29+CI29</f>
        <v>0</v>
      </c>
      <c r="BR29" s="1">
        <f t="shared" si="182"/>
        <v>0</v>
      </c>
      <c r="BS29" s="16" t="e">
        <f t="shared" si="121"/>
        <v>#DIV/0!</v>
      </c>
      <c r="BT29" s="17"/>
      <c r="BU29" s="17"/>
      <c r="BV29" s="16" t="e">
        <f t="shared" ref="BV29" si="183">BU29/BT29*100</f>
        <v>#DIV/0!</v>
      </c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6" t="e">
        <f t="shared" si="141"/>
        <v>#DIV/0!</v>
      </c>
      <c r="CL29" s="1">
        <f t="shared" si="158"/>
        <v>0</v>
      </c>
      <c r="CM29" s="1">
        <f t="shared" si="158"/>
        <v>0</v>
      </c>
      <c r="CN29" s="16" t="e">
        <f t="shared" si="83"/>
        <v>#DIV/0!</v>
      </c>
      <c r="CO29" s="1">
        <f t="shared" ref="CO29" si="184">28500-28500</f>
        <v>0</v>
      </c>
      <c r="CP29" s="1"/>
      <c r="CQ29" s="16" t="e">
        <f t="shared" si="124"/>
        <v>#DIV/0!</v>
      </c>
      <c r="CR29" s="1">
        <f t="shared" ref="CR29" si="185">28500-28500</f>
        <v>0</v>
      </c>
      <c r="CS29" s="1"/>
      <c r="CT29" s="16" t="e">
        <f t="shared" si="126"/>
        <v>#DIV/0!</v>
      </c>
      <c r="CU29" s="1">
        <f t="shared" ref="CU29" si="186">28500-28500</f>
        <v>0</v>
      </c>
      <c r="CV29" s="1"/>
      <c r="CW29" s="16" t="e">
        <f t="shared" ref="CW29" si="187">CV29/CU29*100</f>
        <v>#DIV/0!</v>
      </c>
      <c r="CX29" s="1">
        <f t="shared" ref="CX29" si="188">28500-28500</f>
        <v>0</v>
      </c>
      <c r="CY29" s="1"/>
      <c r="CZ29" s="16" t="e">
        <f t="shared" ref="CZ29" si="189">CY29/CX29*100</f>
        <v>#DIV/0!</v>
      </c>
      <c r="DA29" s="1">
        <f t="shared" ref="DA29" si="190">28500-28500</f>
        <v>0</v>
      </c>
      <c r="DB29" s="1"/>
      <c r="DC29" s="16" t="e">
        <f t="shared" si="107"/>
        <v>#DIV/0!</v>
      </c>
      <c r="DD29" s="16"/>
      <c r="DE29" s="16"/>
      <c r="DF29" s="16"/>
      <c r="DG29" s="1">
        <f>DJ29+DV29</f>
        <v>0</v>
      </c>
      <c r="DH29" s="1">
        <f>DK29+DW29</f>
        <v>0</v>
      </c>
      <c r="DI29" s="16" t="e">
        <f t="shared" si="35"/>
        <v>#DIV/0!</v>
      </c>
      <c r="DJ29" s="1">
        <f>770000-770000</f>
        <v>0</v>
      </c>
      <c r="DK29" s="1"/>
      <c r="DL29" s="16" t="e">
        <f t="shared" si="132"/>
        <v>#DIV/0!</v>
      </c>
      <c r="DM29" s="23"/>
      <c r="DN29" s="23"/>
      <c r="DO29" s="16" t="e">
        <f t="shared" ref="DO29" si="191">DN29/DM29*100</f>
        <v>#DIV/0!</v>
      </c>
      <c r="DP29" s="23"/>
      <c r="DQ29" s="23"/>
      <c r="DR29" s="16" t="e">
        <f t="shared" ref="DR29" si="192">DQ29/DP29*100</f>
        <v>#DIV/0!</v>
      </c>
      <c r="DS29" s="15"/>
      <c r="DT29" s="15"/>
      <c r="DU29" s="16" t="e">
        <f t="shared" ref="DU29" si="193">DT29/DS29*100</f>
        <v>#DIV/0!</v>
      </c>
      <c r="DV29" s="57">
        <f>DY29+EB29+EH29+EK29</f>
        <v>0</v>
      </c>
      <c r="DW29" s="57">
        <f>DZ29+EC29+EI29+EL29</f>
        <v>0</v>
      </c>
      <c r="DX29" s="56" t="e">
        <f t="shared" si="136"/>
        <v>#DIV/0!</v>
      </c>
      <c r="DY29" s="3"/>
      <c r="DZ29" s="3"/>
      <c r="EA29" s="16" t="e">
        <f t="shared" ref="EA29:EA30" si="194">DZ29/DY29*100</f>
        <v>#DIV/0!</v>
      </c>
      <c r="EB29" s="1"/>
      <c r="EC29" s="16"/>
      <c r="ED29" s="16" t="e">
        <f t="shared" ref="ED29:ED30" si="195">EC29/EB29*100</f>
        <v>#DIV/0!</v>
      </c>
      <c r="EE29" s="1"/>
      <c r="EF29" s="1"/>
      <c r="EG29" s="16" t="e">
        <f t="shared" si="139"/>
        <v>#DIV/0!</v>
      </c>
      <c r="EH29" s="1"/>
      <c r="EI29" s="1"/>
      <c r="EJ29" s="16" t="e">
        <f t="shared" si="140"/>
        <v>#DIV/0!</v>
      </c>
      <c r="EK29" s="16"/>
      <c r="EL29" s="16"/>
      <c r="EM29" s="16" t="e">
        <f t="shared" si="108"/>
        <v>#DIV/0!</v>
      </c>
      <c r="EN29" s="1">
        <f>I29+X29+BE29+BQ29+CL29+DG29+BN29</f>
        <v>5240054</v>
      </c>
      <c r="EO29" s="1">
        <f>J29+Y29+BF29+BR29+CM29+DH29+BO29</f>
        <v>596549.44999999995</v>
      </c>
      <c r="EP29" s="16">
        <f t="shared" si="2"/>
        <v>11.384414168250936</v>
      </c>
      <c r="EQ29" s="45">
        <f t="shared" si="159"/>
        <v>1</v>
      </c>
      <c r="ER29" s="45">
        <f t="shared" si="160"/>
        <v>1</v>
      </c>
      <c r="ES29" s="45">
        <f t="shared" si="161"/>
        <v>1</v>
      </c>
      <c r="ET29" s="45">
        <f t="shared" si="162"/>
        <v>1</v>
      </c>
      <c r="EU29" s="45">
        <f t="shared" si="163"/>
        <v>1</v>
      </c>
      <c r="EV29" s="45">
        <f t="shared" si="164"/>
        <v>1</v>
      </c>
      <c r="EW29" s="45">
        <f t="shared" si="165"/>
        <v>1</v>
      </c>
      <c r="EX29" s="45">
        <f t="shared" si="166"/>
        <v>1</v>
      </c>
      <c r="EY29" s="45">
        <f t="shared" si="167"/>
        <v>1</v>
      </c>
      <c r="EZ29" s="45">
        <f t="shared" si="168"/>
        <v>1</v>
      </c>
      <c r="FA29" s="45">
        <f t="shared" si="169"/>
        <v>1</v>
      </c>
      <c r="FB29" s="45">
        <f t="shared" si="170"/>
        <v>1</v>
      </c>
      <c r="FC29" s="45">
        <f t="shared" si="171"/>
        <v>12</v>
      </c>
    </row>
    <row r="30" spans="1:160" x14ac:dyDescent="0.25">
      <c r="A30" s="4"/>
      <c r="B30" s="4">
        <v>414</v>
      </c>
      <c r="C30" s="4" t="s">
        <v>89</v>
      </c>
      <c r="D30" s="17"/>
      <c r="E30" s="17"/>
      <c r="F30" s="13">
        <f t="shared" si="146"/>
        <v>0</v>
      </c>
      <c r="G30" s="13">
        <f t="shared" si="146"/>
        <v>0</v>
      </c>
      <c r="H30" s="16" t="e">
        <f t="shared" si="4"/>
        <v>#DIV/0!</v>
      </c>
      <c r="I30" s="1">
        <f t="shared" si="147"/>
        <v>0</v>
      </c>
      <c r="J30" s="1">
        <f t="shared" si="147"/>
        <v>0</v>
      </c>
      <c r="K30" s="16" t="e">
        <f t="shared" si="5"/>
        <v>#DIV/0!</v>
      </c>
      <c r="L30" s="1"/>
      <c r="M30" s="1"/>
      <c r="N30" s="16" t="e">
        <f t="shared" si="109"/>
        <v>#DIV/0!</v>
      </c>
      <c r="O30" s="15"/>
      <c r="P30" s="15"/>
      <c r="Q30" s="16"/>
      <c r="R30" s="1"/>
      <c r="S30" s="1"/>
      <c r="T30" s="16" t="e">
        <f t="shared" si="144"/>
        <v>#DIV/0!</v>
      </c>
      <c r="U30" s="16"/>
      <c r="V30" s="16"/>
      <c r="W30" s="16"/>
      <c r="X30" s="1">
        <f>AA30+AD30+AG30+AJ30+AP30+AS30+AM30+AY30</f>
        <v>0</v>
      </c>
      <c r="Y30" s="1">
        <f>AB30+AE30+AH30+AK30+AQ30+AT30+AN30+AZ30</f>
        <v>0</v>
      </c>
      <c r="Z30" s="16" t="e">
        <f t="shared" si="10"/>
        <v>#DIV/0!</v>
      </c>
      <c r="AA30" s="3"/>
      <c r="AB30" s="3"/>
      <c r="AC30" s="16" t="e">
        <f t="shared" si="11"/>
        <v>#DIV/0!</v>
      </c>
      <c r="AD30" s="15"/>
      <c r="AE30" s="15"/>
      <c r="AF30" s="16" t="e">
        <f t="shared" si="12"/>
        <v>#DIV/0!</v>
      </c>
      <c r="AG30" s="3"/>
      <c r="AH30" s="3"/>
      <c r="AI30" s="16"/>
      <c r="AJ30" s="3"/>
      <c r="AK30" s="3"/>
      <c r="AL30" s="16"/>
      <c r="AM30" s="15"/>
      <c r="AN30" s="15"/>
      <c r="AO30" s="16"/>
      <c r="AP30" s="1"/>
      <c r="AQ30" s="1"/>
      <c r="AR30" s="16" t="e">
        <f t="shared" si="115"/>
        <v>#DIV/0!</v>
      </c>
      <c r="AS30" s="1"/>
      <c r="AT30" s="1"/>
      <c r="AU30" s="16" t="e">
        <f t="shared" si="116"/>
        <v>#DIV/0!</v>
      </c>
      <c r="AV30" s="16"/>
      <c r="AW30" s="16"/>
      <c r="AX30" s="16" t="e">
        <f t="shared" si="18"/>
        <v>#DIV/0!</v>
      </c>
      <c r="AY30" s="1">
        <v>0</v>
      </c>
      <c r="AZ30" s="1"/>
      <c r="BA30" s="16" t="e">
        <f t="shared" si="178"/>
        <v>#DIV/0!</v>
      </c>
      <c r="BB30" s="16"/>
      <c r="BC30" s="16"/>
      <c r="BD30" s="16" t="e">
        <f t="shared" si="117"/>
        <v>#DIV/0!</v>
      </c>
      <c r="BE30" s="16"/>
      <c r="BF30" s="16"/>
      <c r="BG30" s="16"/>
      <c r="BH30" s="15"/>
      <c r="BI30" s="15"/>
      <c r="BJ30" s="16"/>
      <c r="BK30" s="16"/>
      <c r="BL30" s="16"/>
      <c r="BM30" s="16"/>
      <c r="BN30" s="17"/>
      <c r="BO30" s="17"/>
      <c r="BP30" s="16" t="e">
        <f t="shared" si="120"/>
        <v>#DIV/0!</v>
      </c>
      <c r="BQ30" s="1"/>
      <c r="BR30" s="1"/>
      <c r="BS30" s="16" t="e">
        <f t="shared" si="121"/>
        <v>#DIV/0!</v>
      </c>
      <c r="BT30" s="17"/>
      <c r="BU30" s="17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6" t="e">
        <f t="shared" si="141"/>
        <v>#DIV/0!</v>
      </c>
      <c r="CL30" s="1"/>
      <c r="CM30" s="1"/>
      <c r="CN30" s="16" t="e">
        <f t="shared" si="83"/>
        <v>#DIV/0!</v>
      </c>
      <c r="CO30" s="1"/>
      <c r="CP30" s="1"/>
      <c r="CQ30" s="16" t="e">
        <f t="shared" si="124"/>
        <v>#DIV/0!</v>
      </c>
      <c r="CR30" s="1"/>
      <c r="CS30" s="1"/>
      <c r="CT30" s="16" t="e">
        <f t="shared" si="126"/>
        <v>#DIV/0!</v>
      </c>
      <c r="CU30" s="1"/>
      <c r="CV30" s="1"/>
      <c r="CW30" s="16"/>
      <c r="CX30" s="1"/>
      <c r="CY30" s="1"/>
      <c r="CZ30" s="16"/>
      <c r="DA30" s="1"/>
      <c r="DB30" s="1"/>
      <c r="DC30" s="16" t="e">
        <f t="shared" si="107"/>
        <v>#DIV/0!</v>
      </c>
      <c r="DD30" s="16"/>
      <c r="DE30" s="16"/>
      <c r="DF30" s="16"/>
      <c r="DG30" s="1">
        <f t="shared" ref="DG30:DH32" si="196">DJ30+DM30+DP30+DS30+DY30+EH30+EK30</f>
        <v>0</v>
      </c>
      <c r="DH30" s="1">
        <f t="shared" si="196"/>
        <v>0</v>
      </c>
      <c r="DI30" s="16" t="e">
        <f t="shared" si="35"/>
        <v>#DIV/0!</v>
      </c>
      <c r="DJ30" s="1"/>
      <c r="DK30" s="1"/>
      <c r="DL30" s="16" t="e">
        <f t="shared" si="132"/>
        <v>#DIV/0!</v>
      </c>
      <c r="DM30" s="23"/>
      <c r="DN30" s="23"/>
      <c r="DO30" s="16"/>
      <c r="DP30" s="23"/>
      <c r="DQ30" s="23"/>
      <c r="DR30" s="16"/>
      <c r="DS30" s="15"/>
      <c r="DT30" s="15"/>
      <c r="DU30" s="16"/>
      <c r="DV30" s="55"/>
      <c r="DW30" s="55"/>
      <c r="DX30" s="56" t="e">
        <f t="shared" si="136"/>
        <v>#DIV/0!</v>
      </c>
      <c r="DY30" s="3"/>
      <c r="DZ30" s="3"/>
      <c r="EA30" s="16" t="e">
        <f t="shared" si="194"/>
        <v>#DIV/0!</v>
      </c>
      <c r="EB30" s="16"/>
      <c r="EC30" s="16"/>
      <c r="ED30" s="16" t="e">
        <f t="shared" si="195"/>
        <v>#DIV/0!</v>
      </c>
      <c r="EE30" s="1"/>
      <c r="EF30" s="1"/>
      <c r="EG30" s="16" t="e">
        <f t="shared" si="139"/>
        <v>#DIV/0!</v>
      </c>
      <c r="EH30" s="1"/>
      <c r="EI30" s="1"/>
      <c r="EJ30" s="16" t="e">
        <f t="shared" si="140"/>
        <v>#DIV/0!</v>
      </c>
      <c r="EK30" s="16"/>
      <c r="EL30" s="16"/>
      <c r="EM30" s="16" t="e">
        <f t="shared" si="108"/>
        <v>#DIV/0!</v>
      </c>
      <c r="EN30" s="1">
        <f>I30+X30+BE30+BQ30+CL30+DG30+BN30</f>
        <v>0</v>
      </c>
      <c r="EO30" s="1">
        <f t="shared" si="153"/>
        <v>0</v>
      </c>
      <c r="EP30" s="16" t="e">
        <f t="shared" si="2"/>
        <v>#DIV/0!</v>
      </c>
      <c r="EQ30" s="45">
        <f t="shared" si="94"/>
        <v>1</v>
      </c>
      <c r="ER30" s="45">
        <f t="shared" si="95"/>
        <v>1</v>
      </c>
      <c r="ES30" s="45">
        <f t="shared" si="96"/>
        <v>1</v>
      </c>
      <c r="ET30" s="45">
        <f t="shared" si="97"/>
        <v>1</v>
      </c>
      <c r="EU30" s="45">
        <f t="shared" si="98"/>
        <v>1</v>
      </c>
      <c r="EV30" s="45">
        <f t="shared" si="99"/>
        <v>1</v>
      </c>
      <c r="EW30" s="45">
        <f t="shared" si="100"/>
        <v>1</v>
      </c>
      <c r="EX30" s="45">
        <f t="shared" si="101"/>
        <v>1</v>
      </c>
      <c r="EY30" s="45">
        <f t="shared" si="102"/>
        <v>1</v>
      </c>
      <c r="EZ30" s="45">
        <f t="shared" si="103"/>
        <v>1</v>
      </c>
      <c r="FA30" s="45">
        <f t="shared" si="104"/>
        <v>1</v>
      </c>
      <c r="FB30" s="45">
        <f t="shared" si="105"/>
        <v>1</v>
      </c>
      <c r="FC30" s="45">
        <f t="shared" si="106"/>
        <v>12</v>
      </c>
    </row>
    <row r="31" spans="1:160" x14ac:dyDescent="0.25">
      <c r="A31" s="4" t="s">
        <v>59</v>
      </c>
      <c r="B31" s="4">
        <v>244</v>
      </c>
      <c r="C31" s="4" t="s">
        <v>60</v>
      </c>
      <c r="D31" s="17"/>
      <c r="E31" s="17"/>
      <c r="F31" s="13">
        <f t="shared" si="146"/>
        <v>0</v>
      </c>
      <c r="G31" s="13">
        <f t="shared" si="146"/>
        <v>0</v>
      </c>
      <c r="H31" s="16" t="e">
        <f t="shared" si="4"/>
        <v>#DIV/0!</v>
      </c>
      <c r="I31" s="1">
        <f t="shared" si="147"/>
        <v>0</v>
      </c>
      <c r="J31" s="1">
        <f t="shared" si="147"/>
        <v>0</v>
      </c>
      <c r="K31" s="16" t="e">
        <f t="shared" si="5"/>
        <v>#DIV/0!</v>
      </c>
      <c r="L31" s="1"/>
      <c r="M31" s="1"/>
      <c r="N31" s="16" t="e">
        <f t="shared" ref="N31:N48" si="197">M31/L31*100</f>
        <v>#DIV/0!</v>
      </c>
      <c r="O31" s="15"/>
      <c r="P31" s="15"/>
      <c r="Q31" s="16" t="e">
        <f t="shared" ref="Q31:Q47" si="198">P31/O31*100</f>
        <v>#DIV/0!</v>
      </c>
      <c r="R31" s="1"/>
      <c r="S31" s="1"/>
      <c r="T31" s="16" t="e">
        <f t="shared" ref="T31:T48" si="199">S31/R31*100</f>
        <v>#DIV/0!</v>
      </c>
      <c r="U31" s="16"/>
      <c r="V31" s="16"/>
      <c r="W31" s="16"/>
      <c r="X31" s="1">
        <f t="shared" ref="X31:Y32" si="200">AA31+AD31+AG31+AJ31+AP31+AS31+AM31</f>
        <v>0</v>
      </c>
      <c r="Y31" s="1">
        <f t="shared" si="200"/>
        <v>0</v>
      </c>
      <c r="Z31" s="16" t="e">
        <f t="shared" si="10"/>
        <v>#DIV/0!</v>
      </c>
      <c r="AA31" s="3"/>
      <c r="AB31" s="3"/>
      <c r="AC31" s="16" t="e">
        <f t="shared" ref="AC31:AC48" si="201">AB31/AA31*100</f>
        <v>#DIV/0!</v>
      </c>
      <c r="AD31" s="15"/>
      <c r="AE31" s="15"/>
      <c r="AF31" s="16" t="e">
        <f t="shared" ref="AF31:AF48" si="202">AE31/AD31*100</f>
        <v>#DIV/0!</v>
      </c>
      <c r="AG31" s="3"/>
      <c r="AH31" s="3"/>
      <c r="AI31" s="16" t="e">
        <f t="shared" ref="AI31:AI52" si="203">AH31/AG31*100</f>
        <v>#DIV/0!</v>
      </c>
      <c r="AJ31" s="3"/>
      <c r="AK31" s="3"/>
      <c r="AL31" s="16" t="e">
        <f t="shared" ref="AL31:AL45" si="204">AK31/AJ31*100</f>
        <v>#DIV/0!</v>
      </c>
      <c r="AM31" s="15"/>
      <c r="AN31" s="15"/>
      <c r="AO31" s="16" t="e">
        <f t="shared" ref="AO31:AO45" si="205">AN31/AM31*100</f>
        <v>#DIV/0!</v>
      </c>
      <c r="AP31" s="3"/>
      <c r="AQ31" s="3"/>
      <c r="AR31" s="16" t="e">
        <f t="shared" ref="AR31:AR61" si="206">AQ31/AP31*100</f>
        <v>#DIV/0!</v>
      </c>
      <c r="AS31" s="1"/>
      <c r="AT31" s="1"/>
      <c r="AU31" s="16" t="e">
        <f t="shared" si="116"/>
        <v>#DIV/0!</v>
      </c>
      <c r="AV31" s="16"/>
      <c r="AW31" s="16"/>
      <c r="AX31" s="16" t="e">
        <f t="shared" si="18"/>
        <v>#DIV/0!</v>
      </c>
      <c r="AY31" s="1"/>
      <c r="AZ31" s="1"/>
      <c r="BA31" s="16" t="e">
        <f t="shared" si="178"/>
        <v>#DIV/0!</v>
      </c>
      <c r="BB31" s="16"/>
      <c r="BC31" s="16"/>
      <c r="BD31" s="16" t="e">
        <f t="shared" si="117"/>
        <v>#DIV/0!</v>
      </c>
      <c r="BE31" s="16">
        <f t="shared" ref="BE31:BF31" si="207">BH31</f>
        <v>0</v>
      </c>
      <c r="BF31" s="16">
        <f t="shared" si="207"/>
        <v>0</v>
      </c>
      <c r="BG31" s="16" t="e">
        <f t="shared" ref="BG31:BG45" si="208">BF31/BE31*100</f>
        <v>#DIV/0!</v>
      </c>
      <c r="BH31" s="15"/>
      <c r="BI31" s="15"/>
      <c r="BJ31" s="16" t="e">
        <f t="shared" ref="BJ31:BJ45" si="209">BI31/BH31*100</f>
        <v>#DIV/0!</v>
      </c>
      <c r="BK31" s="16"/>
      <c r="BL31" s="16"/>
      <c r="BM31" s="16"/>
      <c r="BN31" s="17"/>
      <c r="BO31" s="17"/>
      <c r="BP31" s="16" t="e">
        <f t="shared" si="120"/>
        <v>#DIV/0!</v>
      </c>
      <c r="BQ31" s="1">
        <f t="shared" ref="BQ31:BR31" si="210">BT31+CI31</f>
        <v>0</v>
      </c>
      <c r="BR31" s="1">
        <f t="shared" si="210"/>
        <v>0</v>
      </c>
      <c r="BS31" s="16" t="e">
        <f t="shared" si="121"/>
        <v>#DIV/0!</v>
      </c>
      <c r="BT31" s="17"/>
      <c r="BU31" s="17"/>
      <c r="BV31" s="16" t="e">
        <f t="shared" ref="BV31:BV45" si="211">BU31/BT31*100</f>
        <v>#DIV/0!</v>
      </c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6" t="e">
        <f t="shared" si="141"/>
        <v>#DIV/0!</v>
      </c>
      <c r="CL31" s="1">
        <f t="shared" ref="CL31:CM32" si="212">CO31+CR31+CU31+CX31+DA31</f>
        <v>0</v>
      </c>
      <c r="CM31" s="1">
        <f t="shared" si="212"/>
        <v>0</v>
      </c>
      <c r="CN31" s="16" t="e">
        <f t="shared" si="83"/>
        <v>#DIV/0!</v>
      </c>
      <c r="CO31" s="1"/>
      <c r="CP31" s="1"/>
      <c r="CQ31" s="16" t="e">
        <f t="shared" si="124"/>
        <v>#DIV/0!</v>
      </c>
      <c r="CR31" s="1"/>
      <c r="CS31" s="1"/>
      <c r="CT31" s="16" t="e">
        <f t="shared" si="126"/>
        <v>#DIV/0!</v>
      </c>
      <c r="CU31" s="1"/>
      <c r="CV31" s="1"/>
      <c r="CW31" s="16" t="e">
        <f t="shared" ref="CW31:CW45" si="213">CV31/CU31*100</f>
        <v>#DIV/0!</v>
      </c>
      <c r="CX31" s="1"/>
      <c r="CY31" s="1"/>
      <c r="CZ31" s="16" t="e">
        <f t="shared" ref="CZ31:CZ45" si="214">CY31/CX31*100</f>
        <v>#DIV/0!</v>
      </c>
      <c r="DA31" s="1"/>
      <c r="DB31" s="1"/>
      <c r="DC31" s="16" t="e">
        <f t="shared" si="107"/>
        <v>#DIV/0!</v>
      </c>
      <c r="DD31" s="16"/>
      <c r="DE31" s="16"/>
      <c r="DF31" s="16"/>
      <c r="DG31" s="1">
        <f t="shared" si="196"/>
        <v>0</v>
      </c>
      <c r="DH31" s="1">
        <f t="shared" si="196"/>
        <v>0</v>
      </c>
      <c r="DI31" s="16" t="e">
        <f t="shared" si="35"/>
        <v>#DIV/0!</v>
      </c>
      <c r="DJ31" s="1"/>
      <c r="DK31" s="1"/>
      <c r="DL31" s="16" t="e">
        <f t="shared" si="132"/>
        <v>#DIV/0!</v>
      </c>
      <c r="DM31" s="23"/>
      <c r="DN31" s="23"/>
      <c r="DO31" s="16" t="e">
        <f t="shared" ref="DO31:DO45" si="215">DN31/DM31*100</f>
        <v>#DIV/0!</v>
      </c>
      <c r="DP31" s="23"/>
      <c r="DQ31" s="23"/>
      <c r="DR31" s="16" t="e">
        <f t="shared" ref="DR31:DR45" si="216">DQ31/DP31*100</f>
        <v>#DIV/0!</v>
      </c>
      <c r="DS31" s="15"/>
      <c r="DT31" s="15"/>
      <c r="DU31" s="16" t="e">
        <f t="shared" ref="DU31:DU45" si="217">DT31/DS31*100</f>
        <v>#DIV/0!</v>
      </c>
      <c r="DV31" s="57">
        <f>DY31+EB31+EH31+EK31</f>
        <v>0</v>
      </c>
      <c r="DW31" s="57">
        <f>DZ31+EC31+EI31+EL31</f>
        <v>0</v>
      </c>
      <c r="DX31" s="56" t="e">
        <f t="shared" ref="DX31:DX39" si="218">DW31/DV31*100</f>
        <v>#DIV/0!</v>
      </c>
      <c r="DY31" s="3"/>
      <c r="DZ31" s="3"/>
      <c r="EA31" s="16" t="e">
        <f t="shared" ref="EA31:EA46" si="219">DZ31/DY31*100</f>
        <v>#DIV/0!</v>
      </c>
      <c r="EB31" s="16"/>
      <c r="EC31" s="16"/>
      <c r="ED31" s="16" t="e">
        <f t="shared" ref="ED31:ED46" si="220">EC31/EB31*100</f>
        <v>#DIV/0!</v>
      </c>
      <c r="EE31" s="1"/>
      <c r="EF31" s="1"/>
      <c r="EG31" s="16" t="e">
        <f t="shared" si="139"/>
        <v>#DIV/0!</v>
      </c>
      <c r="EH31" s="1"/>
      <c r="EI31" s="1"/>
      <c r="EJ31" s="16" t="e">
        <f t="shared" si="140"/>
        <v>#DIV/0!</v>
      </c>
      <c r="EK31" s="16"/>
      <c r="EL31" s="16"/>
      <c r="EM31" s="16" t="e">
        <f t="shared" si="108"/>
        <v>#DIV/0!</v>
      </c>
      <c r="EN31" s="1">
        <f t="shared" ref="EN31:EN32" si="221">I31+X31+BE31+BQ31+CL31+DG31+BN31</f>
        <v>0</v>
      </c>
      <c r="EO31" s="1">
        <f t="shared" si="153"/>
        <v>0</v>
      </c>
      <c r="EP31" s="16" t="e">
        <f t="shared" si="2"/>
        <v>#DIV/0!</v>
      </c>
      <c r="EQ31" s="45">
        <f t="shared" si="94"/>
        <v>1</v>
      </c>
      <c r="ER31" s="45">
        <f t="shared" si="95"/>
        <v>1</v>
      </c>
      <c r="ES31" s="45">
        <f t="shared" si="96"/>
        <v>1</v>
      </c>
      <c r="ET31" s="45">
        <f t="shared" si="97"/>
        <v>1</v>
      </c>
      <c r="EU31" s="45">
        <f t="shared" si="98"/>
        <v>1</v>
      </c>
      <c r="EV31" s="45">
        <f t="shared" si="99"/>
        <v>1</v>
      </c>
      <c r="EW31" s="45">
        <f t="shared" si="100"/>
        <v>1</v>
      </c>
      <c r="EX31" s="45">
        <f t="shared" si="101"/>
        <v>1</v>
      </c>
      <c r="EY31" s="45">
        <f t="shared" si="102"/>
        <v>1</v>
      </c>
      <c r="EZ31" s="45">
        <f t="shared" si="103"/>
        <v>1</v>
      </c>
      <c r="FA31" s="45">
        <f t="shared" si="104"/>
        <v>1</v>
      </c>
      <c r="FB31" s="45">
        <f t="shared" si="105"/>
        <v>1</v>
      </c>
      <c r="FC31" s="45">
        <f t="shared" si="106"/>
        <v>12</v>
      </c>
    </row>
    <row r="32" spans="1:160" x14ac:dyDescent="0.25">
      <c r="A32" s="4"/>
      <c r="B32" s="4">
        <v>245</v>
      </c>
      <c r="C32" s="4" t="s">
        <v>87</v>
      </c>
      <c r="D32" s="17"/>
      <c r="E32" s="17"/>
      <c r="F32" s="13">
        <f t="shared" si="146"/>
        <v>0</v>
      </c>
      <c r="G32" s="13">
        <f t="shared" si="146"/>
        <v>0</v>
      </c>
      <c r="H32" s="16" t="e">
        <f t="shared" si="4"/>
        <v>#DIV/0!</v>
      </c>
      <c r="I32" s="1">
        <f t="shared" si="147"/>
        <v>0</v>
      </c>
      <c r="J32" s="1">
        <f t="shared" si="147"/>
        <v>0</v>
      </c>
      <c r="K32" s="16" t="e">
        <f t="shared" si="5"/>
        <v>#DIV/0!</v>
      </c>
      <c r="L32" s="1"/>
      <c r="M32" s="1"/>
      <c r="N32" s="16" t="e">
        <f t="shared" si="197"/>
        <v>#DIV/0!</v>
      </c>
      <c r="O32" s="15"/>
      <c r="P32" s="15"/>
      <c r="Q32" s="16" t="e">
        <f t="shared" si="198"/>
        <v>#DIV/0!</v>
      </c>
      <c r="R32" s="1"/>
      <c r="S32" s="1"/>
      <c r="T32" s="16" t="e">
        <f t="shared" si="199"/>
        <v>#DIV/0!</v>
      </c>
      <c r="U32" s="16"/>
      <c r="V32" s="16"/>
      <c r="W32" s="16"/>
      <c r="X32" s="1">
        <f t="shared" si="200"/>
        <v>0</v>
      </c>
      <c r="Y32" s="1">
        <f t="shared" si="200"/>
        <v>0</v>
      </c>
      <c r="Z32" s="16" t="e">
        <f t="shared" si="10"/>
        <v>#DIV/0!</v>
      </c>
      <c r="AA32" s="3"/>
      <c r="AB32" s="3"/>
      <c r="AC32" s="16" t="e">
        <f t="shared" si="201"/>
        <v>#DIV/0!</v>
      </c>
      <c r="AD32" s="15"/>
      <c r="AE32" s="15"/>
      <c r="AF32" s="16" t="e">
        <f t="shared" si="202"/>
        <v>#DIV/0!</v>
      </c>
      <c r="AG32" s="3"/>
      <c r="AH32" s="3"/>
      <c r="AI32" s="16" t="e">
        <f t="shared" si="203"/>
        <v>#DIV/0!</v>
      </c>
      <c r="AJ32" s="3"/>
      <c r="AK32" s="3"/>
      <c r="AL32" s="16" t="e">
        <f t="shared" si="204"/>
        <v>#DIV/0!</v>
      </c>
      <c r="AM32" s="15"/>
      <c r="AN32" s="15"/>
      <c r="AO32" s="16" t="e">
        <f t="shared" si="205"/>
        <v>#DIV/0!</v>
      </c>
      <c r="AP32" s="3"/>
      <c r="AQ32" s="3"/>
      <c r="AR32" s="16" t="e">
        <f t="shared" si="206"/>
        <v>#DIV/0!</v>
      </c>
      <c r="AS32" s="1"/>
      <c r="AT32" s="1"/>
      <c r="AU32" s="16" t="e">
        <f t="shared" si="116"/>
        <v>#DIV/0!</v>
      </c>
      <c r="AV32" s="16"/>
      <c r="AW32" s="16"/>
      <c r="AX32" s="16" t="e">
        <f t="shared" si="18"/>
        <v>#DIV/0!</v>
      </c>
      <c r="AY32" s="1"/>
      <c r="AZ32" s="1"/>
      <c r="BA32" s="16" t="e">
        <f t="shared" si="178"/>
        <v>#DIV/0!</v>
      </c>
      <c r="BB32" s="16"/>
      <c r="BC32" s="16"/>
      <c r="BD32" s="16" t="e">
        <f t="shared" si="117"/>
        <v>#DIV/0!</v>
      </c>
      <c r="BE32" s="16"/>
      <c r="BF32" s="16"/>
      <c r="BG32" s="16" t="e">
        <f t="shared" si="208"/>
        <v>#DIV/0!</v>
      </c>
      <c r="BH32" s="15"/>
      <c r="BI32" s="15"/>
      <c r="BJ32" s="16" t="e">
        <f t="shared" si="209"/>
        <v>#DIV/0!</v>
      </c>
      <c r="BK32" s="16"/>
      <c r="BL32" s="16"/>
      <c r="BM32" s="16"/>
      <c r="BN32" s="17"/>
      <c r="BO32" s="17"/>
      <c r="BP32" s="16" t="e">
        <f t="shared" si="120"/>
        <v>#DIV/0!</v>
      </c>
      <c r="BQ32" s="1"/>
      <c r="BR32" s="1"/>
      <c r="BS32" s="16" t="e">
        <f t="shared" si="121"/>
        <v>#DIV/0!</v>
      </c>
      <c r="BT32" s="17"/>
      <c r="BU32" s="17"/>
      <c r="BV32" s="16" t="e">
        <f t="shared" si="211"/>
        <v>#DIV/0!</v>
      </c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6" t="e">
        <f t="shared" si="141"/>
        <v>#DIV/0!</v>
      </c>
      <c r="CL32" s="1">
        <f t="shared" si="212"/>
        <v>0</v>
      </c>
      <c r="CM32" s="1">
        <f t="shared" si="212"/>
        <v>0</v>
      </c>
      <c r="CN32" s="16" t="e">
        <f t="shared" si="83"/>
        <v>#DIV/0!</v>
      </c>
      <c r="CO32" s="1"/>
      <c r="CP32" s="1"/>
      <c r="CQ32" s="16" t="e">
        <f t="shared" si="124"/>
        <v>#DIV/0!</v>
      </c>
      <c r="CR32" s="1"/>
      <c r="CS32" s="1"/>
      <c r="CT32" s="16" t="e">
        <f t="shared" si="126"/>
        <v>#DIV/0!</v>
      </c>
      <c r="CU32" s="1"/>
      <c r="CV32" s="1"/>
      <c r="CW32" s="16" t="e">
        <f t="shared" si="213"/>
        <v>#DIV/0!</v>
      </c>
      <c r="CX32" s="1"/>
      <c r="CY32" s="1"/>
      <c r="CZ32" s="16" t="e">
        <f t="shared" si="214"/>
        <v>#DIV/0!</v>
      </c>
      <c r="DA32" s="1"/>
      <c r="DB32" s="1"/>
      <c r="DC32" s="16" t="e">
        <f t="shared" si="107"/>
        <v>#DIV/0!</v>
      </c>
      <c r="DD32" s="16"/>
      <c r="DE32" s="16"/>
      <c r="DF32" s="16"/>
      <c r="DG32" s="1">
        <f t="shared" si="196"/>
        <v>0</v>
      </c>
      <c r="DH32" s="1">
        <f t="shared" si="196"/>
        <v>0</v>
      </c>
      <c r="DI32" s="16" t="e">
        <f t="shared" si="35"/>
        <v>#DIV/0!</v>
      </c>
      <c r="DJ32" s="1"/>
      <c r="DK32" s="1"/>
      <c r="DL32" s="16" t="e">
        <f t="shared" si="132"/>
        <v>#DIV/0!</v>
      </c>
      <c r="DM32" s="23"/>
      <c r="DN32" s="23"/>
      <c r="DO32" s="16" t="e">
        <f t="shared" si="215"/>
        <v>#DIV/0!</v>
      </c>
      <c r="DP32" s="23"/>
      <c r="DQ32" s="23"/>
      <c r="DR32" s="16" t="e">
        <f t="shared" si="216"/>
        <v>#DIV/0!</v>
      </c>
      <c r="DS32" s="15"/>
      <c r="DT32" s="15"/>
      <c r="DU32" s="16" t="e">
        <f t="shared" si="217"/>
        <v>#DIV/0!</v>
      </c>
      <c r="DV32" s="57">
        <f>DY32+EB32+EH32+EK32</f>
        <v>0</v>
      </c>
      <c r="DW32" s="57">
        <f>DZ32+EC32+EI32+EL32</f>
        <v>0</v>
      </c>
      <c r="DX32" s="56" t="e">
        <f t="shared" si="218"/>
        <v>#DIV/0!</v>
      </c>
      <c r="DY32" s="3"/>
      <c r="DZ32" s="3"/>
      <c r="EA32" s="16" t="e">
        <f t="shared" si="219"/>
        <v>#DIV/0!</v>
      </c>
      <c r="EB32" s="16"/>
      <c r="EC32" s="16"/>
      <c r="ED32" s="16" t="e">
        <f t="shared" si="220"/>
        <v>#DIV/0!</v>
      </c>
      <c r="EE32" s="1"/>
      <c r="EF32" s="1"/>
      <c r="EG32" s="16" t="e">
        <f t="shared" si="139"/>
        <v>#DIV/0!</v>
      </c>
      <c r="EH32" s="1"/>
      <c r="EI32" s="1"/>
      <c r="EJ32" s="16" t="e">
        <f t="shared" si="140"/>
        <v>#DIV/0!</v>
      </c>
      <c r="EK32" s="16"/>
      <c r="EL32" s="16"/>
      <c r="EM32" s="16" t="e">
        <f t="shared" si="108"/>
        <v>#DIV/0!</v>
      </c>
      <c r="EN32" s="1">
        <f t="shared" si="221"/>
        <v>0</v>
      </c>
      <c r="EO32" s="1">
        <f t="shared" si="153"/>
        <v>0</v>
      </c>
      <c r="EP32" s="16" t="e">
        <f t="shared" si="2"/>
        <v>#DIV/0!</v>
      </c>
      <c r="EQ32" s="45">
        <f t="shared" si="94"/>
        <v>1</v>
      </c>
      <c r="ER32" s="45">
        <f t="shared" si="95"/>
        <v>1</v>
      </c>
      <c r="ES32" s="45">
        <f t="shared" si="96"/>
        <v>1</v>
      </c>
      <c r="ET32" s="45">
        <f t="shared" si="97"/>
        <v>1</v>
      </c>
      <c r="EU32" s="45">
        <f t="shared" si="98"/>
        <v>1</v>
      </c>
      <c r="EV32" s="45">
        <f t="shared" si="99"/>
        <v>1</v>
      </c>
      <c r="EW32" s="45">
        <f t="shared" si="100"/>
        <v>1</v>
      </c>
      <c r="EX32" s="45">
        <f t="shared" si="101"/>
        <v>1</v>
      </c>
      <c r="EY32" s="45">
        <f t="shared" si="102"/>
        <v>1</v>
      </c>
      <c r="EZ32" s="45">
        <f t="shared" si="103"/>
        <v>1</v>
      </c>
      <c r="FA32" s="45">
        <f t="shared" si="104"/>
        <v>1</v>
      </c>
      <c r="FB32" s="45">
        <f t="shared" si="105"/>
        <v>1</v>
      </c>
      <c r="FC32" s="45">
        <f t="shared" si="106"/>
        <v>12</v>
      </c>
    </row>
    <row r="33" spans="1:159" x14ac:dyDescent="0.25">
      <c r="A33" s="17" t="s">
        <v>61</v>
      </c>
      <c r="B33" s="17"/>
      <c r="C33" s="17" t="s">
        <v>62</v>
      </c>
      <c r="D33" s="17"/>
      <c r="E33" s="17"/>
      <c r="F33" s="3">
        <f>F37+F43+F34</f>
        <v>955603</v>
      </c>
      <c r="G33" s="3">
        <f>G37+G43+G34</f>
        <v>319387.58999999997</v>
      </c>
      <c r="H33" s="16">
        <f t="shared" si="4"/>
        <v>33.42262320231309</v>
      </c>
      <c r="I33" s="3">
        <f>I37+I43</f>
        <v>0</v>
      </c>
      <c r="J33" s="3">
        <f>J37+J43</f>
        <v>0</v>
      </c>
      <c r="K33" s="16" t="e">
        <f t="shared" si="5"/>
        <v>#DIV/0!</v>
      </c>
      <c r="L33" s="3">
        <f>L37+L43</f>
        <v>0</v>
      </c>
      <c r="M33" s="3">
        <f>M37+M43</f>
        <v>0</v>
      </c>
      <c r="N33" s="16" t="e">
        <f t="shared" si="197"/>
        <v>#DIV/0!</v>
      </c>
      <c r="O33" s="3">
        <f>SUM(O34:O50)</f>
        <v>0</v>
      </c>
      <c r="P33" s="3">
        <f>SUM(P34:P50)</f>
        <v>0</v>
      </c>
      <c r="Q33" s="16" t="e">
        <f t="shared" si="198"/>
        <v>#DIV/0!</v>
      </c>
      <c r="R33" s="3">
        <f>R37+R43</f>
        <v>0</v>
      </c>
      <c r="S33" s="3">
        <f>S37+S43</f>
        <v>0</v>
      </c>
      <c r="T33" s="16" t="e">
        <f t="shared" si="199"/>
        <v>#DIV/0!</v>
      </c>
      <c r="U33" s="16"/>
      <c r="V33" s="16"/>
      <c r="W33" s="16"/>
      <c r="X33" s="3">
        <f>X37+X43+X34</f>
        <v>955603</v>
      </c>
      <c r="Y33" s="3">
        <f>Y37+Y43+Y34</f>
        <v>319387.58999999997</v>
      </c>
      <c r="Z33" s="16">
        <f t="shared" si="10"/>
        <v>33.42262320231309</v>
      </c>
      <c r="AA33" s="3">
        <f>AA37+AA43</f>
        <v>0</v>
      </c>
      <c r="AB33" s="3">
        <f>AB37+AB43</f>
        <v>0</v>
      </c>
      <c r="AC33" s="16" t="e">
        <f t="shared" si="201"/>
        <v>#DIV/0!</v>
      </c>
      <c r="AD33" s="3">
        <f>AD37+AD43</f>
        <v>0</v>
      </c>
      <c r="AE33" s="3">
        <f>AE37+AE43</f>
        <v>0</v>
      </c>
      <c r="AF33" s="16" t="e">
        <f t="shared" si="202"/>
        <v>#DIV/0!</v>
      </c>
      <c r="AG33" s="3">
        <f>AG37+AG43</f>
        <v>497303</v>
      </c>
      <c r="AH33" s="3">
        <f>AH37+AH43</f>
        <v>269162.43</v>
      </c>
      <c r="AI33" s="16">
        <f t="shared" si="203"/>
        <v>54.124433192641106</v>
      </c>
      <c r="AJ33" s="3">
        <f>SUM(AJ34:AJ52)</f>
        <v>0</v>
      </c>
      <c r="AK33" s="3">
        <f>SUM(AK34:AK52)</f>
        <v>0</v>
      </c>
      <c r="AL33" s="16" t="e">
        <f t="shared" si="204"/>
        <v>#DIV/0!</v>
      </c>
      <c r="AM33" s="3">
        <f>SUM(AM34:AM52)</f>
        <v>0</v>
      </c>
      <c r="AN33" s="3">
        <f>SUM(AN34:AN52)</f>
        <v>0</v>
      </c>
      <c r="AO33" s="16" t="e">
        <f t="shared" si="205"/>
        <v>#DIV/0!</v>
      </c>
      <c r="AP33" s="3">
        <f>AP37+AP43</f>
        <v>50000</v>
      </c>
      <c r="AQ33" s="3">
        <f>AQ37+AQ43</f>
        <v>10000</v>
      </c>
      <c r="AR33" s="16">
        <f t="shared" si="206"/>
        <v>20</v>
      </c>
      <c r="AS33" s="3">
        <f>AS37+AS43+AS34</f>
        <v>408300</v>
      </c>
      <c r="AT33" s="3">
        <f>AT37+AT43+AT34</f>
        <v>40225.160000000003</v>
      </c>
      <c r="AU33" s="16">
        <f t="shared" si="116"/>
        <v>9.8518638256184197</v>
      </c>
      <c r="AV33" s="3">
        <f>AV37+AV43</f>
        <v>0</v>
      </c>
      <c r="AW33" s="3">
        <f>AW37+AW43</f>
        <v>0</v>
      </c>
      <c r="AX33" s="16" t="e">
        <f t="shared" si="18"/>
        <v>#DIV/0!</v>
      </c>
      <c r="AY33" s="3">
        <f>AY37+AY43</f>
        <v>0</v>
      </c>
      <c r="AZ33" s="3">
        <f>AZ37+AZ43</f>
        <v>0</v>
      </c>
      <c r="BA33" s="16" t="e">
        <f t="shared" si="178"/>
        <v>#DIV/0!</v>
      </c>
      <c r="BB33" s="3">
        <f>BB37+BB43</f>
        <v>0</v>
      </c>
      <c r="BC33" s="3">
        <f>BC37+BC43</f>
        <v>0</v>
      </c>
      <c r="BD33" s="16" t="e">
        <f t="shared" si="117"/>
        <v>#DIV/0!</v>
      </c>
      <c r="BE33" s="3">
        <f>SUM(BE34:BE50)</f>
        <v>0</v>
      </c>
      <c r="BF33" s="3">
        <f>SUM(BF34:BF50)</f>
        <v>0</v>
      </c>
      <c r="BG33" s="16" t="e">
        <f t="shared" si="208"/>
        <v>#DIV/0!</v>
      </c>
      <c r="BH33" s="3">
        <f>SUM(BH34:BH50)</f>
        <v>0</v>
      </c>
      <c r="BI33" s="3">
        <f>SUM(BI34:BI50)</f>
        <v>0</v>
      </c>
      <c r="BJ33" s="16" t="e">
        <f t="shared" si="209"/>
        <v>#DIV/0!</v>
      </c>
      <c r="BK33" s="16"/>
      <c r="BL33" s="16"/>
      <c r="BM33" s="16"/>
      <c r="BN33" s="3">
        <f>BN37+BN43</f>
        <v>0</v>
      </c>
      <c r="BO33" s="3">
        <f>BO37+BO43</f>
        <v>0</v>
      </c>
      <c r="BP33" s="16" t="e">
        <f t="shared" si="120"/>
        <v>#DIV/0!</v>
      </c>
      <c r="BQ33" s="3">
        <f>BQ37+BQ43</f>
        <v>0</v>
      </c>
      <c r="BR33" s="3">
        <f>BR37+BR43</f>
        <v>0</v>
      </c>
      <c r="BS33" s="16" t="e">
        <f t="shared" si="121"/>
        <v>#DIV/0!</v>
      </c>
      <c r="BT33" s="3">
        <f>SUM(BT34:BT50)</f>
        <v>0</v>
      </c>
      <c r="BU33" s="3">
        <f>SUM(BU34:BU50)</f>
        <v>0</v>
      </c>
      <c r="BV33" s="16" t="e">
        <f t="shared" si="211"/>
        <v>#DIV/0!</v>
      </c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3">
        <f>CI37+CI43</f>
        <v>0</v>
      </c>
      <c r="CJ33" s="3">
        <f>CJ37+CJ43</f>
        <v>0</v>
      </c>
      <c r="CK33" s="16" t="e">
        <f t="shared" si="141"/>
        <v>#DIV/0!</v>
      </c>
      <c r="CL33" s="3">
        <f>CL37+CL43</f>
        <v>0</v>
      </c>
      <c r="CM33" s="3">
        <f>CM37+CM43</f>
        <v>0</v>
      </c>
      <c r="CN33" s="16" t="e">
        <f t="shared" si="83"/>
        <v>#DIV/0!</v>
      </c>
      <c r="CO33" s="3">
        <f>CO37+CO43</f>
        <v>0</v>
      </c>
      <c r="CP33" s="3">
        <f>CP37+CP43</f>
        <v>0</v>
      </c>
      <c r="CQ33" s="16" t="e">
        <f t="shared" si="124"/>
        <v>#DIV/0!</v>
      </c>
      <c r="CR33" s="3">
        <f>CR37+CR43</f>
        <v>0</v>
      </c>
      <c r="CS33" s="3">
        <f>CS37+CS43</f>
        <v>0</v>
      </c>
      <c r="CT33" s="16" t="e">
        <f t="shared" si="126"/>
        <v>#DIV/0!</v>
      </c>
      <c r="CU33" s="3">
        <f>SUM(CU34:CU50)</f>
        <v>0</v>
      </c>
      <c r="CV33" s="3">
        <f>SUM(CV34:CV50)</f>
        <v>0</v>
      </c>
      <c r="CW33" s="16" t="e">
        <f t="shared" si="213"/>
        <v>#DIV/0!</v>
      </c>
      <c r="CX33" s="3">
        <f>SUM(CX34:CX50)</f>
        <v>0</v>
      </c>
      <c r="CY33" s="3">
        <f>SUM(CY34:CY50)</f>
        <v>0</v>
      </c>
      <c r="CZ33" s="16" t="e">
        <f t="shared" si="214"/>
        <v>#DIV/0!</v>
      </c>
      <c r="DA33" s="3">
        <f>DA37+DA43</f>
        <v>0</v>
      </c>
      <c r="DB33" s="3">
        <f>DB37+DB43</f>
        <v>0</v>
      </c>
      <c r="DC33" s="16" t="e">
        <f t="shared" si="107"/>
        <v>#DIV/0!</v>
      </c>
      <c r="DD33" s="16"/>
      <c r="DE33" s="16"/>
      <c r="DF33" s="16"/>
      <c r="DG33" s="3">
        <f>DG37+DG43</f>
        <v>9994443</v>
      </c>
      <c r="DH33" s="3">
        <f>DH37+DH43</f>
        <v>176592.5</v>
      </c>
      <c r="DI33" s="16">
        <f t="shared" si="35"/>
        <v>1.7669068701477411</v>
      </c>
      <c r="DJ33" s="3">
        <f>DJ34+DJ37+DJ43</f>
        <v>26658200</v>
      </c>
      <c r="DK33" s="3">
        <f>DK34+DK37+DK43</f>
        <v>0</v>
      </c>
      <c r="DL33" s="16">
        <f t="shared" si="132"/>
        <v>0</v>
      </c>
      <c r="DM33" s="3">
        <f>SUM(DM34:DM50)</f>
        <v>0</v>
      </c>
      <c r="DN33" s="3">
        <f>SUM(DN34:DN50)</f>
        <v>0</v>
      </c>
      <c r="DO33" s="16" t="e">
        <f t="shared" si="215"/>
        <v>#DIV/0!</v>
      </c>
      <c r="DP33" s="3">
        <f>SUM(DP34:DP50)</f>
        <v>0</v>
      </c>
      <c r="DQ33" s="3">
        <f>SUM(DQ34:DQ50)</f>
        <v>0</v>
      </c>
      <c r="DR33" s="16" t="e">
        <f t="shared" si="216"/>
        <v>#DIV/0!</v>
      </c>
      <c r="DS33" s="3">
        <f>SUM(DS34:DS50)</f>
        <v>0</v>
      </c>
      <c r="DT33" s="3">
        <f>SUM(DT34:DT50)</f>
        <v>0</v>
      </c>
      <c r="DU33" s="16" t="e">
        <f t="shared" si="217"/>
        <v>#DIV/0!</v>
      </c>
      <c r="DV33" s="55">
        <f>DV37+DV43</f>
        <v>1565543</v>
      </c>
      <c r="DW33" s="55">
        <f>DW37+DW43</f>
        <v>176592.5</v>
      </c>
      <c r="DX33" s="56">
        <f t="shared" si="218"/>
        <v>11.279952067749017</v>
      </c>
      <c r="DY33" s="3">
        <f>DY37+DY43</f>
        <v>270000</v>
      </c>
      <c r="DZ33" s="3">
        <f>DZ37+DZ43</f>
        <v>48886</v>
      </c>
      <c r="EA33" s="16">
        <f t="shared" si="219"/>
        <v>18.105925925925924</v>
      </c>
      <c r="EB33" s="3">
        <f>EB37+EB43</f>
        <v>0</v>
      </c>
      <c r="EC33" s="3">
        <f>EC37+EC43</f>
        <v>0</v>
      </c>
      <c r="ED33" s="16" t="e">
        <f t="shared" si="220"/>
        <v>#DIV/0!</v>
      </c>
      <c r="EE33" s="3">
        <f>EE37+EE43</f>
        <v>0</v>
      </c>
      <c r="EF33" s="3">
        <f>EF37+EF43</f>
        <v>0</v>
      </c>
      <c r="EG33" s="16" t="e">
        <f t="shared" si="139"/>
        <v>#DIV/0!</v>
      </c>
      <c r="EH33" s="3">
        <f>EH37+EH43</f>
        <v>1295543</v>
      </c>
      <c r="EI33" s="3">
        <f>EI37+EI43</f>
        <v>127706.5</v>
      </c>
      <c r="EJ33" s="16">
        <f t="shared" si="140"/>
        <v>9.8573725457202102</v>
      </c>
      <c r="EK33" s="3">
        <f>EK37+EK43</f>
        <v>0</v>
      </c>
      <c r="EL33" s="3">
        <f>EL37+EL43</f>
        <v>0</v>
      </c>
      <c r="EM33" s="16" t="e">
        <f t="shared" si="108"/>
        <v>#DIV/0!</v>
      </c>
      <c r="EN33" s="3">
        <f>EN34+EN37+EN43</f>
        <v>29179346</v>
      </c>
      <c r="EO33" s="3">
        <f>EO37+EO43+EO34</f>
        <v>495980.08999999997</v>
      </c>
      <c r="EP33" s="16">
        <f t="shared" si="2"/>
        <v>1.6997642442020462</v>
      </c>
      <c r="EQ33" s="45">
        <f t="shared" si="94"/>
        <v>1</v>
      </c>
      <c r="ER33" s="45">
        <f t="shared" si="95"/>
        <v>1</v>
      </c>
      <c r="ES33" s="45">
        <f t="shared" si="96"/>
        <v>1</v>
      </c>
      <c r="ET33" s="45">
        <f t="shared" si="97"/>
        <v>1</v>
      </c>
      <c r="EU33" s="45">
        <f t="shared" si="98"/>
        <v>1</v>
      </c>
      <c r="EV33" s="45">
        <f t="shared" si="99"/>
        <v>1</v>
      </c>
      <c r="EW33" s="45">
        <f t="shared" si="100"/>
        <v>1</v>
      </c>
      <c r="EX33" s="45">
        <f t="shared" si="101"/>
        <v>1</v>
      </c>
      <c r="EY33" s="45">
        <f t="shared" si="102"/>
        <v>1</v>
      </c>
      <c r="EZ33" s="45">
        <f t="shared" si="103"/>
        <v>1</v>
      </c>
      <c r="FA33" s="45">
        <f t="shared" si="104"/>
        <v>1</v>
      </c>
      <c r="FB33" s="45">
        <f t="shared" si="105"/>
        <v>1</v>
      </c>
      <c r="FC33" s="45">
        <f t="shared" si="106"/>
        <v>12</v>
      </c>
    </row>
    <row r="34" spans="1:159" x14ac:dyDescent="0.25">
      <c r="A34" s="4" t="s">
        <v>63</v>
      </c>
      <c r="B34" s="4"/>
      <c r="C34" s="4" t="s">
        <v>64</v>
      </c>
      <c r="D34" s="4"/>
      <c r="E34" s="4"/>
      <c r="F34" s="13">
        <f t="shared" ref="F34:G38" si="222">I34+X34+BE34+BQ34+CL34+BN34</f>
        <v>0</v>
      </c>
      <c r="G34" s="13">
        <f t="shared" si="222"/>
        <v>0</v>
      </c>
      <c r="H34" s="16" t="e">
        <f t="shared" si="4"/>
        <v>#DIV/0!</v>
      </c>
      <c r="I34" s="1">
        <f t="shared" ref="I34:J47" si="223">L34+O34+R34</f>
        <v>0</v>
      </c>
      <c r="J34" s="1">
        <f t="shared" si="223"/>
        <v>0</v>
      </c>
      <c r="K34" s="16" t="e">
        <f t="shared" si="5"/>
        <v>#DIV/0!</v>
      </c>
      <c r="L34" s="1"/>
      <c r="M34" s="1"/>
      <c r="N34" s="16" t="e">
        <f t="shared" si="197"/>
        <v>#DIV/0!</v>
      </c>
      <c r="O34" s="4"/>
      <c r="P34" s="4"/>
      <c r="Q34" s="16" t="e">
        <f t="shared" si="198"/>
        <v>#DIV/0!</v>
      </c>
      <c r="R34" s="1"/>
      <c r="S34" s="1"/>
      <c r="T34" s="16" t="e">
        <f t="shared" si="199"/>
        <v>#DIV/0!</v>
      </c>
      <c r="U34" s="16"/>
      <c r="V34" s="16"/>
      <c r="W34" s="16"/>
      <c r="X34" s="1">
        <f t="shared" ref="X34:Y39" si="224">AA34+AD34+AG34+AJ34+AP34+AS34+AM34</f>
        <v>0</v>
      </c>
      <c r="Y34" s="1">
        <f t="shared" si="224"/>
        <v>0</v>
      </c>
      <c r="Z34" s="16" t="e">
        <f t="shared" si="10"/>
        <v>#DIV/0!</v>
      </c>
      <c r="AA34" s="1"/>
      <c r="AB34" s="1"/>
      <c r="AC34" s="16" t="e">
        <f t="shared" si="201"/>
        <v>#DIV/0!</v>
      </c>
      <c r="AD34" s="16"/>
      <c r="AE34" s="16"/>
      <c r="AF34" s="16" t="e">
        <f t="shared" si="202"/>
        <v>#DIV/0!</v>
      </c>
      <c r="AG34" s="1"/>
      <c r="AH34" s="1"/>
      <c r="AI34" s="16" t="e">
        <f t="shared" si="203"/>
        <v>#DIV/0!</v>
      </c>
      <c r="AJ34" s="1"/>
      <c r="AK34" s="1"/>
      <c r="AL34" s="16" t="e">
        <f t="shared" si="204"/>
        <v>#DIV/0!</v>
      </c>
      <c r="AM34" s="4"/>
      <c r="AN34" s="4"/>
      <c r="AO34" s="16" t="e">
        <f t="shared" si="205"/>
        <v>#DIV/0!</v>
      </c>
      <c r="AP34" s="1"/>
      <c r="AQ34" s="1"/>
      <c r="AR34" s="16" t="e">
        <f t="shared" si="206"/>
        <v>#DIV/0!</v>
      </c>
      <c r="AS34" s="1"/>
      <c r="AT34" s="1"/>
      <c r="AU34" s="16" t="e">
        <f t="shared" si="116"/>
        <v>#DIV/0!</v>
      </c>
      <c r="AV34" s="16"/>
      <c r="AW34" s="16"/>
      <c r="AX34" s="16" t="e">
        <f t="shared" si="18"/>
        <v>#DIV/0!</v>
      </c>
      <c r="AY34" s="1"/>
      <c r="AZ34" s="1"/>
      <c r="BA34" s="16" t="e">
        <f t="shared" si="178"/>
        <v>#DIV/0!</v>
      </c>
      <c r="BB34" s="16"/>
      <c r="BC34" s="16"/>
      <c r="BD34" s="16" t="e">
        <f t="shared" si="117"/>
        <v>#DIV/0!</v>
      </c>
      <c r="BE34" s="16">
        <f>BH34</f>
        <v>0</v>
      </c>
      <c r="BF34" s="16">
        <f>BI34</f>
        <v>0</v>
      </c>
      <c r="BG34" s="16" t="e">
        <f t="shared" si="208"/>
        <v>#DIV/0!</v>
      </c>
      <c r="BH34" s="1"/>
      <c r="BI34" s="1"/>
      <c r="BJ34" s="16" t="e">
        <f t="shared" si="209"/>
        <v>#DIV/0!</v>
      </c>
      <c r="BK34" s="16"/>
      <c r="BL34" s="16"/>
      <c r="BM34" s="16"/>
      <c r="BN34" s="15"/>
      <c r="BO34" s="15"/>
      <c r="BP34" s="16" t="e">
        <f t="shared" si="120"/>
        <v>#DIV/0!</v>
      </c>
      <c r="BQ34" s="1">
        <f>BT34+CI34</f>
        <v>0</v>
      </c>
      <c r="BR34" s="1">
        <f>BU34+CJ34</f>
        <v>0</v>
      </c>
      <c r="BS34" s="16" t="e">
        <f t="shared" si="121"/>
        <v>#DIV/0!</v>
      </c>
      <c r="BT34" s="4"/>
      <c r="BU34" s="4"/>
      <c r="BV34" s="16" t="e">
        <f t="shared" si="211"/>
        <v>#DIV/0!</v>
      </c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 t="e">
        <f t="shared" si="141"/>
        <v>#DIV/0!</v>
      </c>
      <c r="CL34" s="1">
        <f t="shared" ref="CL34:CM50" si="225">CO34+CR34+CU34+CX34+DA34</f>
        <v>0</v>
      </c>
      <c r="CM34" s="1">
        <f t="shared" si="225"/>
        <v>0</v>
      </c>
      <c r="CN34" s="16" t="e">
        <f t="shared" si="83"/>
        <v>#DIV/0!</v>
      </c>
      <c r="CO34" s="1"/>
      <c r="CP34" s="1"/>
      <c r="CQ34" s="16" t="e">
        <f t="shared" si="124"/>
        <v>#DIV/0!</v>
      </c>
      <c r="CR34" s="1"/>
      <c r="CS34" s="1"/>
      <c r="CT34" s="16" t="e">
        <f t="shared" si="126"/>
        <v>#DIV/0!</v>
      </c>
      <c r="CU34" s="1"/>
      <c r="CV34" s="1"/>
      <c r="CW34" s="16" t="e">
        <f t="shared" si="213"/>
        <v>#DIV/0!</v>
      </c>
      <c r="CX34" s="1"/>
      <c r="CY34" s="1"/>
      <c r="CZ34" s="16" t="e">
        <f t="shared" si="214"/>
        <v>#DIV/0!</v>
      </c>
      <c r="DA34" s="1"/>
      <c r="DB34" s="1"/>
      <c r="DC34" s="16" t="e">
        <f t="shared" si="107"/>
        <v>#DIV/0!</v>
      </c>
      <c r="DD34" s="16"/>
      <c r="DE34" s="16"/>
      <c r="DF34" s="16"/>
      <c r="DG34" s="1">
        <f t="shared" ref="DG34:DH36" si="226">DJ34+DM34+DP34+DS34+DY34+EH34+EK34</f>
        <v>18229300</v>
      </c>
      <c r="DH34" s="1">
        <f t="shared" si="226"/>
        <v>0</v>
      </c>
      <c r="DI34" s="16">
        <f t="shared" si="35"/>
        <v>0</v>
      </c>
      <c r="DJ34" s="1">
        <f>DJ35</f>
        <v>18229300</v>
      </c>
      <c r="DK34" s="1"/>
      <c r="DL34" s="16">
        <f t="shared" si="132"/>
        <v>0</v>
      </c>
      <c r="DM34" s="18"/>
      <c r="DN34" s="18"/>
      <c r="DO34" s="16" t="e">
        <f t="shared" si="215"/>
        <v>#DIV/0!</v>
      </c>
      <c r="DP34" s="18"/>
      <c r="DQ34" s="18"/>
      <c r="DR34" s="16" t="e">
        <f t="shared" si="216"/>
        <v>#DIV/0!</v>
      </c>
      <c r="DS34" s="16"/>
      <c r="DT34" s="16"/>
      <c r="DU34" s="16" t="e">
        <f t="shared" si="217"/>
        <v>#DIV/0!</v>
      </c>
      <c r="DV34" s="57"/>
      <c r="DW34" s="57"/>
      <c r="DX34" s="56" t="e">
        <f t="shared" si="218"/>
        <v>#DIV/0!</v>
      </c>
      <c r="DY34" s="1"/>
      <c r="DZ34" s="1"/>
      <c r="EA34" s="16" t="e">
        <f t="shared" si="219"/>
        <v>#DIV/0!</v>
      </c>
      <c r="EB34" s="16"/>
      <c r="EC34" s="16"/>
      <c r="ED34" s="16" t="e">
        <f t="shared" si="220"/>
        <v>#DIV/0!</v>
      </c>
      <c r="EE34" s="18"/>
      <c r="EF34" s="18"/>
      <c r="EG34" s="16" t="e">
        <f t="shared" si="139"/>
        <v>#DIV/0!</v>
      </c>
      <c r="EH34" s="18"/>
      <c r="EI34" s="18"/>
      <c r="EJ34" s="16" t="e">
        <f t="shared" si="140"/>
        <v>#DIV/0!</v>
      </c>
      <c r="EK34" s="4"/>
      <c r="EL34" s="4"/>
      <c r="EM34" s="16" t="e">
        <f t="shared" si="108"/>
        <v>#DIV/0!</v>
      </c>
      <c r="EN34" s="1">
        <f t="shared" ref="EN34:EN50" si="227">I34+X34+BE34+BQ34+CL34+DG34+BN34</f>
        <v>18229300</v>
      </c>
      <c r="EO34" s="1">
        <f t="shared" ref="EO34:EO50" si="228">J34+Y34+BF34+BR34+CM34+DH34+BO34</f>
        <v>0</v>
      </c>
      <c r="EP34" s="16">
        <f t="shared" si="2"/>
        <v>0</v>
      </c>
      <c r="EQ34" s="45">
        <f t="shared" si="94"/>
        <v>1</v>
      </c>
      <c r="ER34" s="45">
        <f t="shared" si="95"/>
        <v>1</v>
      </c>
      <c r="ES34" s="45">
        <f t="shared" si="96"/>
        <v>1</v>
      </c>
      <c r="ET34" s="45">
        <f t="shared" si="97"/>
        <v>1</v>
      </c>
      <c r="EU34" s="45">
        <f t="shared" si="98"/>
        <v>1</v>
      </c>
      <c r="EV34" s="45">
        <f t="shared" si="99"/>
        <v>1</v>
      </c>
      <c r="EW34" s="45">
        <f t="shared" si="100"/>
        <v>1</v>
      </c>
      <c r="EX34" s="45">
        <f t="shared" si="101"/>
        <v>1</v>
      </c>
      <c r="EY34" s="45">
        <f t="shared" si="102"/>
        <v>1</v>
      </c>
      <c r="EZ34" s="45">
        <f t="shared" si="103"/>
        <v>1</v>
      </c>
      <c r="FA34" s="45">
        <f t="shared" si="104"/>
        <v>1</v>
      </c>
      <c r="FB34" s="45">
        <f t="shared" si="105"/>
        <v>1</v>
      </c>
      <c r="FC34" s="45">
        <f t="shared" si="106"/>
        <v>12</v>
      </c>
    </row>
    <row r="35" spans="1:159" x14ac:dyDescent="0.25">
      <c r="A35" s="4"/>
      <c r="B35" s="4">
        <v>412</v>
      </c>
      <c r="C35" s="4" t="s">
        <v>120</v>
      </c>
      <c r="D35" s="4"/>
      <c r="E35" s="4"/>
      <c r="F35" s="13">
        <f t="shared" si="222"/>
        <v>0</v>
      </c>
      <c r="G35" s="13">
        <f t="shared" si="222"/>
        <v>0</v>
      </c>
      <c r="H35" s="16" t="e">
        <f t="shared" si="4"/>
        <v>#DIV/0!</v>
      </c>
      <c r="I35" s="1">
        <f t="shared" si="223"/>
        <v>0</v>
      </c>
      <c r="J35" s="1">
        <f t="shared" si="223"/>
        <v>0</v>
      </c>
      <c r="K35" s="16" t="e">
        <f t="shared" si="5"/>
        <v>#DIV/0!</v>
      </c>
      <c r="L35" s="1"/>
      <c r="M35" s="1"/>
      <c r="N35" s="16" t="e">
        <f t="shared" si="197"/>
        <v>#DIV/0!</v>
      </c>
      <c r="O35" s="4"/>
      <c r="P35" s="4"/>
      <c r="Q35" s="16" t="e">
        <f t="shared" si="198"/>
        <v>#DIV/0!</v>
      </c>
      <c r="R35" s="1"/>
      <c r="S35" s="1"/>
      <c r="T35" s="16" t="e">
        <f t="shared" si="199"/>
        <v>#DIV/0!</v>
      </c>
      <c r="U35" s="16"/>
      <c r="V35" s="16"/>
      <c r="W35" s="16"/>
      <c r="X35" s="1">
        <f t="shared" si="224"/>
        <v>0</v>
      </c>
      <c r="Y35" s="1">
        <f t="shared" si="224"/>
        <v>0</v>
      </c>
      <c r="Z35" s="16" t="e">
        <f t="shared" si="10"/>
        <v>#DIV/0!</v>
      </c>
      <c r="AA35" s="1"/>
      <c r="AB35" s="1"/>
      <c r="AC35" s="16" t="e">
        <f t="shared" si="201"/>
        <v>#DIV/0!</v>
      </c>
      <c r="AD35" s="16"/>
      <c r="AE35" s="16"/>
      <c r="AF35" s="16" t="e">
        <f t="shared" si="202"/>
        <v>#DIV/0!</v>
      </c>
      <c r="AG35" s="1"/>
      <c r="AH35" s="1"/>
      <c r="AI35" s="16" t="e">
        <f t="shared" si="203"/>
        <v>#DIV/0!</v>
      </c>
      <c r="AJ35" s="1"/>
      <c r="AK35" s="1"/>
      <c r="AL35" s="16" t="e">
        <f t="shared" si="204"/>
        <v>#DIV/0!</v>
      </c>
      <c r="AM35" s="4"/>
      <c r="AN35" s="4"/>
      <c r="AO35" s="16" t="e">
        <f t="shared" si="205"/>
        <v>#DIV/0!</v>
      </c>
      <c r="AP35" s="1"/>
      <c r="AQ35" s="1"/>
      <c r="AR35" s="16" t="e">
        <f t="shared" si="206"/>
        <v>#DIV/0!</v>
      </c>
      <c r="AS35" s="1"/>
      <c r="AT35" s="1"/>
      <c r="AU35" s="16" t="e">
        <f t="shared" si="116"/>
        <v>#DIV/0!</v>
      </c>
      <c r="AV35" s="16"/>
      <c r="AW35" s="16"/>
      <c r="AX35" s="16" t="e">
        <f t="shared" si="18"/>
        <v>#DIV/0!</v>
      </c>
      <c r="AY35" s="1"/>
      <c r="AZ35" s="1"/>
      <c r="BA35" s="16" t="e">
        <f t="shared" si="178"/>
        <v>#DIV/0!</v>
      </c>
      <c r="BB35" s="16"/>
      <c r="BC35" s="16"/>
      <c r="BD35" s="16" t="e">
        <f t="shared" si="117"/>
        <v>#DIV/0!</v>
      </c>
      <c r="BE35" s="16"/>
      <c r="BF35" s="16"/>
      <c r="BG35" s="16" t="e">
        <f t="shared" si="208"/>
        <v>#DIV/0!</v>
      </c>
      <c r="BH35" s="1"/>
      <c r="BI35" s="1"/>
      <c r="BJ35" s="16" t="e">
        <f t="shared" si="209"/>
        <v>#DIV/0!</v>
      </c>
      <c r="BK35" s="16"/>
      <c r="BL35" s="16"/>
      <c r="BM35" s="16"/>
      <c r="BN35" s="15"/>
      <c r="BO35" s="15"/>
      <c r="BP35" s="16" t="e">
        <f t="shared" si="120"/>
        <v>#DIV/0!</v>
      </c>
      <c r="BQ35" s="1"/>
      <c r="BR35" s="1"/>
      <c r="BS35" s="16" t="e">
        <f t="shared" si="121"/>
        <v>#DIV/0!</v>
      </c>
      <c r="BT35" s="4"/>
      <c r="BU35" s="4"/>
      <c r="BV35" s="16" t="e">
        <f t="shared" si="211"/>
        <v>#DIV/0!</v>
      </c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 t="e">
        <f t="shared" si="141"/>
        <v>#DIV/0!</v>
      </c>
      <c r="CL35" s="1">
        <f t="shared" si="225"/>
        <v>0</v>
      </c>
      <c r="CM35" s="1">
        <f t="shared" si="225"/>
        <v>0</v>
      </c>
      <c r="CN35" s="16" t="e">
        <f t="shared" si="83"/>
        <v>#DIV/0!</v>
      </c>
      <c r="CO35" s="1"/>
      <c r="CP35" s="1"/>
      <c r="CQ35" s="16" t="e">
        <f t="shared" si="124"/>
        <v>#DIV/0!</v>
      </c>
      <c r="CR35" s="1"/>
      <c r="CS35" s="1"/>
      <c r="CT35" s="16" t="e">
        <f t="shared" si="126"/>
        <v>#DIV/0!</v>
      </c>
      <c r="CU35" s="1"/>
      <c r="CV35" s="1"/>
      <c r="CW35" s="16" t="e">
        <f t="shared" si="213"/>
        <v>#DIV/0!</v>
      </c>
      <c r="CX35" s="1"/>
      <c r="CY35" s="1"/>
      <c r="CZ35" s="16" t="e">
        <f t="shared" si="214"/>
        <v>#DIV/0!</v>
      </c>
      <c r="DA35" s="1"/>
      <c r="DB35" s="1"/>
      <c r="DC35" s="16" t="e">
        <f t="shared" si="107"/>
        <v>#DIV/0!</v>
      </c>
      <c r="DD35" s="16"/>
      <c r="DE35" s="16"/>
      <c r="DF35" s="16"/>
      <c r="DG35" s="1">
        <f t="shared" si="226"/>
        <v>18229300</v>
      </c>
      <c r="DH35" s="1">
        <f t="shared" si="226"/>
        <v>0</v>
      </c>
      <c r="DI35" s="16">
        <f t="shared" si="35"/>
        <v>0</v>
      </c>
      <c r="DJ35" s="1">
        <f>729200+17500100</f>
        <v>18229300</v>
      </c>
      <c r="DK35" s="1"/>
      <c r="DL35" s="16">
        <f t="shared" si="132"/>
        <v>0</v>
      </c>
      <c r="DM35" s="18"/>
      <c r="DN35" s="18"/>
      <c r="DO35" s="16" t="e">
        <f t="shared" si="215"/>
        <v>#DIV/0!</v>
      </c>
      <c r="DP35" s="18"/>
      <c r="DQ35" s="18"/>
      <c r="DR35" s="16" t="e">
        <f t="shared" si="216"/>
        <v>#DIV/0!</v>
      </c>
      <c r="DS35" s="16"/>
      <c r="DT35" s="16"/>
      <c r="DU35" s="16" t="e">
        <f t="shared" si="217"/>
        <v>#DIV/0!</v>
      </c>
      <c r="DV35" s="57"/>
      <c r="DW35" s="57"/>
      <c r="DX35" s="56" t="e">
        <f t="shared" si="218"/>
        <v>#DIV/0!</v>
      </c>
      <c r="DY35" s="1"/>
      <c r="DZ35" s="1"/>
      <c r="EA35" s="16" t="e">
        <f t="shared" si="219"/>
        <v>#DIV/0!</v>
      </c>
      <c r="EB35" s="16"/>
      <c r="EC35" s="16"/>
      <c r="ED35" s="16" t="e">
        <f t="shared" si="220"/>
        <v>#DIV/0!</v>
      </c>
      <c r="EE35" s="16"/>
      <c r="EF35" s="1"/>
      <c r="EG35" s="16" t="e">
        <f t="shared" si="139"/>
        <v>#DIV/0!</v>
      </c>
      <c r="EH35" s="16"/>
      <c r="EI35" s="1"/>
      <c r="EJ35" s="16" t="e">
        <f t="shared" si="140"/>
        <v>#DIV/0!</v>
      </c>
      <c r="EK35" s="4"/>
      <c r="EL35" s="4"/>
      <c r="EM35" s="16" t="e">
        <f t="shared" si="108"/>
        <v>#DIV/0!</v>
      </c>
      <c r="EN35" s="1">
        <f t="shared" si="227"/>
        <v>18229300</v>
      </c>
      <c r="EO35" s="1">
        <f t="shared" si="228"/>
        <v>0</v>
      </c>
      <c r="EP35" s="16">
        <f t="shared" si="2"/>
        <v>0</v>
      </c>
      <c r="EQ35" s="45">
        <f t="shared" si="94"/>
        <v>1</v>
      </c>
      <c r="ER35" s="45">
        <f t="shared" si="95"/>
        <v>1</v>
      </c>
      <c r="ES35" s="45">
        <f t="shared" si="96"/>
        <v>1</v>
      </c>
      <c r="ET35" s="45">
        <f t="shared" si="97"/>
        <v>1</v>
      </c>
      <c r="EU35" s="45">
        <f t="shared" si="98"/>
        <v>1</v>
      </c>
      <c r="EV35" s="45">
        <f t="shared" si="99"/>
        <v>1</v>
      </c>
      <c r="EW35" s="45">
        <f t="shared" si="100"/>
        <v>1</v>
      </c>
      <c r="EX35" s="45">
        <f t="shared" si="101"/>
        <v>1</v>
      </c>
      <c r="EY35" s="45">
        <f t="shared" si="102"/>
        <v>1</v>
      </c>
      <c r="EZ35" s="45">
        <f t="shared" si="103"/>
        <v>1</v>
      </c>
      <c r="FA35" s="45">
        <f t="shared" si="104"/>
        <v>1</v>
      </c>
      <c r="FB35" s="45">
        <f t="shared" si="105"/>
        <v>1</v>
      </c>
      <c r="FC35" s="45">
        <f t="shared" si="106"/>
        <v>12</v>
      </c>
    </row>
    <row r="36" spans="1:159" x14ac:dyDescent="0.25">
      <c r="A36" s="4"/>
      <c r="B36" s="4">
        <v>851</v>
      </c>
      <c r="C36" s="4" t="s">
        <v>86</v>
      </c>
      <c r="D36" s="4"/>
      <c r="E36" s="4"/>
      <c r="F36" s="13">
        <f t="shared" si="222"/>
        <v>0</v>
      </c>
      <c r="G36" s="13">
        <f t="shared" si="222"/>
        <v>0</v>
      </c>
      <c r="H36" s="16" t="e">
        <f t="shared" si="4"/>
        <v>#DIV/0!</v>
      </c>
      <c r="I36" s="1">
        <f t="shared" si="223"/>
        <v>0</v>
      </c>
      <c r="J36" s="1">
        <f t="shared" si="223"/>
        <v>0</v>
      </c>
      <c r="K36" s="16" t="e">
        <f t="shared" si="5"/>
        <v>#DIV/0!</v>
      </c>
      <c r="L36" s="1"/>
      <c r="M36" s="1"/>
      <c r="N36" s="16" t="e">
        <f t="shared" si="197"/>
        <v>#DIV/0!</v>
      </c>
      <c r="O36" s="4"/>
      <c r="P36" s="4"/>
      <c r="Q36" s="16" t="e">
        <f t="shared" si="198"/>
        <v>#DIV/0!</v>
      </c>
      <c r="R36" s="1"/>
      <c r="S36" s="1"/>
      <c r="T36" s="16" t="e">
        <f t="shared" si="199"/>
        <v>#DIV/0!</v>
      </c>
      <c r="U36" s="16"/>
      <c r="V36" s="16"/>
      <c r="W36" s="16"/>
      <c r="X36" s="1">
        <f t="shared" si="224"/>
        <v>0</v>
      </c>
      <c r="Y36" s="1">
        <f t="shared" si="224"/>
        <v>0</v>
      </c>
      <c r="Z36" s="16" t="e">
        <f t="shared" si="10"/>
        <v>#DIV/0!</v>
      </c>
      <c r="AA36" s="1"/>
      <c r="AB36" s="1"/>
      <c r="AC36" s="16" t="e">
        <f t="shared" si="201"/>
        <v>#DIV/0!</v>
      </c>
      <c r="AD36" s="16"/>
      <c r="AE36" s="16"/>
      <c r="AF36" s="16" t="e">
        <f t="shared" si="202"/>
        <v>#DIV/0!</v>
      </c>
      <c r="AG36" s="1"/>
      <c r="AH36" s="1"/>
      <c r="AI36" s="16" t="e">
        <f t="shared" si="203"/>
        <v>#DIV/0!</v>
      </c>
      <c r="AJ36" s="1"/>
      <c r="AK36" s="1"/>
      <c r="AL36" s="16" t="e">
        <f t="shared" si="204"/>
        <v>#DIV/0!</v>
      </c>
      <c r="AM36" s="4"/>
      <c r="AN36" s="4"/>
      <c r="AO36" s="16" t="e">
        <f t="shared" si="205"/>
        <v>#DIV/0!</v>
      </c>
      <c r="AP36" s="1"/>
      <c r="AQ36" s="1"/>
      <c r="AR36" s="16" t="e">
        <f t="shared" si="206"/>
        <v>#DIV/0!</v>
      </c>
      <c r="AS36" s="1"/>
      <c r="AT36" s="1"/>
      <c r="AU36" s="16" t="e">
        <f t="shared" si="116"/>
        <v>#DIV/0!</v>
      </c>
      <c r="AV36" s="16"/>
      <c r="AW36" s="16"/>
      <c r="AX36" s="16" t="e">
        <f t="shared" si="18"/>
        <v>#DIV/0!</v>
      </c>
      <c r="AY36" s="1"/>
      <c r="AZ36" s="1"/>
      <c r="BA36" s="16" t="e">
        <f t="shared" si="178"/>
        <v>#DIV/0!</v>
      </c>
      <c r="BB36" s="16"/>
      <c r="BC36" s="16"/>
      <c r="BD36" s="16" t="e">
        <f t="shared" si="117"/>
        <v>#DIV/0!</v>
      </c>
      <c r="BE36" s="16"/>
      <c r="BF36" s="16"/>
      <c r="BG36" s="16" t="e">
        <f t="shared" si="208"/>
        <v>#DIV/0!</v>
      </c>
      <c r="BH36" s="1"/>
      <c r="BI36" s="1"/>
      <c r="BJ36" s="16" t="e">
        <f t="shared" si="209"/>
        <v>#DIV/0!</v>
      </c>
      <c r="BK36" s="16"/>
      <c r="BL36" s="16"/>
      <c r="BM36" s="16"/>
      <c r="BN36" s="15"/>
      <c r="BO36" s="15"/>
      <c r="BP36" s="16" t="e">
        <f t="shared" si="120"/>
        <v>#DIV/0!</v>
      </c>
      <c r="BQ36" s="1"/>
      <c r="BR36" s="1"/>
      <c r="BS36" s="16" t="e">
        <f t="shared" si="121"/>
        <v>#DIV/0!</v>
      </c>
      <c r="BT36" s="4"/>
      <c r="BU36" s="4"/>
      <c r="BV36" s="16" t="e">
        <f t="shared" si="211"/>
        <v>#DIV/0!</v>
      </c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 t="e">
        <f t="shared" si="141"/>
        <v>#DIV/0!</v>
      </c>
      <c r="CL36" s="1">
        <f t="shared" si="225"/>
        <v>0</v>
      </c>
      <c r="CM36" s="1">
        <f t="shared" si="225"/>
        <v>0</v>
      </c>
      <c r="CN36" s="16" t="e">
        <f t="shared" si="83"/>
        <v>#DIV/0!</v>
      </c>
      <c r="CO36" s="1"/>
      <c r="CP36" s="1"/>
      <c r="CQ36" s="16" t="e">
        <f t="shared" si="124"/>
        <v>#DIV/0!</v>
      </c>
      <c r="CR36" s="1"/>
      <c r="CS36" s="1"/>
      <c r="CT36" s="16" t="e">
        <f t="shared" si="126"/>
        <v>#DIV/0!</v>
      </c>
      <c r="CU36" s="1"/>
      <c r="CV36" s="1"/>
      <c r="CW36" s="16" t="e">
        <f t="shared" si="213"/>
        <v>#DIV/0!</v>
      </c>
      <c r="CX36" s="1"/>
      <c r="CY36" s="1"/>
      <c r="CZ36" s="16" t="e">
        <f t="shared" si="214"/>
        <v>#DIV/0!</v>
      </c>
      <c r="DA36" s="1"/>
      <c r="DB36" s="1"/>
      <c r="DC36" s="16" t="e">
        <f t="shared" si="107"/>
        <v>#DIV/0!</v>
      </c>
      <c r="DD36" s="16"/>
      <c r="DE36" s="16"/>
      <c r="DF36" s="16"/>
      <c r="DG36" s="1">
        <f t="shared" si="226"/>
        <v>0</v>
      </c>
      <c r="DH36" s="1">
        <f t="shared" si="226"/>
        <v>0</v>
      </c>
      <c r="DI36" s="16" t="e">
        <f t="shared" si="35"/>
        <v>#DIV/0!</v>
      </c>
      <c r="DJ36" s="1"/>
      <c r="DK36" s="1"/>
      <c r="DL36" s="16" t="e">
        <f t="shared" si="132"/>
        <v>#DIV/0!</v>
      </c>
      <c r="DM36" s="18"/>
      <c r="DN36" s="18"/>
      <c r="DO36" s="16" t="e">
        <f t="shared" si="215"/>
        <v>#DIV/0!</v>
      </c>
      <c r="DP36" s="18"/>
      <c r="DQ36" s="18"/>
      <c r="DR36" s="16" t="e">
        <f t="shared" si="216"/>
        <v>#DIV/0!</v>
      </c>
      <c r="DS36" s="16"/>
      <c r="DT36" s="16"/>
      <c r="DU36" s="16" t="e">
        <f t="shared" si="217"/>
        <v>#DIV/0!</v>
      </c>
      <c r="DV36" s="57"/>
      <c r="DW36" s="57"/>
      <c r="DX36" s="56" t="e">
        <f t="shared" si="218"/>
        <v>#DIV/0!</v>
      </c>
      <c r="DY36" s="1"/>
      <c r="DZ36" s="1"/>
      <c r="EA36" s="16" t="e">
        <f t="shared" si="219"/>
        <v>#DIV/0!</v>
      </c>
      <c r="EB36" s="16"/>
      <c r="EC36" s="16"/>
      <c r="ED36" s="16" t="e">
        <f t="shared" si="220"/>
        <v>#DIV/0!</v>
      </c>
      <c r="EE36" s="16"/>
      <c r="EF36" s="1"/>
      <c r="EG36" s="16" t="e">
        <f t="shared" si="139"/>
        <v>#DIV/0!</v>
      </c>
      <c r="EH36" s="16"/>
      <c r="EI36" s="1"/>
      <c r="EJ36" s="16" t="e">
        <f t="shared" si="140"/>
        <v>#DIV/0!</v>
      </c>
      <c r="EK36" s="4"/>
      <c r="EL36" s="4"/>
      <c r="EM36" s="16" t="e">
        <f t="shared" si="108"/>
        <v>#DIV/0!</v>
      </c>
      <c r="EN36" s="1">
        <f t="shared" si="227"/>
        <v>0</v>
      </c>
      <c r="EO36" s="1">
        <f t="shared" si="228"/>
        <v>0</v>
      </c>
      <c r="EP36" s="16" t="e">
        <f t="shared" si="2"/>
        <v>#DIV/0!</v>
      </c>
      <c r="EQ36" s="45">
        <f t="shared" si="94"/>
        <v>1</v>
      </c>
      <c r="ER36" s="45">
        <f t="shared" si="95"/>
        <v>1</v>
      </c>
      <c r="ES36" s="45">
        <f t="shared" si="96"/>
        <v>1</v>
      </c>
      <c r="ET36" s="45">
        <f t="shared" si="97"/>
        <v>1</v>
      </c>
      <c r="EU36" s="45">
        <f t="shared" si="98"/>
        <v>1</v>
      </c>
      <c r="EV36" s="45">
        <f t="shared" si="99"/>
        <v>1</v>
      </c>
      <c r="EW36" s="45">
        <f t="shared" si="100"/>
        <v>1</v>
      </c>
      <c r="EX36" s="45">
        <f t="shared" si="101"/>
        <v>1</v>
      </c>
      <c r="EY36" s="45">
        <f t="shared" si="102"/>
        <v>1</v>
      </c>
      <c r="EZ36" s="45">
        <f t="shared" si="103"/>
        <v>1</v>
      </c>
      <c r="FA36" s="45">
        <f t="shared" si="104"/>
        <v>1</v>
      </c>
      <c r="FB36" s="45">
        <f t="shared" si="105"/>
        <v>1</v>
      </c>
      <c r="FC36" s="45">
        <f t="shared" si="106"/>
        <v>12</v>
      </c>
    </row>
    <row r="37" spans="1:159" x14ac:dyDescent="0.25">
      <c r="A37" s="4" t="s">
        <v>96</v>
      </c>
      <c r="B37" s="5"/>
      <c r="C37" s="4" t="s">
        <v>65</v>
      </c>
      <c r="D37" s="4"/>
      <c r="E37" s="4"/>
      <c r="F37" s="13">
        <f>I37+X37+BE37+BQ37+CL37+BN37</f>
        <v>400000</v>
      </c>
      <c r="G37" s="13">
        <f t="shared" si="222"/>
        <v>279162.43</v>
      </c>
      <c r="H37" s="16">
        <f t="shared" si="4"/>
        <v>69.790607500000007</v>
      </c>
      <c r="I37" s="1">
        <f>L37+O37+R37</f>
        <v>0</v>
      </c>
      <c r="J37" s="1">
        <f t="shared" si="223"/>
        <v>0</v>
      </c>
      <c r="K37" s="16" t="e">
        <f t="shared" si="5"/>
        <v>#DIV/0!</v>
      </c>
      <c r="L37" s="1"/>
      <c r="M37" s="1"/>
      <c r="N37" s="16" t="e">
        <f t="shared" si="197"/>
        <v>#DIV/0!</v>
      </c>
      <c r="O37" s="1"/>
      <c r="P37" s="1"/>
      <c r="Q37" s="16" t="e">
        <f t="shared" si="198"/>
        <v>#DIV/0!</v>
      </c>
      <c r="R37" s="1"/>
      <c r="S37" s="1"/>
      <c r="T37" s="16" t="e">
        <f t="shared" si="199"/>
        <v>#DIV/0!</v>
      </c>
      <c r="U37" s="16"/>
      <c r="V37" s="16"/>
      <c r="W37" s="16"/>
      <c r="X37" s="1">
        <f>AA37+AD37+AG37+AJ37+AP37+AS37+AM37+AV37</f>
        <v>400000</v>
      </c>
      <c r="Y37" s="1">
        <f>AB37+AE37+AH37+AK37+AQ37+AT37+AN37+AW37</f>
        <v>279162.43</v>
      </c>
      <c r="Z37" s="16">
        <f t="shared" si="10"/>
        <v>69.790607500000007</v>
      </c>
      <c r="AA37" s="1"/>
      <c r="AB37" s="1"/>
      <c r="AC37" s="16" t="e">
        <f t="shared" si="201"/>
        <v>#DIV/0!</v>
      </c>
      <c r="AD37" s="1"/>
      <c r="AE37" s="1"/>
      <c r="AF37" s="16" t="e">
        <f t="shared" si="202"/>
        <v>#DIV/0!</v>
      </c>
      <c r="AG37" s="1">
        <f>AG39</f>
        <v>350000</v>
      </c>
      <c r="AH37" s="1">
        <f>AH39</f>
        <v>269162.43</v>
      </c>
      <c r="AI37" s="16">
        <f t="shared" si="203"/>
        <v>76.903551428571433</v>
      </c>
      <c r="AJ37" s="1"/>
      <c r="AK37" s="1"/>
      <c r="AL37" s="16" t="e">
        <f t="shared" si="204"/>
        <v>#DIV/0!</v>
      </c>
      <c r="AM37" s="1"/>
      <c r="AN37" s="1"/>
      <c r="AO37" s="16" t="e">
        <f t="shared" si="205"/>
        <v>#DIV/0!</v>
      </c>
      <c r="AP37" s="42">
        <f>AP38</f>
        <v>50000</v>
      </c>
      <c r="AQ37" s="42">
        <f>AQ38</f>
        <v>10000</v>
      </c>
      <c r="AR37" s="16">
        <f t="shared" si="206"/>
        <v>20</v>
      </c>
      <c r="AS37" s="1">
        <f>AS38</f>
        <v>0</v>
      </c>
      <c r="AT37" s="1">
        <f>AT38</f>
        <v>0</v>
      </c>
      <c r="AU37" s="16" t="e">
        <f t="shared" si="116"/>
        <v>#DIV/0!</v>
      </c>
      <c r="AV37" s="1">
        <f>AV38</f>
        <v>0</v>
      </c>
      <c r="AW37" s="1">
        <f>AW38</f>
        <v>0</v>
      </c>
      <c r="AX37" s="16" t="e">
        <f t="shared" si="18"/>
        <v>#DIV/0!</v>
      </c>
      <c r="AY37" s="1"/>
      <c r="AZ37" s="1"/>
      <c r="BA37" s="16" t="e">
        <f t="shared" si="178"/>
        <v>#DIV/0!</v>
      </c>
      <c r="BB37" s="16"/>
      <c r="BC37" s="16"/>
      <c r="BD37" s="16" t="e">
        <f t="shared" si="117"/>
        <v>#DIV/0!</v>
      </c>
      <c r="BE37" s="16">
        <f>BH37</f>
        <v>0</v>
      </c>
      <c r="BF37" s="16">
        <f>BI37</f>
        <v>0</v>
      </c>
      <c r="BG37" s="16" t="e">
        <f t="shared" si="208"/>
        <v>#DIV/0!</v>
      </c>
      <c r="BH37" s="1"/>
      <c r="BI37" s="1"/>
      <c r="BJ37" s="16" t="e">
        <f t="shared" si="209"/>
        <v>#DIV/0!</v>
      </c>
      <c r="BK37" s="16"/>
      <c r="BL37" s="16"/>
      <c r="BM37" s="16"/>
      <c r="BN37" s="15"/>
      <c r="BO37" s="15"/>
      <c r="BP37" s="16" t="e">
        <f t="shared" si="120"/>
        <v>#DIV/0!</v>
      </c>
      <c r="BQ37" s="1">
        <f>BT37+CI37</f>
        <v>0</v>
      </c>
      <c r="BR37" s="1">
        <f>BU37+CJ37</f>
        <v>0</v>
      </c>
      <c r="BS37" s="16" t="e">
        <f t="shared" si="121"/>
        <v>#DIV/0!</v>
      </c>
      <c r="BT37" s="1"/>
      <c r="BU37" s="1"/>
      <c r="BV37" s="16" t="e">
        <f t="shared" si="211"/>
        <v>#DIV/0!</v>
      </c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16" t="e">
        <f t="shared" si="141"/>
        <v>#DIV/0!</v>
      </c>
      <c r="CL37" s="1">
        <f t="shared" si="225"/>
        <v>0</v>
      </c>
      <c r="CM37" s="1">
        <f t="shared" si="225"/>
        <v>0</v>
      </c>
      <c r="CN37" s="16" t="e">
        <f t="shared" si="83"/>
        <v>#DIV/0!</v>
      </c>
      <c r="CO37" s="1">
        <f>CO42</f>
        <v>0</v>
      </c>
      <c r="CP37" s="1">
        <f>CP42</f>
        <v>0</v>
      </c>
      <c r="CQ37" s="16" t="e">
        <f t="shared" si="124"/>
        <v>#DIV/0!</v>
      </c>
      <c r="CR37" s="1">
        <f>CR42</f>
        <v>0</v>
      </c>
      <c r="CS37" s="1">
        <f>CS42</f>
        <v>0</v>
      </c>
      <c r="CT37" s="16" t="e">
        <f t="shared" si="126"/>
        <v>#DIV/0!</v>
      </c>
      <c r="CU37" s="1"/>
      <c r="CV37" s="1"/>
      <c r="CW37" s="16" t="e">
        <f t="shared" si="213"/>
        <v>#DIV/0!</v>
      </c>
      <c r="CX37" s="1"/>
      <c r="CY37" s="1"/>
      <c r="CZ37" s="16" t="e">
        <f t="shared" si="214"/>
        <v>#DIV/0!</v>
      </c>
      <c r="DA37" s="1">
        <f>DA42</f>
        <v>0</v>
      </c>
      <c r="DB37" s="1">
        <f>DB42</f>
        <v>0</v>
      </c>
      <c r="DC37" s="16" t="e">
        <f t="shared" si="107"/>
        <v>#DIV/0!</v>
      </c>
      <c r="DD37" s="16"/>
      <c r="DE37" s="16"/>
      <c r="DF37" s="16"/>
      <c r="DG37" s="1">
        <f>DJ37+DV37</f>
        <v>600000</v>
      </c>
      <c r="DH37" s="1">
        <f>DK37+DW37</f>
        <v>176592.5</v>
      </c>
      <c r="DI37" s="16">
        <f t="shared" si="35"/>
        <v>29.432083333333331</v>
      </c>
      <c r="DJ37" s="1">
        <f>DJ38</f>
        <v>300000</v>
      </c>
      <c r="DK37" s="1">
        <f>DK38</f>
        <v>0</v>
      </c>
      <c r="DL37" s="16">
        <f t="shared" si="132"/>
        <v>0</v>
      </c>
      <c r="DM37" s="1">
        <f>40000-40000</f>
        <v>0</v>
      </c>
      <c r="DN37" s="1"/>
      <c r="DO37" s="16" t="e">
        <f t="shared" si="215"/>
        <v>#DIV/0!</v>
      </c>
      <c r="DP37" s="1"/>
      <c r="DQ37" s="1"/>
      <c r="DR37" s="16" t="e">
        <f t="shared" si="216"/>
        <v>#DIV/0!</v>
      </c>
      <c r="DS37" s="1"/>
      <c r="DT37" s="1"/>
      <c r="DU37" s="16" t="e">
        <f t="shared" si="217"/>
        <v>#DIV/0!</v>
      </c>
      <c r="DV37" s="57">
        <f>DY37+EH37+EB37</f>
        <v>300000</v>
      </c>
      <c r="DW37" s="57">
        <f>DZ37+EI37</f>
        <v>176592.5</v>
      </c>
      <c r="DX37" s="56">
        <f t="shared" si="218"/>
        <v>58.864166666666662</v>
      </c>
      <c r="DY37" s="1">
        <f>DY38</f>
        <v>170000</v>
      </c>
      <c r="DZ37" s="1">
        <f>DZ38</f>
        <v>48886</v>
      </c>
      <c r="EA37" s="16">
        <f t="shared" si="219"/>
        <v>28.756470588235295</v>
      </c>
      <c r="EB37" s="1">
        <f>EB38</f>
        <v>0</v>
      </c>
      <c r="EC37" s="1">
        <f>EC38</f>
        <v>0</v>
      </c>
      <c r="ED37" s="16" t="e">
        <f t="shared" si="220"/>
        <v>#DIV/0!</v>
      </c>
      <c r="EE37" s="1">
        <f>EE38</f>
        <v>0</v>
      </c>
      <c r="EF37" s="1">
        <f>EF38</f>
        <v>0</v>
      </c>
      <c r="EG37" s="16" t="e">
        <f t="shared" si="139"/>
        <v>#DIV/0!</v>
      </c>
      <c r="EH37" s="1">
        <f>EH38</f>
        <v>130000</v>
      </c>
      <c r="EI37" s="1">
        <f>EI38</f>
        <v>127706.5</v>
      </c>
      <c r="EJ37" s="16">
        <f t="shared" si="140"/>
        <v>98.235769230769236</v>
      </c>
      <c r="EK37" s="16"/>
      <c r="EL37" s="16"/>
      <c r="EM37" s="16" t="e">
        <f t="shared" si="108"/>
        <v>#DIV/0!</v>
      </c>
      <c r="EN37" s="1">
        <f t="shared" si="227"/>
        <v>1000000</v>
      </c>
      <c r="EO37" s="1">
        <f t="shared" si="228"/>
        <v>455754.93</v>
      </c>
      <c r="EP37" s="16">
        <f t="shared" si="2"/>
        <v>45.575493000000002</v>
      </c>
      <c r="EQ37" s="45">
        <f t="shared" si="94"/>
        <v>1</v>
      </c>
      <c r="ER37" s="45">
        <f t="shared" si="95"/>
        <v>1</v>
      </c>
      <c r="ES37" s="45">
        <f t="shared" si="96"/>
        <v>1</v>
      </c>
      <c r="ET37" s="45">
        <f t="shared" si="97"/>
        <v>1</v>
      </c>
      <c r="EU37" s="45">
        <f t="shared" si="98"/>
        <v>1</v>
      </c>
      <c r="EV37" s="45">
        <f t="shared" si="99"/>
        <v>1</v>
      </c>
      <c r="EW37" s="45">
        <f t="shared" si="100"/>
        <v>1</v>
      </c>
      <c r="EX37" s="45">
        <f t="shared" si="101"/>
        <v>1</v>
      </c>
      <c r="EY37" s="45">
        <f t="shared" si="102"/>
        <v>1</v>
      </c>
      <c r="EZ37" s="45">
        <f t="shared" si="103"/>
        <v>1</v>
      </c>
      <c r="FA37" s="45">
        <f t="shared" si="104"/>
        <v>1</v>
      </c>
      <c r="FB37" s="45">
        <f t="shared" si="105"/>
        <v>1</v>
      </c>
      <c r="FC37" s="45">
        <f t="shared" si="106"/>
        <v>12</v>
      </c>
    </row>
    <row r="38" spans="1:159" x14ac:dyDescent="0.25">
      <c r="A38" s="4"/>
      <c r="B38" s="5">
        <v>244</v>
      </c>
      <c r="C38" s="6" t="s">
        <v>40</v>
      </c>
      <c r="D38" s="4"/>
      <c r="E38" s="4"/>
      <c r="F38" s="13">
        <f t="shared" ref="F38:G50" si="229">I38+X38+BE38+BQ38+CL38+BN38</f>
        <v>50000</v>
      </c>
      <c r="G38" s="13">
        <f t="shared" si="222"/>
        <v>10000</v>
      </c>
      <c r="H38" s="16">
        <f t="shared" si="4"/>
        <v>20</v>
      </c>
      <c r="I38" s="1">
        <f t="shared" ref="I38:I47" si="230">L38+O38+R38</f>
        <v>0</v>
      </c>
      <c r="J38" s="1">
        <f t="shared" si="223"/>
        <v>0</v>
      </c>
      <c r="K38" s="16" t="e">
        <f t="shared" si="5"/>
        <v>#DIV/0!</v>
      </c>
      <c r="L38" s="1"/>
      <c r="M38" s="1"/>
      <c r="N38" s="16" t="e">
        <f t="shared" si="197"/>
        <v>#DIV/0!</v>
      </c>
      <c r="O38" s="4"/>
      <c r="P38" s="4"/>
      <c r="Q38" s="16" t="e">
        <f t="shared" si="198"/>
        <v>#DIV/0!</v>
      </c>
      <c r="R38" s="1"/>
      <c r="S38" s="1"/>
      <c r="T38" s="16" t="e">
        <f t="shared" si="199"/>
        <v>#DIV/0!</v>
      </c>
      <c r="U38" s="16"/>
      <c r="V38" s="16"/>
      <c r="W38" s="16"/>
      <c r="X38" s="1">
        <f>AA38+AD38+AG38+AJ38+AP38+AS38+AM38+AV38</f>
        <v>50000</v>
      </c>
      <c r="Y38" s="1">
        <f>AB38+AE38+AH38+AK38+AQ38+AT38+AN38+AW38</f>
        <v>10000</v>
      </c>
      <c r="Z38" s="16">
        <f t="shared" si="10"/>
        <v>20</v>
      </c>
      <c r="AA38" s="1"/>
      <c r="AB38" s="1"/>
      <c r="AC38" s="16" t="e">
        <f t="shared" si="201"/>
        <v>#DIV/0!</v>
      </c>
      <c r="AD38" s="1"/>
      <c r="AE38" s="1"/>
      <c r="AF38" s="16" t="e">
        <f t="shared" si="202"/>
        <v>#DIV/0!</v>
      </c>
      <c r="AG38" s="1"/>
      <c r="AH38" s="1"/>
      <c r="AI38" s="16" t="e">
        <f t="shared" si="203"/>
        <v>#DIV/0!</v>
      </c>
      <c r="AJ38" s="1"/>
      <c r="AK38" s="1"/>
      <c r="AL38" s="16" t="e">
        <f t="shared" si="204"/>
        <v>#DIV/0!</v>
      </c>
      <c r="AM38" s="1"/>
      <c r="AN38" s="1"/>
      <c r="AO38" s="16" t="e">
        <f t="shared" si="205"/>
        <v>#DIV/0!</v>
      </c>
      <c r="AP38" s="42">
        <f>350000-300000</f>
        <v>50000</v>
      </c>
      <c r="AQ38" s="1">
        <f>10000</f>
        <v>10000</v>
      </c>
      <c r="AR38" s="16">
        <f t="shared" si="206"/>
        <v>20</v>
      </c>
      <c r="AS38" s="1"/>
      <c r="AT38" s="1"/>
      <c r="AU38" s="16" t="e">
        <f t="shared" si="116"/>
        <v>#DIV/0!</v>
      </c>
      <c r="AV38" s="1"/>
      <c r="AW38" s="1"/>
      <c r="AX38" s="16" t="e">
        <f t="shared" si="18"/>
        <v>#DIV/0!</v>
      </c>
      <c r="AY38" s="1"/>
      <c r="AZ38" s="1"/>
      <c r="BA38" s="16" t="e">
        <f t="shared" si="178"/>
        <v>#DIV/0!</v>
      </c>
      <c r="BB38" s="16"/>
      <c r="BC38" s="16"/>
      <c r="BD38" s="16" t="e">
        <f t="shared" si="117"/>
        <v>#DIV/0!</v>
      </c>
      <c r="BE38" s="16"/>
      <c r="BF38" s="16"/>
      <c r="BG38" s="16" t="e">
        <f t="shared" si="208"/>
        <v>#DIV/0!</v>
      </c>
      <c r="BH38" s="1"/>
      <c r="BI38" s="1"/>
      <c r="BJ38" s="16" t="e">
        <f t="shared" si="209"/>
        <v>#DIV/0!</v>
      </c>
      <c r="BK38" s="16"/>
      <c r="BL38" s="16"/>
      <c r="BM38" s="16"/>
      <c r="BN38" s="15"/>
      <c r="BO38" s="15"/>
      <c r="BP38" s="16" t="e">
        <f t="shared" si="120"/>
        <v>#DIV/0!</v>
      </c>
      <c r="BQ38" s="1">
        <f>BT38+CI38</f>
        <v>0</v>
      </c>
      <c r="BR38" s="1">
        <f>BU38+CJ38</f>
        <v>0</v>
      </c>
      <c r="BS38" s="16" t="e">
        <f t="shared" si="121"/>
        <v>#DIV/0!</v>
      </c>
      <c r="BT38" s="1"/>
      <c r="BU38" s="1"/>
      <c r="BV38" s="16" t="e">
        <f t="shared" si="211"/>
        <v>#DIV/0!</v>
      </c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16" t="e">
        <f t="shared" si="141"/>
        <v>#DIV/0!</v>
      </c>
      <c r="CL38" s="1">
        <f t="shared" si="225"/>
        <v>0</v>
      </c>
      <c r="CM38" s="1">
        <f t="shared" si="225"/>
        <v>0</v>
      </c>
      <c r="CN38" s="16" t="e">
        <f t="shared" si="83"/>
        <v>#DIV/0!</v>
      </c>
      <c r="CO38" s="1"/>
      <c r="CP38" s="1"/>
      <c r="CQ38" s="16" t="e">
        <f t="shared" si="124"/>
        <v>#DIV/0!</v>
      </c>
      <c r="CR38" s="1"/>
      <c r="CS38" s="1"/>
      <c r="CT38" s="16" t="e">
        <f t="shared" si="126"/>
        <v>#DIV/0!</v>
      </c>
      <c r="CU38" s="1"/>
      <c r="CV38" s="1"/>
      <c r="CW38" s="16" t="e">
        <f t="shared" si="213"/>
        <v>#DIV/0!</v>
      </c>
      <c r="CX38" s="1"/>
      <c r="CY38" s="1"/>
      <c r="CZ38" s="16" t="e">
        <f t="shared" si="214"/>
        <v>#DIV/0!</v>
      </c>
      <c r="DA38" s="1"/>
      <c r="DB38" s="1"/>
      <c r="DC38" s="16" t="e">
        <f t="shared" si="107"/>
        <v>#DIV/0!</v>
      </c>
      <c r="DD38" s="16"/>
      <c r="DE38" s="16"/>
      <c r="DF38" s="16"/>
      <c r="DG38" s="1">
        <f>DJ38+DV38</f>
        <v>600000</v>
      </c>
      <c r="DH38" s="1">
        <f>DK38+DW38</f>
        <v>176592.5</v>
      </c>
      <c r="DI38" s="16">
        <f t="shared" si="35"/>
        <v>29.432083333333331</v>
      </c>
      <c r="DJ38" s="1">
        <f>300000</f>
        <v>300000</v>
      </c>
      <c r="DK38" s="1"/>
      <c r="DL38" s="16">
        <f t="shared" si="132"/>
        <v>0</v>
      </c>
      <c r="DM38" s="1"/>
      <c r="DN38" s="1"/>
      <c r="DO38" s="16" t="e">
        <f t="shared" si="215"/>
        <v>#DIV/0!</v>
      </c>
      <c r="DP38" s="1"/>
      <c r="DQ38" s="1"/>
      <c r="DR38" s="16" t="e">
        <f t="shared" si="216"/>
        <v>#DIV/0!</v>
      </c>
      <c r="DS38" s="1"/>
      <c r="DT38" s="1"/>
      <c r="DU38" s="16" t="e">
        <f t="shared" si="217"/>
        <v>#DIV/0!</v>
      </c>
      <c r="DV38" s="57">
        <f>DY38+EB38+EH38+EK38</f>
        <v>300000</v>
      </c>
      <c r="DW38" s="57">
        <f>DZ38+EC38+EI38+EL38</f>
        <v>176592.5</v>
      </c>
      <c r="DX38" s="56">
        <f t="shared" si="218"/>
        <v>58.864166666666662</v>
      </c>
      <c r="DY38" s="1">
        <f>50000+50000+150000-80000</f>
        <v>170000</v>
      </c>
      <c r="DZ38" s="1">
        <f>47386+1500</f>
        <v>48886</v>
      </c>
      <c r="EA38" s="16">
        <f t="shared" si="219"/>
        <v>28.756470588235295</v>
      </c>
      <c r="EB38" s="1">
        <f>50000-50000</f>
        <v>0</v>
      </c>
      <c r="EC38" s="1"/>
      <c r="ED38" s="16" t="e">
        <f t="shared" si="220"/>
        <v>#DIV/0!</v>
      </c>
      <c r="EE38" s="1"/>
      <c r="EF38" s="1"/>
      <c r="EG38" s="16" t="e">
        <f t="shared" si="139"/>
        <v>#DIV/0!</v>
      </c>
      <c r="EH38" s="1">
        <f>50000+80000</f>
        <v>130000</v>
      </c>
      <c r="EI38" s="1">
        <f>24179.5+103527</f>
        <v>127706.5</v>
      </c>
      <c r="EJ38" s="16">
        <f t="shared" si="140"/>
        <v>98.235769230769236</v>
      </c>
      <c r="EK38" s="16"/>
      <c r="EL38" s="16"/>
      <c r="EM38" s="16" t="e">
        <f t="shared" si="108"/>
        <v>#DIV/0!</v>
      </c>
      <c r="EN38" s="1">
        <f t="shared" si="227"/>
        <v>650000</v>
      </c>
      <c r="EO38" s="1">
        <f t="shared" si="228"/>
        <v>186592.5</v>
      </c>
      <c r="EP38" s="16">
        <f t="shared" si="2"/>
        <v>28.706538461538461</v>
      </c>
      <c r="EQ38" s="45">
        <f t="shared" si="94"/>
        <v>1</v>
      </c>
      <c r="ER38" s="45">
        <f t="shared" si="95"/>
        <v>1</v>
      </c>
      <c r="ES38" s="45">
        <f t="shared" si="96"/>
        <v>1</v>
      </c>
      <c r="ET38" s="45">
        <f t="shared" si="97"/>
        <v>1</v>
      </c>
      <c r="EU38" s="45">
        <f t="shared" si="98"/>
        <v>1</v>
      </c>
      <c r="EV38" s="45">
        <f t="shared" si="99"/>
        <v>1</v>
      </c>
      <c r="EW38" s="45">
        <f t="shared" si="100"/>
        <v>1</v>
      </c>
      <c r="EX38" s="45">
        <f t="shared" si="101"/>
        <v>1</v>
      </c>
      <c r="EY38" s="45">
        <f t="shared" si="102"/>
        <v>1</v>
      </c>
      <c r="EZ38" s="45">
        <f t="shared" si="103"/>
        <v>1</v>
      </c>
      <c r="FA38" s="45">
        <f t="shared" si="104"/>
        <v>1</v>
      </c>
      <c r="FB38" s="45">
        <f t="shared" si="105"/>
        <v>1</v>
      </c>
      <c r="FC38" s="45">
        <f t="shared" si="106"/>
        <v>12</v>
      </c>
    </row>
    <row r="39" spans="1:159" x14ac:dyDescent="0.25">
      <c r="A39" s="4"/>
      <c r="B39" s="5">
        <v>247</v>
      </c>
      <c r="C39" s="4" t="s">
        <v>110</v>
      </c>
      <c r="D39" s="4"/>
      <c r="E39" s="4"/>
      <c r="F39" s="13">
        <f t="shared" si="229"/>
        <v>350000</v>
      </c>
      <c r="G39" s="13"/>
      <c r="H39" s="16">
        <f t="shared" si="4"/>
        <v>0</v>
      </c>
      <c r="I39" s="1"/>
      <c r="J39" s="1"/>
      <c r="K39" s="16" t="e">
        <f t="shared" si="5"/>
        <v>#DIV/0!</v>
      </c>
      <c r="L39" s="1"/>
      <c r="M39" s="1"/>
      <c r="N39" s="16" t="e">
        <f t="shared" si="197"/>
        <v>#DIV/0!</v>
      </c>
      <c r="O39" s="4"/>
      <c r="P39" s="4"/>
      <c r="Q39" s="16"/>
      <c r="R39" s="1"/>
      <c r="S39" s="1"/>
      <c r="T39" s="16" t="e">
        <f t="shared" si="199"/>
        <v>#DIV/0!</v>
      </c>
      <c r="U39" s="16"/>
      <c r="V39" s="16"/>
      <c r="W39" s="16"/>
      <c r="X39" s="1">
        <f t="shared" ref="X39" si="231">AA39+AD39+AG39+AJ39+AP39+AS39+AM39</f>
        <v>350000</v>
      </c>
      <c r="Y39" s="1">
        <f t="shared" si="224"/>
        <v>269162.43</v>
      </c>
      <c r="Z39" s="16">
        <f t="shared" si="10"/>
        <v>76.903551428571433</v>
      </c>
      <c r="AA39" s="1"/>
      <c r="AB39" s="1"/>
      <c r="AC39" s="16" t="e">
        <f t="shared" si="201"/>
        <v>#DIV/0!</v>
      </c>
      <c r="AD39" s="1"/>
      <c r="AE39" s="1"/>
      <c r="AF39" s="16" t="e">
        <f t="shared" si="202"/>
        <v>#DIV/0!</v>
      </c>
      <c r="AG39" s="1">
        <f>150000+200000</f>
        <v>350000</v>
      </c>
      <c r="AH39" s="1">
        <f>145389.7+123772.73</f>
        <v>269162.43</v>
      </c>
      <c r="AI39" s="16">
        <f t="shared" si="203"/>
        <v>76.903551428571433</v>
      </c>
      <c r="AJ39" s="1"/>
      <c r="AK39" s="1"/>
      <c r="AL39" s="16"/>
      <c r="AM39" s="1"/>
      <c r="AN39" s="1"/>
      <c r="AO39" s="16"/>
      <c r="AP39" s="42"/>
      <c r="AQ39" s="1"/>
      <c r="AR39" s="16" t="e">
        <f t="shared" si="206"/>
        <v>#DIV/0!</v>
      </c>
      <c r="AS39" s="1"/>
      <c r="AT39" s="1"/>
      <c r="AU39" s="16" t="e">
        <f t="shared" si="116"/>
        <v>#DIV/0!</v>
      </c>
      <c r="AV39" s="16"/>
      <c r="AW39" s="16"/>
      <c r="AX39" s="16" t="e">
        <f t="shared" si="18"/>
        <v>#DIV/0!</v>
      </c>
      <c r="AY39" s="1"/>
      <c r="AZ39" s="1"/>
      <c r="BA39" s="16" t="e">
        <f t="shared" si="178"/>
        <v>#DIV/0!</v>
      </c>
      <c r="BB39" s="16"/>
      <c r="BC39" s="16"/>
      <c r="BD39" s="16" t="e">
        <f t="shared" si="117"/>
        <v>#DIV/0!</v>
      </c>
      <c r="BE39" s="16"/>
      <c r="BF39" s="16"/>
      <c r="BG39" s="16"/>
      <c r="BH39" s="1"/>
      <c r="BI39" s="1"/>
      <c r="BJ39" s="16"/>
      <c r="BK39" s="16"/>
      <c r="BL39" s="16"/>
      <c r="BM39" s="16"/>
      <c r="BN39" s="15"/>
      <c r="BO39" s="15"/>
      <c r="BP39" s="16" t="e">
        <f t="shared" si="120"/>
        <v>#DIV/0!</v>
      </c>
      <c r="BQ39" s="1"/>
      <c r="BR39" s="1"/>
      <c r="BS39" s="16" t="e">
        <f t="shared" si="121"/>
        <v>#DIV/0!</v>
      </c>
      <c r="BT39" s="1"/>
      <c r="BU39" s="1"/>
      <c r="BV39" s="16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16" t="e">
        <f t="shared" si="141"/>
        <v>#DIV/0!</v>
      </c>
      <c r="CL39" s="1"/>
      <c r="CM39" s="1"/>
      <c r="CN39" s="16" t="e">
        <f t="shared" si="83"/>
        <v>#DIV/0!</v>
      </c>
      <c r="CO39" s="1"/>
      <c r="CP39" s="1"/>
      <c r="CQ39" s="16" t="e">
        <f t="shared" si="124"/>
        <v>#DIV/0!</v>
      </c>
      <c r="CR39" s="1"/>
      <c r="CS39" s="1"/>
      <c r="CT39" s="16" t="e">
        <f t="shared" si="126"/>
        <v>#DIV/0!</v>
      </c>
      <c r="CU39" s="1"/>
      <c r="CV39" s="1"/>
      <c r="CW39" s="16"/>
      <c r="CX39" s="1"/>
      <c r="CY39" s="1"/>
      <c r="CZ39" s="16"/>
      <c r="DA39" s="1"/>
      <c r="DB39" s="1"/>
      <c r="DC39" s="16" t="e">
        <f t="shared" si="107"/>
        <v>#DIV/0!</v>
      </c>
      <c r="DD39" s="16"/>
      <c r="DE39" s="16"/>
      <c r="DF39" s="16"/>
      <c r="DG39" s="1"/>
      <c r="DH39" s="1"/>
      <c r="DI39" s="16" t="e">
        <f t="shared" si="35"/>
        <v>#DIV/0!</v>
      </c>
      <c r="DJ39" s="1"/>
      <c r="DK39" s="1"/>
      <c r="DL39" s="16" t="e">
        <f t="shared" si="132"/>
        <v>#DIV/0!</v>
      </c>
      <c r="DM39" s="1"/>
      <c r="DN39" s="1"/>
      <c r="DO39" s="16"/>
      <c r="DP39" s="1"/>
      <c r="DQ39" s="1"/>
      <c r="DR39" s="16"/>
      <c r="DS39" s="1"/>
      <c r="DT39" s="1"/>
      <c r="DU39" s="16"/>
      <c r="DV39" s="57"/>
      <c r="DW39" s="57"/>
      <c r="DX39" s="56" t="e">
        <f t="shared" si="218"/>
        <v>#DIV/0!</v>
      </c>
      <c r="DY39" s="1"/>
      <c r="DZ39" s="1"/>
      <c r="EA39" s="16" t="e">
        <f t="shared" si="219"/>
        <v>#DIV/0!</v>
      </c>
      <c r="EB39" s="16"/>
      <c r="EC39" s="16"/>
      <c r="ED39" s="16" t="e">
        <f t="shared" si="220"/>
        <v>#DIV/0!</v>
      </c>
      <c r="EE39" s="1"/>
      <c r="EF39" s="1"/>
      <c r="EG39" s="16" t="e">
        <f t="shared" si="139"/>
        <v>#DIV/0!</v>
      </c>
      <c r="EH39" s="1"/>
      <c r="EI39" s="1"/>
      <c r="EJ39" s="16" t="e">
        <f t="shared" si="140"/>
        <v>#DIV/0!</v>
      </c>
      <c r="EK39" s="16"/>
      <c r="EL39" s="16"/>
      <c r="EM39" s="16" t="e">
        <f t="shared" si="108"/>
        <v>#DIV/0!</v>
      </c>
      <c r="EN39" s="1">
        <f t="shared" si="227"/>
        <v>350000</v>
      </c>
      <c r="EO39" s="1">
        <f t="shared" si="228"/>
        <v>269162.43</v>
      </c>
      <c r="EP39" s="16">
        <f t="shared" si="2"/>
        <v>76.903551428571433</v>
      </c>
    </row>
    <row r="40" spans="1:159" x14ac:dyDescent="0.25">
      <c r="A40" s="4"/>
      <c r="B40" s="5">
        <v>414</v>
      </c>
      <c r="C40" s="4" t="s">
        <v>89</v>
      </c>
      <c r="D40" s="4"/>
      <c r="E40" s="4"/>
      <c r="F40" s="13">
        <f t="shared" si="229"/>
        <v>0</v>
      </c>
      <c r="G40" s="13">
        <f>J40+Y40+BF40+BR40+CM40+BO40</f>
        <v>0</v>
      </c>
      <c r="H40" s="16" t="e">
        <f t="shared" si="4"/>
        <v>#DIV/0!</v>
      </c>
      <c r="I40" s="1">
        <f t="shared" si="230"/>
        <v>0</v>
      </c>
      <c r="J40" s="1">
        <f t="shared" si="223"/>
        <v>0</v>
      </c>
      <c r="K40" s="16" t="e">
        <f t="shared" si="5"/>
        <v>#DIV/0!</v>
      </c>
      <c r="L40" s="1"/>
      <c r="M40" s="1"/>
      <c r="N40" s="16" t="e">
        <f t="shared" si="197"/>
        <v>#DIV/0!</v>
      </c>
      <c r="O40" s="4"/>
      <c r="P40" s="4"/>
      <c r="Q40" s="16" t="e">
        <f t="shared" si="198"/>
        <v>#DIV/0!</v>
      </c>
      <c r="R40" s="1"/>
      <c r="S40" s="1"/>
      <c r="T40" s="16" t="e">
        <f t="shared" si="199"/>
        <v>#DIV/0!</v>
      </c>
      <c r="U40" s="16"/>
      <c r="V40" s="16"/>
      <c r="W40" s="16"/>
      <c r="X40" s="1">
        <f>AA40+AD40+AG40+AJ40+AP40+AS40+AM40+AY40</f>
        <v>0</v>
      </c>
      <c r="Y40" s="1">
        <f>AB40+AE40+AH40+AK40+AQ40+AT40+AN40+AZ40</f>
        <v>0</v>
      </c>
      <c r="Z40" s="16" t="e">
        <f t="shared" si="10"/>
        <v>#DIV/0!</v>
      </c>
      <c r="AA40" s="1"/>
      <c r="AB40" s="1"/>
      <c r="AC40" s="16" t="e">
        <f t="shared" si="201"/>
        <v>#DIV/0!</v>
      </c>
      <c r="AD40" s="1"/>
      <c r="AE40" s="1"/>
      <c r="AF40" s="16" t="e">
        <f t="shared" si="202"/>
        <v>#DIV/0!</v>
      </c>
      <c r="AG40" s="1"/>
      <c r="AH40" s="1"/>
      <c r="AI40" s="16" t="e">
        <f t="shared" si="203"/>
        <v>#DIV/0!</v>
      </c>
      <c r="AJ40" s="1"/>
      <c r="AK40" s="1"/>
      <c r="AL40" s="16" t="e">
        <f t="shared" si="204"/>
        <v>#DIV/0!</v>
      </c>
      <c r="AM40" s="1"/>
      <c r="AN40" s="1"/>
      <c r="AO40" s="16" t="e">
        <f t="shared" si="205"/>
        <v>#DIV/0!</v>
      </c>
      <c r="AP40" s="42"/>
      <c r="AQ40" s="1"/>
      <c r="AR40" s="16" t="e">
        <f t="shared" si="206"/>
        <v>#DIV/0!</v>
      </c>
      <c r="AS40" s="1"/>
      <c r="AT40" s="1"/>
      <c r="AU40" s="16" t="e">
        <f t="shared" si="116"/>
        <v>#DIV/0!</v>
      </c>
      <c r="AV40" s="16"/>
      <c r="AW40" s="16"/>
      <c r="AX40" s="16" t="e">
        <f t="shared" si="18"/>
        <v>#DIV/0!</v>
      </c>
      <c r="AY40" s="1"/>
      <c r="AZ40" s="1"/>
      <c r="BA40" s="16" t="e">
        <f t="shared" si="178"/>
        <v>#DIV/0!</v>
      </c>
      <c r="BB40" s="16"/>
      <c r="BC40" s="16"/>
      <c r="BD40" s="16" t="e">
        <f t="shared" si="117"/>
        <v>#DIV/0!</v>
      </c>
      <c r="BE40" s="16"/>
      <c r="BF40" s="16"/>
      <c r="BG40" s="16" t="e">
        <f t="shared" si="208"/>
        <v>#DIV/0!</v>
      </c>
      <c r="BH40" s="1"/>
      <c r="BI40" s="1"/>
      <c r="BJ40" s="16" t="e">
        <f t="shared" si="209"/>
        <v>#DIV/0!</v>
      </c>
      <c r="BK40" s="16"/>
      <c r="BL40" s="16"/>
      <c r="BM40" s="16"/>
      <c r="BN40" s="15"/>
      <c r="BO40" s="15"/>
      <c r="BP40" s="16" t="e">
        <f t="shared" si="120"/>
        <v>#DIV/0!</v>
      </c>
      <c r="BQ40" s="1"/>
      <c r="BR40" s="1"/>
      <c r="BS40" s="16" t="e">
        <f t="shared" si="121"/>
        <v>#DIV/0!</v>
      </c>
      <c r="BT40" s="1"/>
      <c r="BU40" s="1"/>
      <c r="BV40" s="16" t="e">
        <f t="shared" si="211"/>
        <v>#DIV/0!</v>
      </c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16" t="e">
        <f t="shared" si="141"/>
        <v>#DIV/0!</v>
      </c>
      <c r="CL40" s="1">
        <f t="shared" si="225"/>
        <v>0</v>
      </c>
      <c r="CM40" s="1">
        <f t="shared" si="225"/>
        <v>0</v>
      </c>
      <c r="CN40" s="16" t="e">
        <f t="shared" si="83"/>
        <v>#DIV/0!</v>
      </c>
      <c r="CO40" s="1"/>
      <c r="CP40" s="1"/>
      <c r="CQ40" s="16" t="e">
        <f t="shared" si="124"/>
        <v>#DIV/0!</v>
      </c>
      <c r="CR40" s="1"/>
      <c r="CS40" s="1"/>
      <c r="CT40" s="16" t="e">
        <f t="shared" si="126"/>
        <v>#DIV/0!</v>
      </c>
      <c r="CU40" s="1"/>
      <c r="CV40" s="1"/>
      <c r="CW40" s="16" t="e">
        <f t="shared" si="213"/>
        <v>#DIV/0!</v>
      </c>
      <c r="CX40" s="1"/>
      <c r="CY40" s="1"/>
      <c r="CZ40" s="16" t="e">
        <f t="shared" si="214"/>
        <v>#DIV/0!</v>
      </c>
      <c r="DA40" s="1"/>
      <c r="DB40" s="1"/>
      <c r="DC40" s="16" t="e">
        <f t="shared" si="107"/>
        <v>#DIV/0!</v>
      </c>
      <c r="DD40" s="16"/>
      <c r="DE40" s="16"/>
      <c r="DF40" s="16"/>
      <c r="DG40" s="1">
        <f t="shared" ref="DG40:DH42" si="232">DJ40+DM40+DP40+DS40+DY40+EH40+EK40</f>
        <v>0</v>
      </c>
      <c r="DH40" s="1">
        <f t="shared" si="232"/>
        <v>0</v>
      </c>
      <c r="DI40" s="16" t="e">
        <f t="shared" si="35"/>
        <v>#DIV/0!</v>
      </c>
      <c r="DJ40" s="1"/>
      <c r="DK40" s="1"/>
      <c r="DL40" s="16" t="e">
        <f t="shared" si="132"/>
        <v>#DIV/0!</v>
      </c>
      <c r="DM40" s="1"/>
      <c r="DN40" s="1"/>
      <c r="DO40" s="16" t="e">
        <f t="shared" si="215"/>
        <v>#DIV/0!</v>
      </c>
      <c r="DP40" s="1"/>
      <c r="DQ40" s="1"/>
      <c r="DR40" s="16" t="e">
        <f t="shared" si="216"/>
        <v>#DIV/0!</v>
      </c>
      <c r="DS40" s="1"/>
      <c r="DT40" s="1"/>
      <c r="DU40" s="16" t="e">
        <f t="shared" si="217"/>
        <v>#DIV/0!</v>
      </c>
      <c r="DV40" s="57"/>
      <c r="DW40" s="57"/>
      <c r="DX40" s="56" t="e">
        <f t="shared" ref="DX40:DX48" si="233">DW40/DV40*100</f>
        <v>#DIV/0!</v>
      </c>
      <c r="DY40" s="1"/>
      <c r="DZ40" s="1"/>
      <c r="EA40" s="16" t="e">
        <f t="shared" si="219"/>
        <v>#DIV/0!</v>
      </c>
      <c r="EB40" s="16"/>
      <c r="EC40" s="16"/>
      <c r="ED40" s="16" t="e">
        <f t="shared" si="220"/>
        <v>#DIV/0!</v>
      </c>
      <c r="EE40" s="1"/>
      <c r="EF40" s="1"/>
      <c r="EG40" s="16" t="e">
        <f t="shared" si="139"/>
        <v>#DIV/0!</v>
      </c>
      <c r="EH40" s="1"/>
      <c r="EI40" s="1"/>
      <c r="EJ40" s="16" t="e">
        <f t="shared" si="140"/>
        <v>#DIV/0!</v>
      </c>
      <c r="EK40" s="16"/>
      <c r="EL40" s="16"/>
      <c r="EM40" s="16" t="e">
        <f t="shared" si="108"/>
        <v>#DIV/0!</v>
      </c>
      <c r="EN40" s="1">
        <f t="shared" si="227"/>
        <v>0</v>
      </c>
      <c r="EO40" s="1">
        <f t="shared" si="228"/>
        <v>0</v>
      </c>
      <c r="EP40" s="16" t="e">
        <f t="shared" si="2"/>
        <v>#DIV/0!</v>
      </c>
      <c r="EQ40" s="45">
        <f t="shared" si="94"/>
        <v>1</v>
      </c>
      <c r="ER40" s="45">
        <f t="shared" si="95"/>
        <v>1</v>
      </c>
      <c r="ES40" s="45">
        <f t="shared" si="96"/>
        <v>1</v>
      </c>
      <c r="ET40" s="45">
        <f t="shared" si="97"/>
        <v>1</v>
      </c>
      <c r="EU40" s="45">
        <f t="shared" si="98"/>
        <v>1</v>
      </c>
      <c r="EV40" s="45">
        <f t="shared" si="99"/>
        <v>1</v>
      </c>
      <c r="EW40" s="45">
        <f t="shared" si="100"/>
        <v>1</v>
      </c>
      <c r="EX40" s="45">
        <f t="shared" si="101"/>
        <v>1</v>
      </c>
      <c r="EY40" s="45">
        <f t="shared" si="102"/>
        <v>1</v>
      </c>
      <c r="EZ40" s="45">
        <f t="shared" si="103"/>
        <v>1</v>
      </c>
      <c r="FA40" s="45">
        <f t="shared" si="104"/>
        <v>1</v>
      </c>
      <c r="FB40" s="45">
        <f t="shared" si="105"/>
        <v>1</v>
      </c>
      <c r="FC40" s="45">
        <f t="shared" si="106"/>
        <v>12</v>
      </c>
    </row>
    <row r="41" spans="1:159" ht="28.5" x14ac:dyDescent="0.25">
      <c r="A41" s="4"/>
      <c r="B41" s="5">
        <v>851</v>
      </c>
      <c r="C41" s="6" t="s">
        <v>83</v>
      </c>
      <c r="D41" s="4"/>
      <c r="E41" s="4"/>
      <c r="F41" s="13">
        <f t="shared" si="229"/>
        <v>0</v>
      </c>
      <c r="G41" s="13">
        <f t="shared" si="229"/>
        <v>0</v>
      </c>
      <c r="H41" s="16" t="e">
        <f t="shared" si="4"/>
        <v>#DIV/0!</v>
      </c>
      <c r="I41" s="1">
        <f t="shared" si="230"/>
        <v>0</v>
      </c>
      <c r="J41" s="1">
        <f t="shared" si="223"/>
        <v>0</v>
      </c>
      <c r="K41" s="16" t="e">
        <f t="shared" si="5"/>
        <v>#DIV/0!</v>
      </c>
      <c r="L41" s="1"/>
      <c r="M41" s="1"/>
      <c r="N41" s="16" t="e">
        <f t="shared" si="197"/>
        <v>#DIV/0!</v>
      </c>
      <c r="O41" s="4"/>
      <c r="P41" s="4"/>
      <c r="Q41" s="16" t="e">
        <f t="shared" si="198"/>
        <v>#DIV/0!</v>
      </c>
      <c r="R41" s="1"/>
      <c r="S41" s="1"/>
      <c r="T41" s="16" t="e">
        <f t="shared" si="199"/>
        <v>#DIV/0!</v>
      </c>
      <c r="U41" s="16"/>
      <c r="V41" s="16"/>
      <c r="W41" s="16"/>
      <c r="X41" s="1">
        <f t="shared" ref="X41:Y47" si="234">AA41+AD41+AG41+AJ41+AP41+AS41+AM41</f>
        <v>0</v>
      </c>
      <c r="Y41" s="1">
        <f t="shared" si="234"/>
        <v>0</v>
      </c>
      <c r="Z41" s="16" t="e">
        <f t="shared" si="10"/>
        <v>#DIV/0!</v>
      </c>
      <c r="AA41" s="1"/>
      <c r="AB41" s="1"/>
      <c r="AC41" s="16" t="e">
        <f t="shared" si="201"/>
        <v>#DIV/0!</v>
      </c>
      <c r="AD41" s="1"/>
      <c r="AE41" s="1"/>
      <c r="AF41" s="16" t="e">
        <f t="shared" si="202"/>
        <v>#DIV/0!</v>
      </c>
      <c r="AG41" s="1"/>
      <c r="AH41" s="1"/>
      <c r="AI41" s="16" t="e">
        <f t="shared" si="203"/>
        <v>#DIV/0!</v>
      </c>
      <c r="AJ41" s="1"/>
      <c r="AK41" s="1"/>
      <c r="AL41" s="16" t="e">
        <f t="shared" si="204"/>
        <v>#DIV/0!</v>
      </c>
      <c r="AM41" s="1"/>
      <c r="AN41" s="1"/>
      <c r="AO41" s="16" t="e">
        <f t="shared" si="205"/>
        <v>#DIV/0!</v>
      </c>
      <c r="AP41" s="42"/>
      <c r="AQ41" s="1"/>
      <c r="AR41" s="16" t="e">
        <f t="shared" si="206"/>
        <v>#DIV/0!</v>
      </c>
      <c r="AS41" s="1"/>
      <c r="AT41" s="1"/>
      <c r="AU41" s="16" t="e">
        <f t="shared" si="116"/>
        <v>#DIV/0!</v>
      </c>
      <c r="AV41" s="16"/>
      <c r="AW41" s="16"/>
      <c r="AX41" s="16" t="e">
        <f t="shared" si="18"/>
        <v>#DIV/0!</v>
      </c>
      <c r="AY41" s="1"/>
      <c r="AZ41" s="1"/>
      <c r="BA41" s="16" t="e">
        <f t="shared" si="178"/>
        <v>#DIV/0!</v>
      </c>
      <c r="BB41" s="16"/>
      <c r="BC41" s="16"/>
      <c r="BD41" s="16" t="e">
        <f t="shared" si="117"/>
        <v>#DIV/0!</v>
      </c>
      <c r="BE41" s="16"/>
      <c r="BF41" s="16"/>
      <c r="BG41" s="16" t="e">
        <f t="shared" si="208"/>
        <v>#DIV/0!</v>
      </c>
      <c r="BH41" s="1"/>
      <c r="BI41" s="1"/>
      <c r="BJ41" s="16" t="e">
        <f t="shared" si="209"/>
        <v>#DIV/0!</v>
      </c>
      <c r="BK41" s="16"/>
      <c r="BL41" s="16"/>
      <c r="BM41" s="16"/>
      <c r="BN41" s="15"/>
      <c r="BO41" s="15"/>
      <c r="BP41" s="16" t="e">
        <f t="shared" si="120"/>
        <v>#DIV/0!</v>
      </c>
      <c r="BQ41" s="1">
        <f t="shared" ref="BQ41:BR42" si="235">BT41+CI41</f>
        <v>0</v>
      </c>
      <c r="BR41" s="1">
        <f t="shared" si="235"/>
        <v>0</v>
      </c>
      <c r="BS41" s="16" t="e">
        <f t="shared" si="121"/>
        <v>#DIV/0!</v>
      </c>
      <c r="BT41" s="1"/>
      <c r="BU41" s="1"/>
      <c r="BV41" s="16" t="e">
        <f t="shared" si="211"/>
        <v>#DIV/0!</v>
      </c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16" t="e">
        <f t="shared" si="141"/>
        <v>#DIV/0!</v>
      </c>
      <c r="CL41" s="1">
        <f t="shared" si="225"/>
        <v>0</v>
      </c>
      <c r="CM41" s="1">
        <f t="shared" si="225"/>
        <v>0</v>
      </c>
      <c r="CN41" s="16" t="e">
        <f t="shared" si="83"/>
        <v>#DIV/0!</v>
      </c>
      <c r="CO41" s="1"/>
      <c r="CP41" s="1"/>
      <c r="CQ41" s="16" t="e">
        <f t="shared" si="124"/>
        <v>#DIV/0!</v>
      </c>
      <c r="CR41" s="1"/>
      <c r="CS41" s="1"/>
      <c r="CT41" s="16" t="e">
        <f t="shared" si="126"/>
        <v>#DIV/0!</v>
      </c>
      <c r="CU41" s="1"/>
      <c r="CV41" s="1"/>
      <c r="CW41" s="16" t="e">
        <f t="shared" si="213"/>
        <v>#DIV/0!</v>
      </c>
      <c r="CX41" s="1"/>
      <c r="CY41" s="1"/>
      <c r="CZ41" s="16" t="e">
        <f t="shared" si="214"/>
        <v>#DIV/0!</v>
      </c>
      <c r="DA41" s="1"/>
      <c r="DB41" s="1"/>
      <c r="DC41" s="16" t="e">
        <f t="shared" si="107"/>
        <v>#DIV/0!</v>
      </c>
      <c r="DD41" s="16"/>
      <c r="DE41" s="16"/>
      <c r="DF41" s="16"/>
      <c r="DG41" s="1">
        <f t="shared" si="232"/>
        <v>0</v>
      </c>
      <c r="DH41" s="1">
        <f t="shared" si="232"/>
        <v>0</v>
      </c>
      <c r="DI41" s="16" t="e">
        <f t="shared" si="35"/>
        <v>#DIV/0!</v>
      </c>
      <c r="DJ41" s="1"/>
      <c r="DK41" s="1"/>
      <c r="DL41" s="16" t="e">
        <f t="shared" si="132"/>
        <v>#DIV/0!</v>
      </c>
      <c r="DM41" s="1"/>
      <c r="DN41" s="1"/>
      <c r="DO41" s="16" t="e">
        <f t="shared" si="215"/>
        <v>#DIV/0!</v>
      </c>
      <c r="DP41" s="1"/>
      <c r="DQ41" s="1"/>
      <c r="DR41" s="16" t="e">
        <f t="shared" si="216"/>
        <v>#DIV/0!</v>
      </c>
      <c r="DS41" s="1"/>
      <c r="DT41" s="1"/>
      <c r="DU41" s="16" t="e">
        <f t="shared" si="217"/>
        <v>#DIV/0!</v>
      </c>
      <c r="DV41" s="57"/>
      <c r="DW41" s="57"/>
      <c r="DX41" s="56" t="e">
        <f t="shared" si="233"/>
        <v>#DIV/0!</v>
      </c>
      <c r="DY41" s="1"/>
      <c r="DZ41" s="1"/>
      <c r="EA41" s="16" t="e">
        <f t="shared" si="219"/>
        <v>#DIV/0!</v>
      </c>
      <c r="EB41" s="16"/>
      <c r="EC41" s="16"/>
      <c r="ED41" s="16" t="e">
        <f t="shared" si="220"/>
        <v>#DIV/0!</v>
      </c>
      <c r="EE41" s="1"/>
      <c r="EF41" s="1"/>
      <c r="EG41" s="16" t="e">
        <f t="shared" si="139"/>
        <v>#DIV/0!</v>
      </c>
      <c r="EH41" s="1"/>
      <c r="EI41" s="1"/>
      <c r="EJ41" s="16" t="e">
        <f t="shared" si="140"/>
        <v>#DIV/0!</v>
      </c>
      <c r="EK41" s="16"/>
      <c r="EL41" s="16"/>
      <c r="EM41" s="16" t="e">
        <f t="shared" si="108"/>
        <v>#DIV/0!</v>
      </c>
      <c r="EN41" s="1">
        <f t="shared" si="227"/>
        <v>0</v>
      </c>
      <c r="EO41" s="1">
        <f t="shared" si="228"/>
        <v>0</v>
      </c>
      <c r="EP41" s="16" t="e">
        <f t="shared" si="2"/>
        <v>#DIV/0!</v>
      </c>
      <c r="EQ41" s="45">
        <f t="shared" si="94"/>
        <v>1</v>
      </c>
      <c r="ER41" s="45">
        <f t="shared" si="95"/>
        <v>1</v>
      </c>
      <c r="ES41" s="45">
        <f t="shared" si="96"/>
        <v>1</v>
      </c>
      <c r="ET41" s="45">
        <f t="shared" si="97"/>
        <v>1</v>
      </c>
      <c r="EU41" s="45">
        <f t="shared" si="98"/>
        <v>1</v>
      </c>
      <c r="EV41" s="45">
        <f t="shared" si="99"/>
        <v>1</v>
      </c>
      <c r="EW41" s="45">
        <f t="shared" si="100"/>
        <v>1</v>
      </c>
      <c r="EX41" s="45">
        <f t="shared" si="101"/>
        <v>1</v>
      </c>
      <c r="EY41" s="45">
        <f t="shared" si="102"/>
        <v>1</v>
      </c>
      <c r="EZ41" s="45">
        <f t="shared" si="103"/>
        <v>1</v>
      </c>
      <c r="FA41" s="45">
        <f t="shared" si="104"/>
        <v>1</v>
      </c>
      <c r="FB41" s="45">
        <f t="shared" si="105"/>
        <v>1</v>
      </c>
      <c r="FC41" s="45">
        <f t="shared" si="106"/>
        <v>12</v>
      </c>
    </row>
    <row r="42" spans="1:159" x14ac:dyDescent="0.25">
      <c r="A42" s="4"/>
      <c r="B42" s="5">
        <v>852.85299999999995</v>
      </c>
      <c r="C42" s="6" t="s">
        <v>84</v>
      </c>
      <c r="D42" s="4"/>
      <c r="E42" s="4"/>
      <c r="F42" s="13">
        <f t="shared" si="229"/>
        <v>0</v>
      </c>
      <c r="G42" s="13">
        <f t="shared" si="229"/>
        <v>0</v>
      </c>
      <c r="H42" s="16" t="e">
        <f t="shared" si="4"/>
        <v>#DIV/0!</v>
      </c>
      <c r="I42" s="1">
        <f t="shared" si="230"/>
        <v>0</v>
      </c>
      <c r="J42" s="1">
        <f t="shared" si="223"/>
        <v>0</v>
      </c>
      <c r="K42" s="16" t="e">
        <f t="shared" si="5"/>
        <v>#DIV/0!</v>
      </c>
      <c r="L42" s="1"/>
      <c r="M42" s="1"/>
      <c r="N42" s="16" t="e">
        <f t="shared" si="197"/>
        <v>#DIV/0!</v>
      </c>
      <c r="O42" s="4"/>
      <c r="P42" s="4"/>
      <c r="Q42" s="16" t="e">
        <f t="shared" si="198"/>
        <v>#DIV/0!</v>
      </c>
      <c r="R42" s="1"/>
      <c r="S42" s="1"/>
      <c r="T42" s="16" t="e">
        <f t="shared" si="199"/>
        <v>#DIV/0!</v>
      </c>
      <c r="U42" s="16"/>
      <c r="V42" s="16"/>
      <c r="W42" s="16"/>
      <c r="X42" s="1">
        <f t="shared" si="234"/>
        <v>0</v>
      </c>
      <c r="Y42" s="1">
        <f t="shared" si="234"/>
        <v>0</v>
      </c>
      <c r="Z42" s="16" t="e">
        <f t="shared" si="10"/>
        <v>#DIV/0!</v>
      </c>
      <c r="AA42" s="1"/>
      <c r="AB42" s="1"/>
      <c r="AC42" s="16" t="e">
        <f t="shared" si="201"/>
        <v>#DIV/0!</v>
      </c>
      <c r="AD42" s="1"/>
      <c r="AE42" s="1"/>
      <c r="AF42" s="16" t="e">
        <f t="shared" si="202"/>
        <v>#DIV/0!</v>
      </c>
      <c r="AG42" s="1"/>
      <c r="AH42" s="1"/>
      <c r="AI42" s="16" t="e">
        <f t="shared" si="203"/>
        <v>#DIV/0!</v>
      </c>
      <c r="AJ42" s="1"/>
      <c r="AK42" s="1"/>
      <c r="AL42" s="16" t="e">
        <f t="shared" si="204"/>
        <v>#DIV/0!</v>
      </c>
      <c r="AM42" s="1"/>
      <c r="AN42" s="1"/>
      <c r="AO42" s="16" t="e">
        <f t="shared" si="205"/>
        <v>#DIV/0!</v>
      </c>
      <c r="AP42" s="42"/>
      <c r="AQ42" s="1"/>
      <c r="AR42" s="16" t="e">
        <f t="shared" si="206"/>
        <v>#DIV/0!</v>
      </c>
      <c r="AS42" s="1"/>
      <c r="AT42" s="1"/>
      <c r="AU42" s="16" t="e">
        <f t="shared" si="116"/>
        <v>#DIV/0!</v>
      </c>
      <c r="AV42" s="16"/>
      <c r="AW42" s="16"/>
      <c r="AX42" s="16" t="e">
        <f t="shared" si="18"/>
        <v>#DIV/0!</v>
      </c>
      <c r="AY42" s="1"/>
      <c r="AZ42" s="1"/>
      <c r="BA42" s="16" t="e">
        <f t="shared" si="178"/>
        <v>#DIV/0!</v>
      </c>
      <c r="BB42" s="16"/>
      <c r="BC42" s="16"/>
      <c r="BD42" s="16" t="e">
        <f t="shared" si="117"/>
        <v>#DIV/0!</v>
      </c>
      <c r="BE42" s="16"/>
      <c r="BF42" s="16"/>
      <c r="BG42" s="16" t="e">
        <f t="shared" si="208"/>
        <v>#DIV/0!</v>
      </c>
      <c r="BH42" s="1"/>
      <c r="BI42" s="1"/>
      <c r="BJ42" s="16" t="e">
        <f t="shared" si="209"/>
        <v>#DIV/0!</v>
      </c>
      <c r="BK42" s="16"/>
      <c r="BL42" s="16"/>
      <c r="BM42" s="16"/>
      <c r="BN42" s="15"/>
      <c r="BO42" s="15"/>
      <c r="BP42" s="16" t="e">
        <f t="shared" si="120"/>
        <v>#DIV/0!</v>
      </c>
      <c r="BQ42" s="1">
        <f t="shared" si="235"/>
        <v>0</v>
      </c>
      <c r="BR42" s="1">
        <f t="shared" si="235"/>
        <v>0</v>
      </c>
      <c r="BS42" s="16" t="e">
        <f t="shared" si="121"/>
        <v>#DIV/0!</v>
      </c>
      <c r="BT42" s="1"/>
      <c r="BU42" s="1"/>
      <c r="BV42" s="16" t="e">
        <f t="shared" si="211"/>
        <v>#DIV/0!</v>
      </c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16" t="e">
        <f t="shared" si="141"/>
        <v>#DIV/0!</v>
      </c>
      <c r="CL42" s="1">
        <f t="shared" si="225"/>
        <v>0</v>
      </c>
      <c r="CM42" s="1">
        <f t="shared" si="225"/>
        <v>0</v>
      </c>
      <c r="CN42" s="16" t="e">
        <f t="shared" si="83"/>
        <v>#DIV/0!</v>
      </c>
      <c r="CO42" s="1"/>
      <c r="CP42" s="1"/>
      <c r="CQ42" s="16" t="e">
        <f t="shared" si="124"/>
        <v>#DIV/0!</v>
      </c>
      <c r="CR42" s="1"/>
      <c r="CS42" s="1"/>
      <c r="CT42" s="16" t="e">
        <f t="shared" si="126"/>
        <v>#DIV/0!</v>
      </c>
      <c r="CU42" s="1"/>
      <c r="CV42" s="1"/>
      <c r="CW42" s="16" t="e">
        <f t="shared" si="213"/>
        <v>#DIV/0!</v>
      </c>
      <c r="CX42" s="1"/>
      <c r="CY42" s="1"/>
      <c r="CZ42" s="16" t="e">
        <f t="shared" si="214"/>
        <v>#DIV/0!</v>
      </c>
      <c r="DA42" s="1"/>
      <c r="DB42" s="1"/>
      <c r="DC42" s="16" t="e">
        <f t="shared" si="107"/>
        <v>#DIV/0!</v>
      </c>
      <c r="DD42" s="16"/>
      <c r="DE42" s="16"/>
      <c r="DF42" s="16"/>
      <c r="DG42" s="1">
        <f t="shared" si="232"/>
        <v>0</v>
      </c>
      <c r="DH42" s="1">
        <f t="shared" si="232"/>
        <v>0</v>
      </c>
      <c r="DI42" s="16" t="e">
        <f t="shared" si="35"/>
        <v>#DIV/0!</v>
      </c>
      <c r="DJ42" s="1"/>
      <c r="DK42" s="1"/>
      <c r="DL42" s="16" t="e">
        <f t="shared" si="132"/>
        <v>#DIV/0!</v>
      </c>
      <c r="DM42" s="1"/>
      <c r="DN42" s="1"/>
      <c r="DO42" s="16" t="e">
        <f t="shared" si="215"/>
        <v>#DIV/0!</v>
      </c>
      <c r="DP42" s="1"/>
      <c r="DQ42" s="1"/>
      <c r="DR42" s="16" t="e">
        <f t="shared" si="216"/>
        <v>#DIV/0!</v>
      </c>
      <c r="DS42" s="1"/>
      <c r="DT42" s="1"/>
      <c r="DU42" s="16" t="e">
        <f t="shared" si="217"/>
        <v>#DIV/0!</v>
      </c>
      <c r="DV42" s="57"/>
      <c r="DW42" s="57"/>
      <c r="DX42" s="56" t="e">
        <f t="shared" si="233"/>
        <v>#DIV/0!</v>
      </c>
      <c r="DY42" s="1"/>
      <c r="DZ42" s="1"/>
      <c r="EA42" s="16" t="e">
        <f t="shared" si="219"/>
        <v>#DIV/0!</v>
      </c>
      <c r="EB42" s="16"/>
      <c r="EC42" s="16"/>
      <c r="ED42" s="16" t="e">
        <f t="shared" si="220"/>
        <v>#DIV/0!</v>
      </c>
      <c r="EE42" s="1"/>
      <c r="EF42" s="1"/>
      <c r="EG42" s="16" t="e">
        <f t="shared" si="139"/>
        <v>#DIV/0!</v>
      </c>
      <c r="EH42" s="1"/>
      <c r="EI42" s="1"/>
      <c r="EJ42" s="16" t="e">
        <f t="shared" si="140"/>
        <v>#DIV/0!</v>
      </c>
      <c r="EK42" s="16"/>
      <c r="EL42" s="16"/>
      <c r="EM42" s="16" t="e">
        <f t="shared" si="108"/>
        <v>#DIV/0!</v>
      </c>
      <c r="EN42" s="1">
        <f t="shared" si="227"/>
        <v>0</v>
      </c>
      <c r="EO42" s="1">
        <f t="shared" si="228"/>
        <v>0</v>
      </c>
      <c r="EP42" s="16" t="e">
        <f t="shared" si="2"/>
        <v>#DIV/0!</v>
      </c>
      <c r="EQ42" s="45">
        <f t="shared" si="94"/>
        <v>1</v>
      </c>
      <c r="ER42" s="45">
        <f t="shared" si="95"/>
        <v>1</v>
      </c>
      <c r="ES42" s="45">
        <f t="shared" si="96"/>
        <v>1</v>
      </c>
      <c r="ET42" s="45">
        <f t="shared" si="97"/>
        <v>1</v>
      </c>
      <c r="EU42" s="45">
        <f t="shared" si="98"/>
        <v>1</v>
      </c>
      <c r="EV42" s="45">
        <f t="shared" si="99"/>
        <v>1</v>
      </c>
      <c r="EW42" s="45">
        <f t="shared" si="100"/>
        <v>1</v>
      </c>
      <c r="EX42" s="45">
        <f t="shared" si="101"/>
        <v>1</v>
      </c>
      <c r="EY42" s="45">
        <f t="shared" si="102"/>
        <v>1</v>
      </c>
      <c r="EZ42" s="45">
        <f t="shared" si="103"/>
        <v>1</v>
      </c>
      <c r="FA42" s="45">
        <f t="shared" si="104"/>
        <v>1</v>
      </c>
      <c r="FB42" s="45">
        <f t="shared" si="105"/>
        <v>1</v>
      </c>
      <c r="FC42" s="45">
        <f t="shared" si="106"/>
        <v>12</v>
      </c>
    </row>
    <row r="43" spans="1:159" x14ac:dyDescent="0.25">
      <c r="A43" s="4" t="s">
        <v>66</v>
      </c>
      <c r="B43" s="5"/>
      <c r="C43" s="4" t="s">
        <v>97</v>
      </c>
      <c r="D43" s="4"/>
      <c r="E43" s="4"/>
      <c r="F43" s="13">
        <f t="shared" si="229"/>
        <v>555603</v>
      </c>
      <c r="G43" s="13">
        <f t="shared" si="229"/>
        <v>40225.160000000003</v>
      </c>
      <c r="H43" s="16">
        <f t="shared" si="4"/>
        <v>7.2399105116423055</v>
      </c>
      <c r="I43" s="1">
        <f t="shared" si="230"/>
        <v>0</v>
      </c>
      <c r="J43" s="1">
        <f t="shared" si="223"/>
        <v>0</v>
      </c>
      <c r="K43" s="16" t="e">
        <f t="shared" si="5"/>
        <v>#DIV/0!</v>
      </c>
      <c r="L43" s="1"/>
      <c r="M43" s="1"/>
      <c r="N43" s="16" t="e">
        <f t="shared" si="197"/>
        <v>#DIV/0!</v>
      </c>
      <c r="O43" s="1"/>
      <c r="P43" s="1"/>
      <c r="Q43" s="16" t="e">
        <f t="shared" si="198"/>
        <v>#DIV/0!</v>
      </c>
      <c r="R43" s="1"/>
      <c r="S43" s="1"/>
      <c r="T43" s="16" t="e">
        <f t="shared" si="199"/>
        <v>#DIV/0!</v>
      </c>
      <c r="U43" s="16"/>
      <c r="V43" s="16"/>
      <c r="W43" s="16"/>
      <c r="X43" s="1">
        <f t="shared" si="234"/>
        <v>555603</v>
      </c>
      <c r="Y43" s="1">
        <f t="shared" si="234"/>
        <v>40225.160000000003</v>
      </c>
      <c r="Z43" s="16">
        <f t="shared" si="10"/>
        <v>7.2399105116423055</v>
      </c>
      <c r="AA43" s="1"/>
      <c r="AB43" s="1"/>
      <c r="AC43" s="16" t="e">
        <f t="shared" si="201"/>
        <v>#DIV/0!</v>
      </c>
      <c r="AD43" s="1">
        <f>AD44</f>
        <v>0</v>
      </c>
      <c r="AE43" s="1">
        <f>AE44</f>
        <v>0</v>
      </c>
      <c r="AF43" s="16" t="e">
        <f t="shared" si="202"/>
        <v>#DIV/0!</v>
      </c>
      <c r="AG43" s="1">
        <f>AG45</f>
        <v>147303</v>
      </c>
      <c r="AH43" s="1">
        <f>AH45</f>
        <v>0</v>
      </c>
      <c r="AI43" s="16">
        <f t="shared" si="203"/>
        <v>0</v>
      </c>
      <c r="AJ43" s="1"/>
      <c r="AK43" s="1"/>
      <c r="AL43" s="16" t="e">
        <f t="shared" si="204"/>
        <v>#DIV/0!</v>
      </c>
      <c r="AM43" s="1"/>
      <c r="AN43" s="1"/>
      <c r="AO43" s="16" t="e">
        <f t="shared" si="205"/>
        <v>#DIV/0!</v>
      </c>
      <c r="AP43" s="42">
        <f>AP44</f>
        <v>0</v>
      </c>
      <c r="AQ43" s="1">
        <f>AQ44</f>
        <v>0</v>
      </c>
      <c r="AR43" s="16" t="e">
        <f t="shared" si="206"/>
        <v>#DIV/0!</v>
      </c>
      <c r="AS43" s="1">
        <f>AS44</f>
        <v>408300</v>
      </c>
      <c r="AT43" s="1">
        <f>AT44</f>
        <v>40225.160000000003</v>
      </c>
      <c r="AU43" s="16">
        <f t="shared" si="116"/>
        <v>9.8518638256184197</v>
      </c>
      <c r="AV43" s="16"/>
      <c r="AW43" s="16"/>
      <c r="AX43" s="16" t="e">
        <f t="shared" si="18"/>
        <v>#DIV/0!</v>
      </c>
      <c r="AY43" s="1"/>
      <c r="AZ43" s="1"/>
      <c r="BA43" s="16" t="e">
        <f t="shared" si="178"/>
        <v>#DIV/0!</v>
      </c>
      <c r="BB43" s="16"/>
      <c r="BC43" s="16"/>
      <c r="BD43" s="16" t="e">
        <f t="shared" si="117"/>
        <v>#DIV/0!</v>
      </c>
      <c r="BE43" s="16">
        <f>BH43</f>
        <v>0</v>
      </c>
      <c r="BF43" s="16">
        <f>BI43</f>
        <v>0</v>
      </c>
      <c r="BG43" s="16" t="e">
        <f t="shared" si="208"/>
        <v>#DIV/0!</v>
      </c>
      <c r="BH43" s="1"/>
      <c r="BI43" s="1"/>
      <c r="BJ43" s="16" t="e">
        <f t="shared" si="209"/>
        <v>#DIV/0!</v>
      </c>
      <c r="BK43" s="16"/>
      <c r="BL43" s="16"/>
      <c r="BM43" s="16"/>
      <c r="BN43" s="15"/>
      <c r="BO43" s="15"/>
      <c r="BP43" s="16" t="e">
        <f t="shared" si="120"/>
        <v>#DIV/0!</v>
      </c>
      <c r="BQ43" s="1">
        <f>BT43+CI43</f>
        <v>0</v>
      </c>
      <c r="BR43" s="1">
        <f>BU43+CJ43</f>
        <v>0</v>
      </c>
      <c r="BS43" s="16" t="e">
        <f t="shared" si="121"/>
        <v>#DIV/0!</v>
      </c>
      <c r="BT43" s="1"/>
      <c r="BU43" s="1"/>
      <c r="BV43" s="16" t="e">
        <f t="shared" si="211"/>
        <v>#DIV/0!</v>
      </c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16" t="e">
        <f t="shared" si="141"/>
        <v>#DIV/0!</v>
      </c>
      <c r="CL43" s="1">
        <f t="shared" si="225"/>
        <v>0</v>
      </c>
      <c r="CM43" s="1">
        <f t="shared" si="225"/>
        <v>0</v>
      </c>
      <c r="CN43" s="16" t="e">
        <f t="shared" si="83"/>
        <v>#DIV/0!</v>
      </c>
      <c r="CO43" s="1">
        <f>CO49</f>
        <v>0</v>
      </c>
      <c r="CP43" s="1">
        <f>CP49</f>
        <v>0</v>
      </c>
      <c r="CQ43" s="16" t="e">
        <f t="shared" si="124"/>
        <v>#DIV/0!</v>
      </c>
      <c r="CR43" s="1">
        <f>CR49+CR50</f>
        <v>0</v>
      </c>
      <c r="CS43" s="1">
        <f>CS49+CS50</f>
        <v>0</v>
      </c>
      <c r="CT43" s="16" t="e">
        <f t="shared" si="126"/>
        <v>#DIV/0!</v>
      </c>
      <c r="CU43" s="1"/>
      <c r="CV43" s="1"/>
      <c r="CW43" s="16" t="e">
        <f t="shared" si="213"/>
        <v>#DIV/0!</v>
      </c>
      <c r="CX43" s="1"/>
      <c r="CY43" s="1"/>
      <c r="CZ43" s="16" t="e">
        <f t="shared" si="214"/>
        <v>#DIV/0!</v>
      </c>
      <c r="DA43" s="1">
        <f>DA49</f>
        <v>0</v>
      </c>
      <c r="DB43" s="1">
        <f>DB49</f>
        <v>0</v>
      </c>
      <c r="DC43" s="16" t="e">
        <f t="shared" si="107"/>
        <v>#DIV/0!</v>
      </c>
      <c r="DD43" s="16"/>
      <c r="DE43" s="16"/>
      <c r="DF43" s="16"/>
      <c r="DG43" s="1">
        <f>DJ43+DV43</f>
        <v>9394443</v>
      </c>
      <c r="DH43" s="1">
        <f>DK43+DW43</f>
        <v>0</v>
      </c>
      <c r="DI43" s="16">
        <f t="shared" si="35"/>
        <v>0</v>
      </c>
      <c r="DJ43" s="1">
        <f>DJ44</f>
        <v>8128900</v>
      </c>
      <c r="DK43" s="1">
        <f>DK44</f>
        <v>0</v>
      </c>
      <c r="DL43" s="16">
        <f t="shared" si="132"/>
        <v>0</v>
      </c>
      <c r="DM43" s="1">
        <f>40000-40000</f>
        <v>0</v>
      </c>
      <c r="DN43" s="1"/>
      <c r="DO43" s="16" t="e">
        <f t="shared" si="215"/>
        <v>#DIV/0!</v>
      </c>
      <c r="DP43" s="1"/>
      <c r="DQ43" s="1"/>
      <c r="DR43" s="16" t="e">
        <f t="shared" si="216"/>
        <v>#DIV/0!</v>
      </c>
      <c r="DS43" s="1"/>
      <c r="DT43" s="1"/>
      <c r="DU43" s="16" t="e">
        <f t="shared" si="217"/>
        <v>#DIV/0!</v>
      </c>
      <c r="DV43" s="57">
        <f>DY43+EB43+EH43+EK43</f>
        <v>1265543</v>
      </c>
      <c r="DW43" s="57">
        <f>DZ43+EC43+EI43+EL43</f>
        <v>0</v>
      </c>
      <c r="DX43" s="56">
        <f t="shared" si="233"/>
        <v>0</v>
      </c>
      <c r="DY43" s="1">
        <f>DY44</f>
        <v>100000</v>
      </c>
      <c r="DZ43" s="1">
        <f>DZ44</f>
        <v>0</v>
      </c>
      <c r="EA43" s="16">
        <f t="shared" si="219"/>
        <v>0</v>
      </c>
      <c r="EB43" s="1">
        <f>EB44</f>
        <v>0</v>
      </c>
      <c r="EC43" s="1">
        <f>EC44</f>
        <v>0</v>
      </c>
      <c r="ED43" s="16" t="e">
        <f t="shared" si="220"/>
        <v>#DIV/0!</v>
      </c>
      <c r="EE43" s="1">
        <f>EE44</f>
        <v>0</v>
      </c>
      <c r="EF43" s="1">
        <f>EF44</f>
        <v>0</v>
      </c>
      <c r="EG43" s="16" t="e">
        <f t="shared" si="139"/>
        <v>#DIV/0!</v>
      </c>
      <c r="EH43" s="1">
        <f>EH44</f>
        <v>1165543</v>
      </c>
      <c r="EI43" s="1">
        <f>EI44</f>
        <v>0</v>
      </c>
      <c r="EJ43" s="16">
        <f t="shared" si="140"/>
        <v>0</v>
      </c>
      <c r="EK43" s="1">
        <f>EK44</f>
        <v>0</v>
      </c>
      <c r="EL43" s="1">
        <f>EL44</f>
        <v>0</v>
      </c>
      <c r="EM43" s="16" t="e">
        <f t="shared" si="108"/>
        <v>#DIV/0!</v>
      </c>
      <c r="EN43" s="1">
        <f t="shared" si="227"/>
        <v>9950046</v>
      </c>
      <c r="EO43" s="1">
        <f t="shared" si="228"/>
        <v>40225.160000000003</v>
      </c>
      <c r="EP43" s="16">
        <f t="shared" si="2"/>
        <v>0.40427109583211984</v>
      </c>
      <c r="EQ43" s="45">
        <f t="shared" si="94"/>
        <v>1</v>
      </c>
      <c r="ER43" s="45">
        <f t="shared" si="95"/>
        <v>1</v>
      </c>
      <c r="ES43" s="45">
        <f t="shared" si="96"/>
        <v>1</v>
      </c>
      <c r="ET43" s="45">
        <f t="shared" si="97"/>
        <v>1</v>
      </c>
      <c r="EU43" s="45">
        <f t="shared" si="98"/>
        <v>1</v>
      </c>
      <c r="EV43" s="45">
        <f t="shared" si="99"/>
        <v>1</v>
      </c>
      <c r="EW43" s="45">
        <f t="shared" si="100"/>
        <v>1</v>
      </c>
      <c r="EX43" s="45">
        <f t="shared" si="101"/>
        <v>1</v>
      </c>
      <c r="EY43" s="45">
        <f t="shared" si="102"/>
        <v>1</v>
      </c>
      <c r="EZ43" s="45">
        <f t="shared" si="103"/>
        <v>1</v>
      </c>
      <c r="FA43" s="45">
        <f t="shared" si="104"/>
        <v>1</v>
      </c>
      <c r="FB43" s="45">
        <f t="shared" si="105"/>
        <v>1</v>
      </c>
      <c r="FC43" s="45">
        <f t="shared" si="106"/>
        <v>12</v>
      </c>
    </row>
    <row r="44" spans="1:159" x14ac:dyDescent="0.25">
      <c r="A44" s="4"/>
      <c r="B44" s="5">
        <v>244</v>
      </c>
      <c r="C44" s="6" t="s">
        <v>40</v>
      </c>
      <c r="D44" s="4"/>
      <c r="E44" s="4"/>
      <c r="F44" s="13">
        <f t="shared" si="229"/>
        <v>408300</v>
      </c>
      <c r="G44" s="13">
        <f t="shared" si="229"/>
        <v>40225.160000000003</v>
      </c>
      <c r="H44" s="16">
        <f t="shared" si="4"/>
        <v>9.8518638256184197</v>
      </c>
      <c r="I44" s="1"/>
      <c r="J44" s="1"/>
      <c r="K44" s="16" t="e">
        <f t="shared" si="5"/>
        <v>#DIV/0!</v>
      </c>
      <c r="L44" s="1"/>
      <c r="M44" s="1"/>
      <c r="N44" s="16" t="e">
        <f t="shared" si="197"/>
        <v>#DIV/0!</v>
      </c>
      <c r="O44" s="1"/>
      <c r="P44" s="1"/>
      <c r="Q44" s="16"/>
      <c r="R44" s="1"/>
      <c r="S44" s="1"/>
      <c r="T44" s="16" t="e">
        <f t="shared" si="199"/>
        <v>#DIV/0!</v>
      </c>
      <c r="U44" s="16"/>
      <c r="V44" s="16"/>
      <c r="W44" s="16"/>
      <c r="X44" s="1">
        <f t="shared" si="234"/>
        <v>408300</v>
      </c>
      <c r="Y44" s="1">
        <f t="shared" si="234"/>
        <v>40225.160000000003</v>
      </c>
      <c r="Z44" s="16">
        <f t="shared" si="10"/>
        <v>9.8518638256184197</v>
      </c>
      <c r="AA44" s="1"/>
      <c r="AB44" s="1"/>
      <c r="AC44" s="16" t="e">
        <f t="shared" si="201"/>
        <v>#DIV/0!</v>
      </c>
      <c r="AD44" s="1"/>
      <c r="AE44" s="1"/>
      <c r="AF44" s="16" t="e">
        <f t="shared" si="202"/>
        <v>#DIV/0!</v>
      </c>
      <c r="AG44" s="1"/>
      <c r="AH44" s="1"/>
      <c r="AI44" s="16" t="e">
        <f t="shared" si="203"/>
        <v>#DIV/0!</v>
      </c>
      <c r="AJ44" s="1"/>
      <c r="AK44" s="1"/>
      <c r="AL44" s="16"/>
      <c r="AM44" s="1"/>
      <c r="AN44" s="1"/>
      <c r="AO44" s="16"/>
      <c r="AP44" s="42">
        <f>48500+354140-170000-4166-17200-211274</f>
        <v>0</v>
      </c>
      <c r="AQ44" s="1"/>
      <c r="AR44" s="16" t="e">
        <f t="shared" si="206"/>
        <v>#DIV/0!</v>
      </c>
      <c r="AS44" s="1">
        <f>408300</f>
        <v>408300</v>
      </c>
      <c r="AT44" s="1">
        <f>40225.16</f>
        <v>40225.160000000003</v>
      </c>
      <c r="AU44" s="16">
        <f t="shared" si="116"/>
        <v>9.8518638256184197</v>
      </c>
      <c r="AV44" s="16"/>
      <c r="AW44" s="16"/>
      <c r="AX44" s="16" t="e">
        <f t="shared" si="18"/>
        <v>#DIV/0!</v>
      </c>
      <c r="AY44" s="1"/>
      <c r="AZ44" s="1"/>
      <c r="BA44" s="16" t="e">
        <f t="shared" si="178"/>
        <v>#DIV/0!</v>
      </c>
      <c r="BB44" s="16"/>
      <c r="BC44" s="16"/>
      <c r="BD44" s="16" t="e">
        <f t="shared" si="117"/>
        <v>#DIV/0!</v>
      </c>
      <c r="BE44" s="16"/>
      <c r="BF44" s="16"/>
      <c r="BG44" s="16"/>
      <c r="BH44" s="1"/>
      <c r="BI44" s="1"/>
      <c r="BJ44" s="16"/>
      <c r="BK44" s="16"/>
      <c r="BL44" s="16"/>
      <c r="BM44" s="16"/>
      <c r="BN44" s="15"/>
      <c r="BO44" s="15"/>
      <c r="BP44" s="16" t="e">
        <f t="shared" si="120"/>
        <v>#DIV/0!</v>
      </c>
      <c r="BQ44" s="1"/>
      <c r="BR44" s="1"/>
      <c r="BS44" s="16" t="e">
        <f t="shared" si="121"/>
        <v>#DIV/0!</v>
      </c>
      <c r="BT44" s="1"/>
      <c r="BU44" s="1"/>
      <c r="BV44" s="16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16" t="e">
        <f t="shared" si="141"/>
        <v>#DIV/0!</v>
      </c>
      <c r="CL44" s="1"/>
      <c r="CM44" s="1"/>
      <c r="CN44" s="16" t="e">
        <f t="shared" si="83"/>
        <v>#DIV/0!</v>
      </c>
      <c r="CO44" s="1"/>
      <c r="CP44" s="1"/>
      <c r="CQ44" s="16" t="e">
        <f t="shared" si="124"/>
        <v>#DIV/0!</v>
      </c>
      <c r="CR44" s="1"/>
      <c r="CS44" s="1"/>
      <c r="CT44" s="16" t="e">
        <f t="shared" si="126"/>
        <v>#DIV/0!</v>
      </c>
      <c r="CU44" s="1"/>
      <c r="CV44" s="1"/>
      <c r="CW44" s="16"/>
      <c r="CX44" s="1"/>
      <c r="CY44" s="1"/>
      <c r="CZ44" s="16"/>
      <c r="DA44" s="1"/>
      <c r="DB44" s="1"/>
      <c r="DC44" s="16" t="e">
        <f t="shared" si="107"/>
        <v>#DIV/0!</v>
      </c>
      <c r="DD44" s="16"/>
      <c r="DE44" s="16"/>
      <c r="DF44" s="16"/>
      <c r="DG44" s="1">
        <f>DJ44+DV44</f>
        <v>9394443</v>
      </c>
      <c r="DH44" s="1">
        <f>DK44+DW44</f>
        <v>0</v>
      </c>
      <c r="DI44" s="16">
        <f t="shared" si="35"/>
        <v>0</v>
      </c>
      <c r="DJ44" s="1">
        <f>4330000+382300+3387600+29000</f>
        <v>8128900</v>
      </c>
      <c r="DK44" s="1"/>
      <c r="DL44" s="16">
        <f t="shared" si="132"/>
        <v>0</v>
      </c>
      <c r="DM44" s="1"/>
      <c r="DN44" s="1"/>
      <c r="DO44" s="16"/>
      <c r="DP44" s="1"/>
      <c r="DQ44" s="1"/>
      <c r="DR44" s="16"/>
      <c r="DS44" s="1"/>
      <c r="DT44" s="1"/>
      <c r="DU44" s="16"/>
      <c r="DV44" s="57">
        <f>DY44+EB44+EH44+EK44</f>
        <v>1265543</v>
      </c>
      <c r="DW44" s="57">
        <f>DZ44+EC44+EI44+EL44</f>
        <v>0</v>
      </c>
      <c r="DX44" s="56">
        <f t="shared" si="233"/>
        <v>0</v>
      </c>
      <c r="DY44" s="1">
        <f>50000+50000</f>
        <v>100000</v>
      </c>
      <c r="DZ44" s="1"/>
      <c r="EA44" s="16">
        <f t="shared" si="219"/>
        <v>0</v>
      </c>
      <c r="EB44" s="1"/>
      <c r="EC44" s="1"/>
      <c r="ED44" s="16" t="e">
        <f t="shared" si="220"/>
        <v>#DIV/0!</v>
      </c>
      <c r="EE44" s="1"/>
      <c r="EF44" s="1"/>
      <c r="EG44" s="16" t="e">
        <f t="shared" si="139"/>
        <v>#DIV/0!</v>
      </c>
      <c r="EH44" s="1">
        <f>1144900-381997+402640</f>
        <v>1165543</v>
      </c>
      <c r="EI44" s="1"/>
      <c r="EJ44" s="16">
        <f t="shared" si="140"/>
        <v>0</v>
      </c>
      <c r="EK44" s="1"/>
      <c r="EL44" s="1"/>
      <c r="EM44" s="16" t="e">
        <f t="shared" si="108"/>
        <v>#DIV/0!</v>
      </c>
      <c r="EN44" s="1">
        <f t="shared" si="227"/>
        <v>9802743</v>
      </c>
      <c r="EO44" s="1">
        <f t="shared" si="228"/>
        <v>40225.160000000003</v>
      </c>
      <c r="EP44" s="16">
        <f t="shared" si="2"/>
        <v>0.41034596132939533</v>
      </c>
    </row>
    <row r="45" spans="1:159" x14ac:dyDescent="0.25">
      <c r="A45" s="4"/>
      <c r="B45" s="5">
        <v>247</v>
      </c>
      <c r="C45" s="4" t="s">
        <v>110</v>
      </c>
      <c r="D45" s="4"/>
      <c r="E45" s="4"/>
      <c r="F45" s="13">
        <f t="shared" si="229"/>
        <v>147303</v>
      </c>
      <c r="G45" s="13">
        <f t="shared" si="229"/>
        <v>0</v>
      </c>
      <c r="H45" s="16">
        <f t="shared" si="4"/>
        <v>0</v>
      </c>
      <c r="I45" s="1">
        <f t="shared" si="230"/>
        <v>0</v>
      </c>
      <c r="J45" s="1">
        <f t="shared" si="223"/>
        <v>0</v>
      </c>
      <c r="K45" s="16" t="e">
        <f t="shared" si="5"/>
        <v>#DIV/0!</v>
      </c>
      <c r="L45" s="1"/>
      <c r="M45" s="1"/>
      <c r="N45" s="16" t="e">
        <f t="shared" si="197"/>
        <v>#DIV/0!</v>
      </c>
      <c r="O45" s="4"/>
      <c r="P45" s="4"/>
      <c r="Q45" s="16" t="e">
        <f t="shared" si="198"/>
        <v>#DIV/0!</v>
      </c>
      <c r="R45" s="1"/>
      <c r="S45" s="1"/>
      <c r="T45" s="16" t="e">
        <f t="shared" si="199"/>
        <v>#DIV/0!</v>
      </c>
      <c r="U45" s="16"/>
      <c r="V45" s="16"/>
      <c r="W45" s="16"/>
      <c r="X45" s="1">
        <f t="shared" si="234"/>
        <v>147303</v>
      </c>
      <c r="Y45" s="1">
        <f t="shared" si="234"/>
        <v>0</v>
      </c>
      <c r="Z45" s="16">
        <f t="shared" si="10"/>
        <v>0</v>
      </c>
      <c r="AA45" s="1"/>
      <c r="AB45" s="1"/>
      <c r="AC45" s="16" t="e">
        <f t="shared" si="201"/>
        <v>#DIV/0!</v>
      </c>
      <c r="AD45" s="1"/>
      <c r="AE45" s="1"/>
      <c r="AF45" s="16" t="e">
        <f t="shared" si="202"/>
        <v>#DIV/0!</v>
      </c>
      <c r="AG45" s="1">
        <f>150000+100000-2083-200000+99386</f>
        <v>147303</v>
      </c>
      <c r="AH45" s="1"/>
      <c r="AI45" s="16">
        <f t="shared" si="203"/>
        <v>0</v>
      </c>
      <c r="AJ45" s="1"/>
      <c r="AK45" s="1"/>
      <c r="AL45" s="16" t="e">
        <f t="shared" si="204"/>
        <v>#DIV/0!</v>
      </c>
      <c r="AM45" s="1"/>
      <c r="AN45" s="1"/>
      <c r="AO45" s="16" t="e">
        <f t="shared" si="205"/>
        <v>#DIV/0!</v>
      </c>
      <c r="AP45" s="1"/>
      <c r="AQ45" s="1"/>
      <c r="AR45" s="16" t="e">
        <f t="shared" si="206"/>
        <v>#DIV/0!</v>
      </c>
      <c r="AS45" s="1"/>
      <c r="AT45" s="1"/>
      <c r="AU45" s="16" t="e">
        <f t="shared" si="116"/>
        <v>#DIV/0!</v>
      </c>
      <c r="AV45" s="16"/>
      <c r="AW45" s="16"/>
      <c r="AX45" s="16" t="e">
        <f t="shared" si="18"/>
        <v>#DIV/0!</v>
      </c>
      <c r="AY45" s="1"/>
      <c r="AZ45" s="1"/>
      <c r="BA45" s="16" t="e">
        <f t="shared" si="178"/>
        <v>#DIV/0!</v>
      </c>
      <c r="BB45" s="16"/>
      <c r="BC45" s="16"/>
      <c r="BD45" s="16" t="e">
        <f t="shared" si="117"/>
        <v>#DIV/0!</v>
      </c>
      <c r="BE45" s="16"/>
      <c r="BF45" s="16"/>
      <c r="BG45" s="16" t="e">
        <f t="shared" si="208"/>
        <v>#DIV/0!</v>
      </c>
      <c r="BH45" s="1"/>
      <c r="BI45" s="1"/>
      <c r="BJ45" s="16" t="e">
        <f t="shared" si="209"/>
        <v>#DIV/0!</v>
      </c>
      <c r="BK45" s="16"/>
      <c r="BL45" s="16"/>
      <c r="BM45" s="16"/>
      <c r="BN45" s="15"/>
      <c r="BO45" s="15"/>
      <c r="BP45" s="16" t="e">
        <f t="shared" si="120"/>
        <v>#DIV/0!</v>
      </c>
      <c r="BQ45" s="1">
        <f>BT45+CI45</f>
        <v>0</v>
      </c>
      <c r="BR45" s="1">
        <f>BU45+CJ45</f>
        <v>0</v>
      </c>
      <c r="BS45" s="16" t="e">
        <f t="shared" si="121"/>
        <v>#DIV/0!</v>
      </c>
      <c r="BT45" s="1"/>
      <c r="BU45" s="1"/>
      <c r="BV45" s="16" t="e">
        <f t="shared" si="211"/>
        <v>#DIV/0!</v>
      </c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16" t="e">
        <f t="shared" si="141"/>
        <v>#DIV/0!</v>
      </c>
      <c r="CL45" s="1">
        <f t="shared" si="225"/>
        <v>0</v>
      </c>
      <c r="CM45" s="1">
        <f t="shared" si="225"/>
        <v>0</v>
      </c>
      <c r="CN45" s="16" t="e">
        <f t="shared" si="83"/>
        <v>#DIV/0!</v>
      </c>
      <c r="CO45" s="1"/>
      <c r="CP45" s="1"/>
      <c r="CQ45" s="16" t="e">
        <f t="shared" si="124"/>
        <v>#DIV/0!</v>
      </c>
      <c r="CR45" s="1"/>
      <c r="CS45" s="1"/>
      <c r="CT45" s="16" t="e">
        <f t="shared" si="126"/>
        <v>#DIV/0!</v>
      </c>
      <c r="CU45" s="1"/>
      <c r="CV45" s="1"/>
      <c r="CW45" s="16" t="e">
        <f t="shared" si="213"/>
        <v>#DIV/0!</v>
      </c>
      <c r="CX45" s="1"/>
      <c r="CY45" s="1"/>
      <c r="CZ45" s="16" t="e">
        <f t="shared" si="214"/>
        <v>#DIV/0!</v>
      </c>
      <c r="DA45" s="1"/>
      <c r="DB45" s="1"/>
      <c r="DC45" s="16" t="e">
        <f t="shared" si="107"/>
        <v>#DIV/0!</v>
      </c>
      <c r="DD45" s="16"/>
      <c r="DE45" s="16"/>
      <c r="DF45" s="16"/>
      <c r="DG45" s="1">
        <f t="shared" ref="DG45:DH50" si="236">DJ45+DM45+DP45+DS45+DY45+EH45+EK45</f>
        <v>0</v>
      </c>
      <c r="DH45" s="1">
        <f t="shared" si="236"/>
        <v>0</v>
      </c>
      <c r="DI45" s="16" t="e">
        <f t="shared" si="35"/>
        <v>#DIV/0!</v>
      </c>
      <c r="DJ45" s="1"/>
      <c r="DK45" s="1"/>
      <c r="DL45" s="16" t="e">
        <f t="shared" si="132"/>
        <v>#DIV/0!</v>
      </c>
      <c r="DM45" s="1"/>
      <c r="DN45" s="1"/>
      <c r="DO45" s="16" t="e">
        <f t="shared" si="215"/>
        <v>#DIV/0!</v>
      </c>
      <c r="DP45" s="1"/>
      <c r="DQ45" s="1"/>
      <c r="DR45" s="16" t="e">
        <f t="shared" si="216"/>
        <v>#DIV/0!</v>
      </c>
      <c r="DS45" s="1"/>
      <c r="DT45" s="1"/>
      <c r="DU45" s="16" t="e">
        <f t="shared" si="217"/>
        <v>#DIV/0!</v>
      </c>
      <c r="DV45" s="57"/>
      <c r="DW45" s="57"/>
      <c r="DX45" s="56" t="e">
        <f t="shared" si="233"/>
        <v>#DIV/0!</v>
      </c>
      <c r="DY45" s="1"/>
      <c r="DZ45" s="1"/>
      <c r="EA45" s="16" t="e">
        <f t="shared" si="219"/>
        <v>#DIV/0!</v>
      </c>
      <c r="EB45" s="16"/>
      <c r="EC45" s="16"/>
      <c r="ED45" s="16" t="e">
        <f t="shared" si="220"/>
        <v>#DIV/0!</v>
      </c>
      <c r="EE45" s="1"/>
      <c r="EF45" s="1"/>
      <c r="EG45" s="16" t="e">
        <f t="shared" si="139"/>
        <v>#DIV/0!</v>
      </c>
      <c r="EH45" s="1"/>
      <c r="EI45" s="1"/>
      <c r="EJ45" s="16" t="e">
        <f t="shared" si="140"/>
        <v>#DIV/0!</v>
      </c>
      <c r="EK45" s="16"/>
      <c r="EL45" s="16"/>
      <c r="EM45" s="16" t="e">
        <f t="shared" si="108"/>
        <v>#DIV/0!</v>
      </c>
      <c r="EN45" s="1">
        <f t="shared" si="227"/>
        <v>147303</v>
      </c>
      <c r="EO45" s="1">
        <f t="shared" si="228"/>
        <v>0</v>
      </c>
      <c r="EP45" s="16">
        <f t="shared" si="2"/>
        <v>0</v>
      </c>
      <c r="EQ45" s="45">
        <f t="shared" si="94"/>
        <v>1</v>
      </c>
      <c r="ER45" s="45">
        <f t="shared" si="95"/>
        <v>1</v>
      </c>
      <c r="ES45" s="45">
        <f t="shared" si="96"/>
        <v>1</v>
      </c>
      <c r="ET45" s="45">
        <f t="shared" si="97"/>
        <v>1</v>
      </c>
      <c r="EU45" s="45">
        <f t="shared" si="98"/>
        <v>1</v>
      </c>
      <c r="EV45" s="45">
        <f t="shared" si="99"/>
        <v>1</v>
      </c>
      <c r="EW45" s="45">
        <f t="shared" si="100"/>
        <v>1</v>
      </c>
      <c r="EX45" s="45">
        <f t="shared" si="101"/>
        <v>1</v>
      </c>
      <c r="EY45" s="45">
        <f t="shared" si="102"/>
        <v>1</v>
      </c>
      <c r="EZ45" s="45">
        <f t="shared" si="103"/>
        <v>1</v>
      </c>
      <c r="FA45" s="45">
        <f t="shared" si="104"/>
        <v>1</v>
      </c>
      <c r="FB45" s="45">
        <f t="shared" si="105"/>
        <v>1</v>
      </c>
      <c r="FC45" s="45">
        <f t="shared" si="106"/>
        <v>12</v>
      </c>
    </row>
    <row r="46" spans="1:159" x14ac:dyDescent="0.25">
      <c r="A46" s="4"/>
      <c r="B46" s="5">
        <v>350</v>
      </c>
      <c r="C46" s="4" t="s">
        <v>108</v>
      </c>
      <c r="D46" s="4"/>
      <c r="E46" s="4"/>
      <c r="F46" s="13">
        <f t="shared" si="229"/>
        <v>0</v>
      </c>
      <c r="G46" s="13">
        <f t="shared" si="229"/>
        <v>0</v>
      </c>
      <c r="H46" s="16" t="e">
        <f t="shared" si="4"/>
        <v>#DIV/0!</v>
      </c>
      <c r="I46" s="1">
        <f t="shared" si="230"/>
        <v>0</v>
      </c>
      <c r="J46" s="1">
        <f t="shared" si="223"/>
        <v>0</v>
      </c>
      <c r="K46" s="16" t="e">
        <f t="shared" si="5"/>
        <v>#DIV/0!</v>
      </c>
      <c r="L46" s="1"/>
      <c r="M46" s="1"/>
      <c r="N46" s="16" t="e">
        <f t="shared" si="197"/>
        <v>#DIV/0!</v>
      </c>
      <c r="O46" s="4"/>
      <c r="P46" s="4"/>
      <c r="Q46" s="16" t="e">
        <f t="shared" si="198"/>
        <v>#DIV/0!</v>
      </c>
      <c r="R46" s="1"/>
      <c r="S46" s="1"/>
      <c r="T46" s="16" t="e">
        <f t="shared" si="199"/>
        <v>#DIV/0!</v>
      </c>
      <c r="U46" s="16"/>
      <c r="V46" s="16"/>
      <c r="W46" s="16"/>
      <c r="X46" s="1">
        <f t="shared" si="234"/>
        <v>0</v>
      </c>
      <c r="Y46" s="1">
        <f t="shared" si="234"/>
        <v>0</v>
      </c>
      <c r="Z46" s="16" t="e">
        <f t="shared" si="10"/>
        <v>#DIV/0!</v>
      </c>
      <c r="AA46" s="1"/>
      <c r="AB46" s="1"/>
      <c r="AC46" s="16" t="e">
        <f t="shared" si="201"/>
        <v>#DIV/0!</v>
      </c>
      <c r="AD46" s="1"/>
      <c r="AE46" s="1"/>
      <c r="AF46" s="16" t="e">
        <f t="shared" si="202"/>
        <v>#DIV/0!</v>
      </c>
      <c r="AG46" s="1"/>
      <c r="AH46" s="1"/>
      <c r="AI46" s="16" t="e">
        <f t="shared" si="203"/>
        <v>#DIV/0!</v>
      </c>
      <c r="AJ46" s="1"/>
      <c r="AK46" s="1"/>
      <c r="AL46" s="16"/>
      <c r="AM46" s="1"/>
      <c r="AN46" s="1"/>
      <c r="AO46" s="16"/>
      <c r="AP46" s="1"/>
      <c r="AQ46" s="1"/>
      <c r="AR46" s="16" t="e">
        <f t="shared" si="206"/>
        <v>#DIV/0!</v>
      </c>
      <c r="AS46" s="1"/>
      <c r="AT46" s="1"/>
      <c r="AU46" s="16" t="e">
        <f t="shared" si="116"/>
        <v>#DIV/0!</v>
      </c>
      <c r="AV46" s="16"/>
      <c r="AW46" s="16"/>
      <c r="AX46" s="16" t="e">
        <f t="shared" si="18"/>
        <v>#DIV/0!</v>
      </c>
      <c r="AY46" s="1"/>
      <c r="AZ46" s="1"/>
      <c r="BA46" s="16" t="e">
        <f t="shared" si="178"/>
        <v>#DIV/0!</v>
      </c>
      <c r="BB46" s="16"/>
      <c r="BC46" s="16"/>
      <c r="BD46" s="16" t="e">
        <f t="shared" si="117"/>
        <v>#DIV/0!</v>
      </c>
      <c r="BE46" s="16"/>
      <c r="BF46" s="16"/>
      <c r="BG46" s="16"/>
      <c r="BH46" s="1"/>
      <c r="BI46" s="1"/>
      <c r="BJ46" s="16"/>
      <c r="BK46" s="16"/>
      <c r="BL46" s="16"/>
      <c r="BM46" s="16"/>
      <c r="BN46" s="15"/>
      <c r="BO46" s="15"/>
      <c r="BP46" s="16" t="e">
        <f t="shared" si="120"/>
        <v>#DIV/0!</v>
      </c>
      <c r="BQ46" s="1"/>
      <c r="BR46" s="1"/>
      <c r="BS46" s="16" t="e">
        <f t="shared" si="121"/>
        <v>#DIV/0!</v>
      </c>
      <c r="BT46" s="1"/>
      <c r="BU46" s="1"/>
      <c r="BV46" s="16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16" t="e">
        <f t="shared" si="141"/>
        <v>#DIV/0!</v>
      </c>
      <c r="CL46" s="1">
        <f t="shared" si="225"/>
        <v>0</v>
      </c>
      <c r="CM46" s="1">
        <f t="shared" si="225"/>
        <v>0</v>
      </c>
      <c r="CN46" s="16" t="e">
        <f t="shared" si="83"/>
        <v>#DIV/0!</v>
      </c>
      <c r="CO46" s="1"/>
      <c r="CP46" s="1"/>
      <c r="CQ46" s="16" t="e">
        <f t="shared" si="124"/>
        <v>#DIV/0!</v>
      </c>
      <c r="CR46" s="1"/>
      <c r="CS46" s="1"/>
      <c r="CT46" s="16" t="e">
        <f t="shared" si="126"/>
        <v>#DIV/0!</v>
      </c>
      <c r="CU46" s="1"/>
      <c r="CV46" s="1"/>
      <c r="CW46" s="16"/>
      <c r="CX46" s="1"/>
      <c r="CY46" s="1"/>
      <c r="CZ46" s="16"/>
      <c r="DA46" s="16"/>
      <c r="DB46" s="16"/>
      <c r="DC46" s="16" t="e">
        <f t="shared" si="107"/>
        <v>#DIV/0!</v>
      </c>
      <c r="DD46" s="16"/>
      <c r="DE46" s="16"/>
      <c r="DF46" s="16"/>
      <c r="DG46" s="1">
        <f t="shared" si="236"/>
        <v>0</v>
      </c>
      <c r="DH46" s="1">
        <f t="shared" si="236"/>
        <v>0</v>
      </c>
      <c r="DI46" s="16" t="e">
        <f t="shared" si="35"/>
        <v>#DIV/0!</v>
      </c>
      <c r="DJ46" s="1"/>
      <c r="DK46" s="1"/>
      <c r="DL46" s="16" t="e">
        <f t="shared" si="132"/>
        <v>#DIV/0!</v>
      </c>
      <c r="DM46" s="1"/>
      <c r="DN46" s="1"/>
      <c r="DO46" s="16"/>
      <c r="DP46" s="1"/>
      <c r="DQ46" s="1"/>
      <c r="DR46" s="16"/>
      <c r="DS46" s="1"/>
      <c r="DT46" s="1"/>
      <c r="DU46" s="16"/>
      <c r="DV46" s="57"/>
      <c r="DW46" s="57"/>
      <c r="DX46" s="56" t="e">
        <f t="shared" si="233"/>
        <v>#DIV/0!</v>
      </c>
      <c r="DY46" s="1"/>
      <c r="DZ46" s="1"/>
      <c r="EA46" s="16" t="e">
        <f t="shared" si="219"/>
        <v>#DIV/0!</v>
      </c>
      <c r="EB46" s="16"/>
      <c r="EC46" s="16"/>
      <c r="ED46" s="16" t="e">
        <f t="shared" si="220"/>
        <v>#DIV/0!</v>
      </c>
      <c r="EE46" s="1"/>
      <c r="EF46" s="1"/>
      <c r="EG46" s="16" t="e">
        <f t="shared" si="139"/>
        <v>#DIV/0!</v>
      </c>
      <c r="EH46" s="1"/>
      <c r="EI46" s="1"/>
      <c r="EJ46" s="16" t="e">
        <f t="shared" si="140"/>
        <v>#DIV/0!</v>
      </c>
      <c r="EK46" s="16"/>
      <c r="EL46" s="16"/>
      <c r="EM46" s="16" t="e">
        <f t="shared" si="108"/>
        <v>#DIV/0!</v>
      </c>
      <c r="EN46" s="1">
        <f t="shared" si="227"/>
        <v>0</v>
      </c>
      <c r="EO46" s="1">
        <f t="shared" si="228"/>
        <v>0</v>
      </c>
      <c r="EP46" s="16" t="e">
        <f t="shared" si="2"/>
        <v>#DIV/0!</v>
      </c>
      <c r="EQ46" s="45">
        <f t="shared" si="94"/>
        <v>1</v>
      </c>
      <c r="ER46" s="45">
        <f t="shared" si="95"/>
        <v>1</v>
      </c>
      <c r="ES46" s="45">
        <f t="shared" si="96"/>
        <v>1</v>
      </c>
      <c r="ET46" s="45">
        <f t="shared" si="97"/>
        <v>1</v>
      </c>
      <c r="EU46" s="45">
        <f t="shared" si="98"/>
        <v>1</v>
      </c>
      <c r="EV46" s="45">
        <f t="shared" si="99"/>
        <v>1</v>
      </c>
      <c r="EW46" s="45">
        <f t="shared" si="100"/>
        <v>1</v>
      </c>
      <c r="EX46" s="45">
        <f t="shared" si="101"/>
        <v>1</v>
      </c>
      <c r="EY46" s="45">
        <f t="shared" si="102"/>
        <v>1</v>
      </c>
      <c r="EZ46" s="45">
        <f t="shared" si="103"/>
        <v>1</v>
      </c>
      <c r="FA46" s="45">
        <f t="shared" si="104"/>
        <v>1</v>
      </c>
      <c r="FB46" s="45">
        <f t="shared" si="105"/>
        <v>1</v>
      </c>
      <c r="FC46" s="45">
        <f t="shared" si="106"/>
        <v>12</v>
      </c>
    </row>
    <row r="47" spans="1:159" x14ac:dyDescent="0.25">
      <c r="A47" s="4"/>
      <c r="B47" s="5">
        <v>414</v>
      </c>
      <c r="C47" s="4" t="s">
        <v>89</v>
      </c>
      <c r="D47" s="4"/>
      <c r="E47" s="4"/>
      <c r="F47" s="13">
        <f t="shared" si="229"/>
        <v>0</v>
      </c>
      <c r="G47" s="13"/>
      <c r="H47" s="16" t="e">
        <f t="shared" si="4"/>
        <v>#DIV/0!</v>
      </c>
      <c r="I47" s="1">
        <f t="shared" si="230"/>
        <v>0</v>
      </c>
      <c r="J47" s="1">
        <f t="shared" si="223"/>
        <v>0</v>
      </c>
      <c r="K47" s="16" t="e">
        <f t="shared" si="5"/>
        <v>#DIV/0!</v>
      </c>
      <c r="L47" s="1"/>
      <c r="M47" s="1"/>
      <c r="N47" s="16" t="e">
        <f t="shared" si="197"/>
        <v>#DIV/0!</v>
      </c>
      <c r="O47" s="4"/>
      <c r="P47" s="4"/>
      <c r="Q47" s="16" t="e">
        <f t="shared" si="198"/>
        <v>#DIV/0!</v>
      </c>
      <c r="R47" s="1"/>
      <c r="S47" s="1"/>
      <c r="T47" s="16" t="e">
        <f t="shared" si="199"/>
        <v>#DIV/0!</v>
      </c>
      <c r="U47" s="16"/>
      <c r="V47" s="16"/>
      <c r="W47" s="16"/>
      <c r="X47" s="1">
        <f t="shared" si="234"/>
        <v>0</v>
      </c>
      <c r="Y47" s="1">
        <f t="shared" si="234"/>
        <v>0</v>
      </c>
      <c r="Z47" s="16" t="e">
        <f t="shared" si="10"/>
        <v>#DIV/0!</v>
      </c>
      <c r="AA47" s="1"/>
      <c r="AB47" s="1"/>
      <c r="AC47" s="16" t="e">
        <f t="shared" si="201"/>
        <v>#DIV/0!</v>
      </c>
      <c r="AD47" s="1"/>
      <c r="AE47" s="1"/>
      <c r="AF47" s="16" t="e">
        <f t="shared" si="202"/>
        <v>#DIV/0!</v>
      </c>
      <c r="AG47" s="1"/>
      <c r="AH47" s="1"/>
      <c r="AI47" s="16" t="e">
        <f t="shared" si="203"/>
        <v>#DIV/0!</v>
      </c>
      <c r="AJ47" s="1"/>
      <c r="AK47" s="1"/>
      <c r="AL47" s="16" t="e">
        <f t="shared" ref="AL47" si="237">AK47/AJ47*100</f>
        <v>#DIV/0!</v>
      </c>
      <c r="AM47" s="1"/>
      <c r="AN47" s="1"/>
      <c r="AO47" s="16" t="e">
        <f t="shared" ref="AO47" si="238">AN47/AM47*100</f>
        <v>#DIV/0!</v>
      </c>
      <c r="AP47" s="42"/>
      <c r="AQ47" s="1"/>
      <c r="AR47" s="16" t="e">
        <f t="shared" si="206"/>
        <v>#DIV/0!</v>
      </c>
      <c r="AS47" s="1"/>
      <c r="AT47" s="1"/>
      <c r="AU47" s="16" t="e">
        <f t="shared" si="116"/>
        <v>#DIV/0!</v>
      </c>
      <c r="AV47" s="16"/>
      <c r="AW47" s="16"/>
      <c r="AX47" s="16" t="e">
        <f t="shared" si="18"/>
        <v>#DIV/0!</v>
      </c>
      <c r="AY47" s="1"/>
      <c r="AZ47" s="1"/>
      <c r="BA47" s="16" t="e">
        <f t="shared" si="178"/>
        <v>#DIV/0!</v>
      </c>
      <c r="BB47" s="16"/>
      <c r="BC47" s="16"/>
      <c r="BD47" s="16" t="e">
        <f t="shared" si="117"/>
        <v>#DIV/0!</v>
      </c>
      <c r="BE47" s="16"/>
      <c r="BF47" s="16"/>
      <c r="BG47" s="16" t="e">
        <f t="shared" ref="BG47" si="239">BF47/BE47*100</f>
        <v>#DIV/0!</v>
      </c>
      <c r="BH47" s="1"/>
      <c r="BI47" s="1"/>
      <c r="BJ47" s="16" t="e">
        <f t="shared" ref="BJ47" si="240">BI47/BH47*100</f>
        <v>#DIV/0!</v>
      </c>
      <c r="BK47" s="16"/>
      <c r="BL47" s="16"/>
      <c r="BM47" s="16"/>
      <c r="BN47" s="15"/>
      <c r="BO47" s="15"/>
      <c r="BP47" s="16" t="e">
        <f t="shared" si="120"/>
        <v>#DIV/0!</v>
      </c>
      <c r="BQ47" s="1"/>
      <c r="BR47" s="1"/>
      <c r="BS47" s="16" t="e">
        <f t="shared" si="121"/>
        <v>#DIV/0!</v>
      </c>
      <c r="BT47" s="1"/>
      <c r="BU47" s="1"/>
      <c r="BV47" s="16" t="e">
        <f t="shared" ref="BV47" si="241">BU47/BT47*100</f>
        <v>#DIV/0!</v>
      </c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16" t="e">
        <f t="shared" si="141"/>
        <v>#DIV/0!</v>
      </c>
      <c r="CL47" s="1">
        <f t="shared" si="225"/>
        <v>0</v>
      </c>
      <c r="CM47" s="1">
        <f t="shared" si="225"/>
        <v>0</v>
      </c>
      <c r="CN47" s="16" t="e">
        <f t="shared" si="83"/>
        <v>#DIV/0!</v>
      </c>
      <c r="CO47" s="1"/>
      <c r="CP47" s="1"/>
      <c r="CQ47" s="16" t="e">
        <f t="shared" si="124"/>
        <v>#DIV/0!</v>
      </c>
      <c r="CR47" s="1"/>
      <c r="CS47" s="1"/>
      <c r="CT47" s="16" t="e">
        <f t="shared" si="126"/>
        <v>#DIV/0!</v>
      </c>
      <c r="CU47" s="1"/>
      <c r="CV47" s="1"/>
      <c r="CW47" s="16" t="e">
        <f t="shared" ref="CW47" si="242">CV47/CU47*100</f>
        <v>#DIV/0!</v>
      </c>
      <c r="CX47" s="1"/>
      <c r="CY47" s="1"/>
      <c r="CZ47" s="16" t="e">
        <f t="shared" ref="CZ47" si="243">CY47/CX47*100</f>
        <v>#DIV/0!</v>
      </c>
      <c r="DA47" s="1"/>
      <c r="DB47" s="1"/>
      <c r="DC47" s="16" t="e">
        <f t="shared" si="107"/>
        <v>#DIV/0!</v>
      </c>
      <c r="DD47" s="16"/>
      <c r="DE47" s="16"/>
      <c r="DF47" s="16"/>
      <c r="DG47" s="1">
        <f t="shared" si="236"/>
        <v>0</v>
      </c>
      <c r="DH47" s="1">
        <f t="shared" si="236"/>
        <v>0</v>
      </c>
      <c r="DI47" s="16" t="e">
        <f t="shared" si="35"/>
        <v>#DIV/0!</v>
      </c>
      <c r="DJ47" s="1"/>
      <c r="DK47" s="1"/>
      <c r="DL47" s="16" t="e">
        <f t="shared" si="132"/>
        <v>#DIV/0!</v>
      </c>
      <c r="DM47" s="1"/>
      <c r="DN47" s="1"/>
      <c r="DO47" s="16" t="e">
        <f t="shared" ref="DO47" si="244">DN47/DM47*100</f>
        <v>#DIV/0!</v>
      </c>
      <c r="DP47" s="1"/>
      <c r="DQ47" s="1"/>
      <c r="DR47" s="16" t="e">
        <f t="shared" ref="DR47" si="245">DQ47/DP47*100</f>
        <v>#DIV/0!</v>
      </c>
      <c r="DS47" s="1"/>
      <c r="DT47" s="1"/>
      <c r="DU47" s="16" t="e">
        <f t="shared" ref="DU47" si="246">DT47/DS47*100</f>
        <v>#DIV/0!</v>
      </c>
      <c r="DV47" s="57"/>
      <c r="DW47" s="57"/>
      <c r="DX47" s="56" t="e">
        <f t="shared" si="233"/>
        <v>#DIV/0!</v>
      </c>
      <c r="DY47" s="1"/>
      <c r="DZ47" s="1"/>
      <c r="EA47" s="16" t="e">
        <f t="shared" ref="EA47:EA48" si="247">DZ47/DY47*100</f>
        <v>#DIV/0!</v>
      </c>
      <c r="EB47" s="16"/>
      <c r="EC47" s="16"/>
      <c r="ED47" s="16" t="e">
        <f t="shared" ref="ED47:ED48" si="248">EC47/EB47*100</f>
        <v>#DIV/0!</v>
      </c>
      <c r="EE47" s="1"/>
      <c r="EF47" s="1"/>
      <c r="EG47" s="16" t="e">
        <f t="shared" si="139"/>
        <v>#DIV/0!</v>
      </c>
      <c r="EH47" s="1"/>
      <c r="EI47" s="1"/>
      <c r="EJ47" s="16" t="e">
        <f t="shared" si="140"/>
        <v>#DIV/0!</v>
      </c>
      <c r="EK47" s="16"/>
      <c r="EL47" s="16"/>
      <c r="EM47" s="16" t="e">
        <f t="shared" si="108"/>
        <v>#DIV/0!</v>
      </c>
      <c r="EN47" s="1">
        <f t="shared" si="227"/>
        <v>0</v>
      </c>
      <c r="EO47" s="1">
        <f t="shared" si="228"/>
        <v>0</v>
      </c>
      <c r="EP47" s="16" t="e">
        <f t="shared" si="2"/>
        <v>#DIV/0!</v>
      </c>
      <c r="EQ47" s="45">
        <f t="shared" si="94"/>
        <v>1</v>
      </c>
      <c r="ER47" s="45">
        <f t="shared" si="95"/>
        <v>1</v>
      </c>
      <c r="ES47" s="45">
        <f t="shared" si="96"/>
        <v>1</v>
      </c>
      <c r="ET47" s="45">
        <f t="shared" si="97"/>
        <v>1</v>
      </c>
      <c r="EU47" s="45">
        <f t="shared" si="98"/>
        <v>1</v>
      </c>
      <c r="EV47" s="45">
        <f t="shared" si="99"/>
        <v>1</v>
      </c>
      <c r="EW47" s="45">
        <f t="shared" si="100"/>
        <v>1</v>
      </c>
      <c r="EX47" s="45">
        <f t="shared" si="101"/>
        <v>1</v>
      </c>
      <c r="EY47" s="45">
        <f t="shared" si="102"/>
        <v>1</v>
      </c>
      <c r="EZ47" s="45">
        <f t="shared" si="103"/>
        <v>1</v>
      </c>
      <c r="FA47" s="45">
        <f t="shared" si="104"/>
        <v>1</v>
      </c>
      <c r="FB47" s="45">
        <f t="shared" si="105"/>
        <v>1</v>
      </c>
      <c r="FC47" s="45">
        <f t="shared" si="106"/>
        <v>12</v>
      </c>
    </row>
    <row r="48" spans="1:159" x14ac:dyDescent="0.25">
      <c r="A48" s="4"/>
      <c r="B48" s="5">
        <v>831</v>
      </c>
      <c r="C48" s="4"/>
      <c r="D48" s="4"/>
      <c r="E48" s="4"/>
      <c r="F48" s="13">
        <f t="shared" si="229"/>
        <v>0</v>
      </c>
      <c r="G48" s="13">
        <f t="shared" si="229"/>
        <v>0</v>
      </c>
      <c r="H48" s="16" t="e">
        <f t="shared" si="4"/>
        <v>#DIV/0!</v>
      </c>
      <c r="I48" s="1"/>
      <c r="J48" s="1"/>
      <c r="K48" s="16" t="e">
        <f t="shared" si="5"/>
        <v>#DIV/0!</v>
      </c>
      <c r="L48" s="1"/>
      <c r="M48" s="1"/>
      <c r="N48" s="16" t="e">
        <f t="shared" si="197"/>
        <v>#DIV/0!</v>
      </c>
      <c r="O48" s="4"/>
      <c r="P48" s="4"/>
      <c r="Q48" s="16"/>
      <c r="R48" s="1"/>
      <c r="S48" s="1"/>
      <c r="T48" s="16" t="e">
        <f t="shared" si="199"/>
        <v>#DIV/0!</v>
      </c>
      <c r="U48" s="16"/>
      <c r="V48" s="16"/>
      <c r="W48" s="16"/>
      <c r="X48" s="1"/>
      <c r="Y48" s="1"/>
      <c r="Z48" s="16"/>
      <c r="AA48" s="1"/>
      <c r="AB48" s="1"/>
      <c r="AC48" s="16" t="e">
        <f t="shared" si="201"/>
        <v>#DIV/0!</v>
      </c>
      <c r="AD48" s="1"/>
      <c r="AE48" s="1"/>
      <c r="AF48" s="16" t="e">
        <f t="shared" si="202"/>
        <v>#DIV/0!</v>
      </c>
      <c r="AG48" s="1"/>
      <c r="AH48" s="1"/>
      <c r="AI48" s="16" t="e">
        <f t="shared" si="203"/>
        <v>#DIV/0!</v>
      </c>
      <c r="AJ48" s="1"/>
      <c r="AK48" s="1"/>
      <c r="AL48" s="16"/>
      <c r="AM48" s="1"/>
      <c r="AN48" s="1"/>
      <c r="AO48" s="16"/>
      <c r="AP48" s="42"/>
      <c r="AQ48" s="1"/>
      <c r="AR48" s="16" t="e">
        <f t="shared" si="206"/>
        <v>#DIV/0!</v>
      </c>
      <c r="AS48" s="1"/>
      <c r="AT48" s="1"/>
      <c r="AU48" s="16" t="e">
        <f t="shared" si="116"/>
        <v>#DIV/0!</v>
      </c>
      <c r="AV48" s="16"/>
      <c r="AW48" s="16"/>
      <c r="AX48" s="16" t="e">
        <f t="shared" si="18"/>
        <v>#DIV/0!</v>
      </c>
      <c r="AY48" s="1"/>
      <c r="AZ48" s="1"/>
      <c r="BA48" s="16" t="e">
        <f t="shared" si="178"/>
        <v>#DIV/0!</v>
      </c>
      <c r="BB48" s="16"/>
      <c r="BC48" s="16"/>
      <c r="BD48" s="16" t="e">
        <f t="shared" si="117"/>
        <v>#DIV/0!</v>
      </c>
      <c r="BE48" s="16"/>
      <c r="BF48" s="16"/>
      <c r="BG48" s="16"/>
      <c r="BH48" s="1"/>
      <c r="BI48" s="1"/>
      <c r="BJ48" s="16"/>
      <c r="BK48" s="16"/>
      <c r="BL48" s="16"/>
      <c r="BM48" s="16"/>
      <c r="BN48" s="15"/>
      <c r="BO48" s="15"/>
      <c r="BP48" s="16" t="e">
        <f t="shared" si="120"/>
        <v>#DIV/0!</v>
      </c>
      <c r="BQ48" s="1"/>
      <c r="BR48" s="1"/>
      <c r="BS48" s="16" t="e">
        <f t="shared" si="121"/>
        <v>#DIV/0!</v>
      </c>
      <c r="BT48" s="1"/>
      <c r="BU48" s="1"/>
      <c r="BV48" s="16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16" t="e">
        <f t="shared" si="141"/>
        <v>#DIV/0!</v>
      </c>
      <c r="CL48" s="1">
        <f t="shared" si="225"/>
        <v>0</v>
      </c>
      <c r="CM48" s="1">
        <f t="shared" si="225"/>
        <v>0</v>
      </c>
      <c r="CN48" s="16" t="e">
        <f t="shared" si="83"/>
        <v>#DIV/0!</v>
      </c>
      <c r="CO48" s="1"/>
      <c r="CP48" s="1"/>
      <c r="CQ48" s="16" t="e">
        <f t="shared" si="124"/>
        <v>#DIV/0!</v>
      </c>
      <c r="CR48" s="1"/>
      <c r="CS48" s="1"/>
      <c r="CT48" s="16" t="e">
        <f t="shared" si="126"/>
        <v>#DIV/0!</v>
      </c>
      <c r="CU48" s="1"/>
      <c r="CV48" s="1"/>
      <c r="CW48" s="16"/>
      <c r="CX48" s="1"/>
      <c r="CY48" s="1"/>
      <c r="CZ48" s="16"/>
      <c r="DA48" s="1"/>
      <c r="DB48" s="1"/>
      <c r="DC48" s="16" t="e">
        <f t="shared" si="107"/>
        <v>#DIV/0!</v>
      </c>
      <c r="DD48" s="16"/>
      <c r="DE48" s="16"/>
      <c r="DF48" s="16"/>
      <c r="DG48" s="1">
        <f t="shared" si="236"/>
        <v>0</v>
      </c>
      <c r="DH48" s="1">
        <f t="shared" si="236"/>
        <v>0</v>
      </c>
      <c r="DI48" s="16" t="e">
        <f t="shared" si="35"/>
        <v>#DIV/0!</v>
      </c>
      <c r="DJ48" s="1"/>
      <c r="DK48" s="1"/>
      <c r="DL48" s="16" t="e">
        <f t="shared" si="132"/>
        <v>#DIV/0!</v>
      </c>
      <c r="DM48" s="1"/>
      <c r="DN48" s="1"/>
      <c r="DO48" s="16"/>
      <c r="DP48" s="1"/>
      <c r="DQ48" s="1"/>
      <c r="DR48" s="16"/>
      <c r="DS48" s="1"/>
      <c r="DT48" s="1"/>
      <c r="DU48" s="16"/>
      <c r="DV48" s="57"/>
      <c r="DW48" s="57"/>
      <c r="DX48" s="56" t="e">
        <f t="shared" si="233"/>
        <v>#DIV/0!</v>
      </c>
      <c r="DY48" s="1"/>
      <c r="DZ48" s="1"/>
      <c r="EA48" s="16" t="e">
        <f t="shared" si="247"/>
        <v>#DIV/0!</v>
      </c>
      <c r="EB48" s="16"/>
      <c r="EC48" s="16"/>
      <c r="ED48" s="16" t="e">
        <f t="shared" si="248"/>
        <v>#DIV/0!</v>
      </c>
      <c r="EE48" s="1"/>
      <c r="EF48" s="1"/>
      <c r="EG48" s="16" t="e">
        <f t="shared" si="139"/>
        <v>#DIV/0!</v>
      </c>
      <c r="EH48" s="1"/>
      <c r="EI48" s="1"/>
      <c r="EJ48" s="16" t="e">
        <f t="shared" si="140"/>
        <v>#DIV/0!</v>
      </c>
      <c r="EK48" s="16"/>
      <c r="EL48" s="16"/>
      <c r="EM48" s="16" t="e">
        <f t="shared" si="108"/>
        <v>#DIV/0!</v>
      </c>
      <c r="EN48" s="1">
        <f t="shared" si="227"/>
        <v>0</v>
      </c>
      <c r="EO48" s="1">
        <f t="shared" si="228"/>
        <v>0</v>
      </c>
      <c r="EP48" s="16" t="e">
        <f t="shared" si="2"/>
        <v>#DIV/0!</v>
      </c>
      <c r="EQ48" s="45">
        <f t="shared" si="94"/>
        <v>1</v>
      </c>
      <c r="ER48" s="45">
        <f t="shared" si="95"/>
        <v>1</v>
      </c>
      <c r="ES48" s="45">
        <f t="shared" si="96"/>
        <v>1</v>
      </c>
      <c r="ET48" s="45">
        <f t="shared" si="97"/>
        <v>1</v>
      </c>
      <c r="EU48" s="45">
        <f t="shared" si="98"/>
        <v>1</v>
      </c>
      <c r="EV48" s="45">
        <f t="shared" si="99"/>
        <v>1</v>
      </c>
      <c r="EW48" s="45">
        <f t="shared" si="100"/>
        <v>1</v>
      </c>
      <c r="EX48" s="45">
        <f t="shared" si="101"/>
        <v>1</v>
      </c>
      <c r="EY48" s="45">
        <f t="shared" si="102"/>
        <v>1</v>
      </c>
      <c r="EZ48" s="45">
        <f t="shared" si="103"/>
        <v>1</v>
      </c>
      <c r="FA48" s="45">
        <f t="shared" si="104"/>
        <v>1</v>
      </c>
      <c r="FB48" s="45">
        <f t="shared" si="105"/>
        <v>1</v>
      </c>
      <c r="FC48" s="45">
        <f t="shared" si="106"/>
        <v>12</v>
      </c>
    </row>
    <row r="49" spans="1:161" ht="28.5" x14ac:dyDescent="0.25">
      <c r="A49" s="4"/>
      <c r="B49" s="5">
        <v>851</v>
      </c>
      <c r="C49" s="6" t="s">
        <v>83</v>
      </c>
      <c r="D49" s="4"/>
      <c r="E49" s="4"/>
      <c r="F49" s="13">
        <f t="shared" si="229"/>
        <v>0</v>
      </c>
      <c r="G49" s="13">
        <f t="shared" si="229"/>
        <v>0</v>
      </c>
      <c r="H49" s="16" t="e">
        <f t="shared" si="4"/>
        <v>#DIV/0!</v>
      </c>
      <c r="I49" s="1">
        <f t="shared" ref="I49:J50" si="249">L49+O49+R49</f>
        <v>0</v>
      </c>
      <c r="J49" s="1">
        <f t="shared" si="249"/>
        <v>0</v>
      </c>
      <c r="K49" s="16" t="e">
        <f t="shared" ref="K49:K50" si="250">J49/I49*100</f>
        <v>#DIV/0!</v>
      </c>
      <c r="L49" s="1"/>
      <c r="M49" s="1"/>
      <c r="N49" s="16" t="e">
        <f t="shared" ref="N49:N50" si="251">M49/L49*100</f>
        <v>#DIV/0!</v>
      </c>
      <c r="O49" s="4"/>
      <c r="P49" s="4"/>
      <c r="Q49" s="16" t="e">
        <f t="shared" ref="Q49:Q50" si="252">P49/O49*100</f>
        <v>#DIV/0!</v>
      </c>
      <c r="R49" s="1"/>
      <c r="S49" s="1"/>
      <c r="T49" s="16" t="e">
        <f t="shared" ref="T49:T50" si="253">S49/R49*100</f>
        <v>#DIV/0!</v>
      </c>
      <c r="U49" s="16"/>
      <c r="V49" s="16"/>
      <c r="W49" s="16"/>
      <c r="X49" s="1">
        <f t="shared" ref="X49:Y52" si="254">AA49+AD49+AG49+AJ49+AP49+AS49+AM49</f>
        <v>0</v>
      </c>
      <c r="Y49" s="1">
        <f t="shared" si="254"/>
        <v>0</v>
      </c>
      <c r="Z49" s="16" t="e">
        <f t="shared" ref="Z49:Z50" si="255">Y49/X49*100</f>
        <v>#DIV/0!</v>
      </c>
      <c r="AA49" s="1"/>
      <c r="AB49" s="1"/>
      <c r="AC49" s="16" t="e">
        <f t="shared" ref="AC49:AC50" si="256">AB49/AA49*100</f>
        <v>#DIV/0!</v>
      </c>
      <c r="AD49" s="1"/>
      <c r="AE49" s="1"/>
      <c r="AF49" s="16" t="e">
        <f t="shared" ref="AF49:AF50" si="257">AE49/AD49*100</f>
        <v>#DIV/0!</v>
      </c>
      <c r="AG49" s="1"/>
      <c r="AH49" s="1"/>
      <c r="AI49" s="16" t="e">
        <f t="shared" si="203"/>
        <v>#DIV/0!</v>
      </c>
      <c r="AJ49" s="1"/>
      <c r="AK49" s="1"/>
      <c r="AL49" s="16" t="e">
        <f t="shared" ref="AL49:AL50" si="258">AK49/AJ49*100</f>
        <v>#DIV/0!</v>
      </c>
      <c r="AM49" s="1"/>
      <c r="AN49" s="1"/>
      <c r="AO49" s="16" t="e">
        <f t="shared" ref="AO49:AO50" si="259">AN49/AM49*100</f>
        <v>#DIV/0!</v>
      </c>
      <c r="AP49" s="42"/>
      <c r="AQ49" s="1"/>
      <c r="AR49" s="16" t="e">
        <f t="shared" si="206"/>
        <v>#DIV/0!</v>
      </c>
      <c r="AS49" s="1"/>
      <c r="AT49" s="1"/>
      <c r="AU49" s="16" t="e">
        <f t="shared" si="116"/>
        <v>#DIV/0!</v>
      </c>
      <c r="AV49" s="16"/>
      <c r="AW49" s="16"/>
      <c r="AX49" s="16" t="e">
        <f t="shared" si="18"/>
        <v>#DIV/0!</v>
      </c>
      <c r="AY49" s="1"/>
      <c r="AZ49" s="1"/>
      <c r="BA49" s="16" t="e">
        <f t="shared" ref="BA49:BA50" si="260">AZ49/AY49*100</f>
        <v>#DIV/0!</v>
      </c>
      <c r="BB49" s="16"/>
      <c r="BC49" s="16"/>
      <c r="BD49" s="16" t="e">
        <f t="shared" si="117"/>
        <v>#DIV/0!</v>
      </c>
      <c r="BE49" s="16"/>
      <c r="BF49" s="16"/>
      <c r="BG49" s="16" t="e">
        <f t="shared" ref="BG49:BG50" si="261">BF49/BE49*100</f>
        <v>#DIV/0!</v>
      </c>
      <c r="BH49" s="1"/>
      <c r="BI49" s="1"/>
      <c r="BJ49" s="16" t="e">
        <f t="shared" ref="BJ49:BJ50" si="262">BI49/BH49*100</f>
        <v>#DIV/0!</v>
      </c>
      <c r="BK49" s="16"/>
      <c r="BL49" s="16"/>
      <c r="BM49" s="16"/>
      <c r="BN49" s="15"/>
      <c r="BO49" s="15"/>
      <c r="BP49" s="16" t="e">
        <f t="shared" si="120"/>
        <v>#DIV/0!</v>
      </c>
      <c r="BQ49" s="1">
        <f t="shared" ref="BQ49:BR50" si="263">BT49+CI49</f>
        <v>0</v>
      </c>
      <c r="BR49" s="1">
        <f t="shared" si="263"/>
        <v>0</v>
      </c>
      <c r="BS49" s="16" t="e">
        <f t="shared" si="121"/>
        <v>#DIV/0!</v>
      </c>
      <c r="BT49" s="1"/>
      <c r="BU49" s="1"/>
      <c r="BV49" s="16" t="e">
        <f t="shared" ref="BV49:BV50" si="264">BU49/BT49*100</f>
        <v>#DIV/0!</v>
      </c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16" t="e">
        <f t="shared" si="141"/>
        <v>#DIV/0!</v>
      </c>
      <c r="CL49" s="1">
        <f t="shared" si="225"/>
        <v>0</v>
      </c>
      <c r="CM49" s="1">
        <f t="shared" si="225"/>
        <v>0</v>
      </c>
      <c r="CN49" s="16" t="e">
        <f t="shared" si="83"/>
        <v>#DIV/0!</v>
      </c>
      <c r="CO49" s="1"/>
      <c r="CP49" s="1"/>
      <c r="CQ49" s="16" t="e">
        <f t="shared" si="124"/>
        <v>#DIV/0!</v>
      </c>
      <c r="CR49" s="1"/>
      <c r="CS49" s="1"/>
      <c r="CT49" s="16" t="e">
        <f t="shared" si="126"/>
        <v>#DIV/0!</v>
      </c>
      <c r="CU49" s="1"/>
      <c r="CV49" s="1"/>
      <c r="CW49" s="16" t="e">
        <f t="shared" ref="CW49:CW50" si="265">CV49/CU49*100</f>
        <v>#DIV/0!</v>
      </c>
      <c r="CX49" s="1"/>
      <c r="CY49" s="1"/>
      <c r="CZ49" s="16" t="e">
        <f t="shared" ref="CZ49:CZ50" si="266">CY49/CX49*100</f>
        <v>#DIV/0!</v>
      </c>
      <c r="DA49" s="1"/>
      <c r="DB49" s="1"/>
      <c r="DC49" s="16" t="e">
        <f t="shared" si="107"/>
        <v>#DIV/0!</v>
      </c>
      <c r="DD49" s="16"/>
      <c r="DE49" s="16"/>
      <c r="DF49" s="16"/>
      <c r="DG49" s="1">
        <f t="shared" si="236"/>
        <v>0</v>
      </c>
      <c r="DH49" s="1">
        <f t="shared" si="236"/>
        <v>0</v>
      </c>
      <c r="DI49" s="16" t="e">
        <f t="shared" si="35"/>
        <v>#DIV/0!</v>
      </c>
      <c r="DJ49" s="1"/>
      <c r="DK49" s="1"/>
      <c r="DL49" s="16" t="e">
        <f t="shared" si="132"/>
        <v>#DIV/0!</v>
      </c>
      <c r="DM49" s="1"/>
      <c r="DN49" s="1"/>
      <c r="DO49" s="16" t="e">
        <f t="shared" ref="DO49:DO50" si="267">DN49/DM49*100</f>
        <v>#DIV/0!</v>
      </c>
      <c r="DP49" s="1"/>
      <c r="DQ49" s="1"/>
      <c r="DR49" s="16" t="e">
        <f t="shared" ref="DR49:DR50" si="268">DQ49/DP49*100</f>
        <v>#DIV/0!</v>
      </c>
      <c r="DS49" s="1"/>
      <c r="DT49" s="1"/>
      <c r="DU49" s="16" t="e">
        <f t="shared" ref="DU49:DU50" si="269">DT49/DS49*100</f>
        <v>#DIV/0!</v>
      </c>
      <c r="DV49" s="57"/>
      <c r="DW49" s="57"/>
      <c r="DX49" s="56" t="e">
        <f t="shared" ref="DX49:DX50" si="270">DW49/DV49*100</f>
        <v>#DIV/0!</v>
      </c>
      <c r="DY49" s="1"/>
      <c r="DZ49" s="1"/>
      <c r="EA49" s="16" t="e">
        <f t="shared" ref="EA49:EA50" si="271">DZ49/DY49*100</f>
        <v>#DIV/0!</v>
      </c>
      <c r="EB49" s="16"/>
      <c r="EC49" s="16"/>
      <c r="ED49" s="16" t="e">
        <f t="shared" ref="ED49:ED50" si="272">EC49/EB49*100</f>
        <v>#DIV/0!</v>
      </c>
      <c r="EE49" s="1"/>
      <c r="EF49" s="1"/>
      <c r="EG49" s="16" t="e">
        <f t="shared" si="139"/>
        <v>#DIV/0!</v>
      </c>
      <c r="EH49" s="1"/>
      <c r="EI49" s="1"/>
      <c r="EJ49" s="16" t="e">
        <f t="shared" si="140"/>
        <v>#DIV/0!</v>
      </c>
      <c r="EK49" s="16"/>
      <c r="EL49" s="16"/>
      <c r="EM49" s="16" t="e">
        <f t="shared" ref="EM49:EM50" si="273">EL49/EK49*100</f>
        <v>#DIV/0!</v>
      </c>
      <c r="EN49" s="1">
        <f t="shared" si="227"/>
        <v>0</v>
      </c>
      <c r="EO49" s="1">
        <f t="shared" si="228"/>
        <v>0</v>
      </c>
      <c r="EP49" s="16" t="e">
        <f t="shared" si="2"/>
        <v>#DIV/0!</v>
      </c>
      <c r="EQ49" s="45">
        <f t="shared" si="94"/>
        <v>1</v>
      </c>
      <c r="ER49" s="45">
        <f t="shared" si="95"/>
        <v>1</v>
      </c>
      <c r="ES49" s="45">
        <f t="shared" si="96"/>
        <v>1</v>
      </c>
      <c r="ET49" s="45">
        <f t="shared" si="97"/>
        <v>1</v>
      </c>
      <c r="EU49" s="45">
        <f t="shared" si="98"/>
        <v>1</v>
      </c>
      <c r="EV49" s="45">
        <f t="shared" si="99"/>
        <v>1</v>
      </c>
      <c r="EW49" s="45">
        <f t="shared" si="100"/>
        <v>1</v>
      </c>
      <c r="EX49" s="45">
        <f t="shared" si="101"/>
        <v>1</v>
      </c>
      <c r="EY49" s="45">
        <f t="shared" si="102"/>
        <v>1</v>
      </c>
      <c r="EZ49" s="45">
        <f t="shared" si="103"/>
        <v>1</v>
      </c>
      <c r="FA49" s="45">
        <f t="shared" si="104"/>
        <v>1</v>
      </c>
      <c r="FB49" s="45">
        <f t="shared" si="105"/>
        <v>1</v>
      </c>
      <c r="FC49" s="45">
        <f t="shared" si="106"/>
        <v>12</v>
      </c>
    </row>
    <row r="50" spans="1:161" x14ac:dyDescent="0.25">
      <c r="A50" s="4"/>
      <c r="B50" s="5">
        <v>851.85299999999995</v>
      </c>
      <c r="C50" s="6" t="s">
        <v>84</v>
      </c>
      <c r="D50" s="4"/>
      <c r="E50" s="4"/>
      <c r="F50" s="13">
        <f t="shared" si="229"/>
        <v>0</v>
      </c>
      <c r="G50" s="13">
        <f t="shared" si="229"/>
        <v>0</v>
      </c>
      <c r="H50" s="16" t="e">
        <f t="shared" si="4"/>
        <v>#DIV/0!</v>
      </c>
      <c r="I50" s="1">
        <f t="shared" si="249"/>
        <v>0</v>
      </c>
      <c r="J50" s="1">
        <f t="shared" si="249"/>
        <v>0</v>
      </c>
      <c r="K50" s="16" t="e">
        <f t="shared" si="250"/>
        <v>#DIV/0!</v>
      </c>
      <c r="L50" s="1"/>
      <c r="M50" s="1"/>
      <c r="N50" s="16" t="e">
        <f t="shared" si="251"/>
        <v>#DIV/0!</v>
      </c>
      <c r="O50" s="4"/>
      <c r="P50" s="4"/>
      <c r="Q50" s="16" t="e">
        <f t="shared" si="252"/>
        <v>#DIV/0!</v>
      </c>
      <c r="R50" s="1"/>
      <c r="S50" s="1"/>
      <c r="T50" s="16" t="e">
        <f t="shared" si="253"/>
        <v>#DIV/0!</v>
      </c>
      <c r="U50" s="16"/>
      <c r="V50" s="16"/>
      <c r="W50" s="16"/>
      <c r="X50" s="1">
        <f t="shared" si="254"/>
        <v>0</v>
      </c>
      <c r="Y50" s="1">
        <f t="shared" si="254"/>
        <v>0</v>
      </c>
      <c r="Z50" s="16" t="e">
        <f t="shared" si="255"/>
        <v>#DIV/0!</v>
      </c>
      <c r="AA50" s="1"/>
      <c r="AB50" s="1"/>
      <c r="AC50" s="16" t="e">
        <f t="shared" si="256"/>
        <v>#DIV/0!</v>
      </c>
      <c r="AD50" s="1"/>
      <c r="AE50" s="1"/>
      <c r="AF50" s="16" t="e">
        <f t="shared" si="257"/>
        <v>#DIV/0!</v>
      </c>
      <c r="AG50" s="1"/>
      <c r="AH50" s="1"/>
      <c r="AI50" s="16" t="e">
        <f t="shared" si="203"/>
        <v>#DIV/0!</v>
      </c>
      <c r="AJ50" s="1"/>
      <c r="AK50" s="1"/>
      <c r="AL50" s="16" t="e">
        <f t="shared" si="258"/>
        <v>#DIV/0!</v>
      </c>
      <c r="AM50" s="1"/>
      <c r="AN50" s="1"/>
      <c r="AO50" s="16" t="e">
        <f t="shared" si="259"/>
        <v>#DIV/0!</v>
      </c>
      <c r="AP50" s="42"/>
      <c r="AQ50" s="1"/>
      <c r="AR50" s="16" t="e">
        <f t="shared" si="206"/>
        <v>#DIV/0!</v>
      </c>
      <c r="AS50" s="1"/>
      <c r="AT50" s="1"/>
      <c r="AU50" s="16" t="e">
        <f t="shared" si="116"/>
        <v>#DIV/0!</v>
      </c>
      <c r="AV50" s="16"/>
      <c r="AW50" s="16"/>
      <c r="AX50" s="16" t="e">
        <f t="shared" si="18"/>
        <v>#DIV/0!</v>
      </c>
      <c r="AY50" s="1"/>
      <c r="AZ50" s="1"/>
      <c r="BA50" s="16" t="e">
        <f t="shared" si="260"/>
        <v>#DIV/0!</v>
      </c>
      <c r="BB50" s="16"/>
      <c r="BC50" s="16"/>
      <c r="BD50" s="16" t="e">
        <f t="shared" si="117"/>
        <v>#DIV/0!</v>
      </c>
      <c r="BE50" s="16"/>
      <c r="BF50" s="16"/>
      <c r="BG50" s="16" t="e">
        <f t="shared" si="261"/>
        <v>#DIV/0!</v>
      </c>
      <c r="BH50" s="1"/>
      <c r="BI50" s="1"/>
      <c r="BJ50" s="16" t="e">
        <f t="shared" si="262"/>
        <v>#DIV/0!</v>
      </c>
      <c r="BK50" s="16"/>
      <c r="BL50" s="16"/>
      <c r="BM50" s="16"/>
      <c r="BN50" s="15"/>
      <c r="BO50" s="15"/>
      <c r="BP50" s="16" t="e">
        <f t="shared" si="120"/>
        <v>#DIV/0!</v>
      </c>
      <c r="BQ50" s="1">
        <f t="shared" si="263"/>
        <v>0</v>
      </c>
      <c r="BR50" s="1">
        <f t="shared" si="263"/>
        <v>0</v>
      </c>
      <c r="BS50" s="16" t="e">
        <f t="shared" si="121"/>
        <v>#DIV/0!</v>
      </c>
      <c r="BT50" s="1"/>
      <c r="BU50" s="1"/>
      <c r="BV50" s="16" t="e">
        <f t="shared" si="264"/>
        <v>#DIV/0!</v>
      </c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16" t="e">
        <f t="shared" si="141"/>
        <v>#DIV/0!</v>
      </c>
      <c r="CL50" s="1">
        <f t="shared" si="225"/>
        <v>0</v>
      </c>
      <c r="CM50" s="1">
        <f t="shared" si="225"/>
        <v>0</v>
      </c>
      <c r="CN50" s="16" t="e">
        <f t="shared" si="83"/>
        <v>#DIV/0!</v>
      </c>
      <c r="CO50" s="1"/>
      <c r="CP50" s="1"/>
      <c r="CQ50" s="16" t="e">
        <f t="shared" si="124"/>
        <v>#DIV/0!</v>
      </c>
      <c r="CR50" s="1"/>
      <c r="CS50" s="1"/>
      <c r="CT50" s="16" t="e">
        <f t="shared" si="126"/>
        <v>#DIV/0!</v>
      </c>
      <c r="CU50" s="1"/>
      <c r="CV50" s="1"/>
      <c r="CW50" s="16" t="e">
        <f t="shared" si="265"/>
        <v>#DIV/0!</v>
      </c>
      <c r="CX50" s="1"/>
      <c r="CY50" s="1"/>
      <c r="CZ50" s="16" t="e">
        <f t="shared" si="266"/>
        <v>#DIV/0!</v>
      </c>
      <c r="DA50" s="1"/>
      <c r="DB50" s="1"/>
      <c r="DC50" s="16" t="e">
        <f t="shared" si="107"/>
        <v>#DIV/0!</v>
      </c>
      <c r="DD50" s="16"/>
      <c r="DE50" s="16"/>
      <c r="DF50" s="16"/>
      <c r="DG50" s="1">
        <f t="shared" si="236"/>
        <v>0</v>
      </c>
      <c r="DH50" s="1">
        <f t="shared" si="236"/>
        <v>0</v>
      </c>
      <c r="DI50" s="16" t="e">
        <f t="shared" si="35"/>
        <v>#DIV/0!</v>
      </c>
      <c r="DJ50" s="1"/>
      <c r="DK50" s="1"/>
      <c r="DL50" s="16" t="e">
        <f t="shared" si="132"/>
        <v>#DIV/0!</v>
      </c>
      <c r="DM50" s="1"/>
      <c r="DN50" s="1"/>
      <c r="DO50" s="16" t="e">
        <f t="shared" si="267"/>
        <v>#DIV/0!</v>
      </c>
      <c r="DP50" s="1"/>
      <c r="DQ50" s="1"/>
      <c r="DR50" s="16" t="e">
        <f t="shared" si="268"/>
        <v>#DIV/0!</v>
      </c>
      <c r="DS50" s="1"/>
      <c r="DT50" s="1"/>
      <c r="DU50" s="16" t="e">
        <f t="shared" si="269"/>
        <v>#DIV/0!</v>
      </c>
      <c r="DV50" s="57"/>
      <c r="DW50" s="57"/>
      <c r="DX50" s="56" t="e">
        <f t="shared" si="270"/>
        <v>#DIV/0!</v>
      </c>
      <c r="DY50" s="1"/>
      <c r="DZ50" s="1"/>
      <c r="EA50" s="16" t="e">
        <f t="shared" si="271"/>
        <v>#DIV/0!</v>
      </c>
      <c r="EB50" s="16"/>
      <c r="EC50" s="16"/>
      <c r="ED50" s="16" t="e">
        <f t="shared" si="272"/>
        <v>#DIV/0!</v>
      </c>
      <c r="EE50" s="1"/>
      <c r="EF50" s="1"/>
      <c r="EG50" s="16" t="e">
        <f t="shared" si="139"/>
        <v>#DIV/0!</v>
      </c>
      <c r="EH50" s="1"/>
      <c r="EI50" s="1"/>
      <c r="EJ50" s="16" t="e">
        <f t="shared" si="140"/>
        <v>#DIV/0!</v>
      </c>
      <c r="EK50" s="16"/>
      <c r="EL50" s="16"/>
      <c r="EM50" s="16" t="e">
        <f t="shared" si="273"/>
        <v>#DIV/0!</v>
      </c>
      <c r="EN50" s="1">
        <f t="shared" si="227"/>
        <v>0</v>
      </c>
      <c r="EO50" s="1">
        <f t="shared" si="228"/>
        <v>0</v>
      </c>
      <c r="EP50" s="16" t="e">
        <f t="shared" si="2"/>
        <v>#DIV/0!</v>
      </c>
      <c r="EQ50" s="45">
        <f t="shared" si="94"/>
        <v>1</v>
      </c>
      <c r="ER50" s="45">
        <f t="shared" si="95"/>
        <v>1</v>
      </c>
      <c r="ES50" s="45">
        <f t="shared" si="96"/>
        <v>1</v>
      </c>
      <c r="ET50" s="45">
        <f t="shared" si="97"/>
        <v>1</v>
      </c>
      <c r="EU50" s="45">
        <f t="shared" si="98"/>
        <v>1</v>
      </c>
      <c r="EV50" s="45">
        <f t="shared" si="99"/>
        <v>1</v>
      </c>
      <c r="EW50" s="45">
        <f t="shared" si="100"/>
        <v>1</v>
      </c>
      <c r="EX50" s="45">
        <f t="shared" si="101"/>
        <v>1</v>
      </c>
      <c r="EY50" s="45">
        <f t="shared" si="102"/>
        <v>1</v>
      </c>
      <c r="EZ50" s="45">
        <f t="shared" si="103"/>
        <v>1</v>
      </c>
      <c r="FA50" s="45">
        <f t="shared" si="104"/>
        <v>1</v>
      </c>
      <c r="FB50" s="45">
        <f t="shared" si="105"/>
        <v>1</v>
      </c>
      <c r="FC50" s="45">
        <f t="shared" si="106"/>
        <v>12</v>
      </c>
    </row>
    <row r="51" spans="1:161" hidden="1" x14ac:dyDescent="0.25">
      <c r="A51" s="17" t="s">
        <v>78</v>
      </c>
      <c r="B51" s="26"/>
      <c r="C51" s="21" t="s">
        <v>79</v>
      </c>
      <c r="D51" s="17"/>
      <c r="E51" s="17"/>
      <c r="F51" s="33">
        <f>F52</f>
        <v>0</v>
      </c>
      <c r="G51" s="33">
        <f t="shared" ref="G51:CA60" si="274">G52</f>
        <v>0</v>
      </c>
      <c r="H51" s="33">
        <f t="shared" si="274"/>
        <v>16.681371270499902</v>
      </c>
      <c r="I51" s="33">
        <f t="shared" si="274"/>
        <v>0</v>
      </c>
      <c r="J51" s="33">
        <f t="shared" si="274"/>
        <v>0</v>
      </c>
      <c r="K51" s="68">
        <f t="shared" si="274"/>
        <v>14.223844589096826</v>
      </c>
      <c r="L51" s="33">
        <f t="shared" si="274"/>
        <v>0</v>
      </c>
      <c r="M51" s="33">
        <f t="shared" si="274"/>
        <v>0</v>
      </c>
      <c r="N51" s="68">
        <f t="shared" si="274"/>
        <v>14.837102754237286</v>
      </c>
      <c r="O51" s="33">
        <f t="shared" si="274"/>
        <v>0</v>
      </c>
      <c r="P51" s="33">
        <f t="shared" si="274"/>
        <v>0</v>
      </c>
      <c r="Q51" s="33">
        <f t="shared" si="274"/>
        <v>0</v>
      </c>
      <c r="R51" s="33">
        <f t="shared" si="274"/>
        <v>0</v>
      </c>
      <c r="S51" s="33">
        <f t="shared" si="274"/>
        <v>0</v>
      </c>
      <c r="T51" s="33">
        <f t="shared" si="274"/>
        <v>12.192561403508773</v>
      </c>
      <c r="U51" s="33"/>
      <c r="V51" s="33"/>
      <c r="W51" s="33"/>
      <c r="X51" s="3">
        <f t="shared" si="254"/>
        <v>0</v>
      </c>
      <c r="Y51" s="3">
        <f t="shared" si="254"/>
        <v>0</v>
      </c>
      <c r="Z51" s="68" t="e">
        <f t="shared" si="274"/>
        <v>#DIV/0!</v>
      </c>
      <c r="AA51" s="33">
        <f t="shared" si="274"/>
        <v>0</v>
      </c>
      <c r="AB51" s="33">
        <f t="shared" si="274"/>
        <v>0</v>
      </c>
      <c r="AC51" s="33" t="e">
        <f t="shared" si="274"/>
        <v>#DIV/0!</v>
      </c>
      <c r="AD51" s="33">
        <f t="shared" si="274"/>
        <v>0</v>
      </c>
      <c r="AE51" s="33">
        <f t="shared" si="274"/>
        <v>0</v>
      </c>
      <c r="AF51" s="33" t="e">
        <f t="shared" si="274"/>
        <v>#DIV/0!</v>
      </c>
      <c r="AG51" s="33">
        <f t="shared" si="274"/>
        <v>0</v>
      </c>
      <c r="AH51" s="33">
        <f t="shared" si="274"/>
        <v>0</v>
      </c>
      <c r="AI51" s="16" t="e">
        <f t="shared" si="203"/>
        <v>#DIV/0!</v>
      </c>
      <c r="AJ51" s="33">
        <f t="shared" si="274"/>
        <v>0</v>
      </c>
      <c r="AK51" s="33">
        <f t="shared" si="274"/>
        <v>0</v>
      </c>
      <c r="AL51" s="33">
        <f t="shared" si="274"/>
        <v>0</v>
      </c>
      <c r="AM51" s="33">
        <f t="shared" si="274"/>
        <v>0</v>
      </c>
      <c r="AN51" s="33">
        <f t="shared" si="274"/>
        <v>0</v>
      </c>
      <c r="AO51" s="33">
        <f t="shared" si="274"/>
        <v>0</v>
      </c>
      <c r="AP51" s="33">
        <f t="shared" si="274"/>
        <v>0</v>
      </c>
      <c r="AQ51" s="33">
        <f t="shared" si="274"/>
        <v>0</v>
      </c>
      <c r="AR51" s="16" t="e">
        <f t="shared" si="206"/>
        <v>#DIV/0!</v>
      </c>
      <c r="AS51" s="33">
        <f t="shared" si="274"/>
        <v>0</v>
      </c>
      <c r="AT51" s="33">
        <f t="shared" si="274"/>
        <v>0</v>
      </c>
      <c r="AU51" s="16" t="e">
        <f t="shared" si="116"/>
        <v>#DIV/0!</v>
      </c>
      <c r="AV51" s="33"/>
      <c r="AW51" s="33"/>
      <c r="AX51" s="16" t="e">
        <f t="shared" si="18"/>
        <v>#DIV/0!</v>
      </c>
      <c r="AY51" s="33">
        <f t="shared" si="274"/>
        <v>0</v>
      </c>
      <c r="AZ51" s="33">
        <f t="shared" si="274"/>
        <v>0</v>
      </c>
      <c r="BA51" s="33" t="e">
        <f t="shared" si="274"/>
        <v>#REF!</v>
      </c>
      <c r="BB51" s="33"/>
      <c r="BC51" s="33"/>
      <c r="BD51" s="16" t="e">
        <f t="shared" si="117"/>
        <v>#DIV/0!</v>
      </c>
      <c r="BE51" s="33">
        <f t="shared" si="274"/>
        <v>0</v>
      </c>
      <c r="BF51" s="33">
        <f t="shared" si="274"/>
        <v>0</v>
      </c>
      <c r="BG51" s="33">
        <f t="shared" si="274"/>
        <v>0</v>
      </c>
      <c r="BH51" s="33">
        <f t="shared" si="274"/>
        <v>0</v>
      </c>
      <c r="BI51" s="33">
        <f t="shared" si="274"/>
        <v>0</v>
      </c>
      <c r="BJ51" s="33">
        <f t="shared" si="274"/>
        <v>0</v>
      </c>
      <c r="BK51" s="33">
        <f t="shared" si="274"/>
        <v>0</v>
      </c>
      <c r="BL51" s="33">
        <f t="shared" si="274"/>
        <v>0</v>
      </c>
      <c r="BM51" s="33">
        <f t="shared" si="274"/>
        <v>0</v>
      </c>
      <c r="BN51" s="33">
        <f t="shared" si="274"/>
        <v>0</v>
      </c>
      <c r="BO51" s="33">
        <f t="shared" si="274"/>
        <v>0</v>
      </c>
      <c r="BP51" s="16" t="e">
        <f t="shared" si="120"/>
        <v>#DIV/0!</v>
      </c>
      <c r="BQ51" s="33">
        <f t="shared" si="274"/>
        <v>0</v>
      </c>
      <c r="BR51" s="33">
        <f t="shared" si="274"/>
        <v>0</v>
      </c>
      <c r="BS51" s="16" t="e">
        <f t="shared" si="121"/>
        <v>#DIV/0!</v>
      </c>
      <c r="BT51" s="33">
        <f t="shared" si="274"/>
        <v>0</v>
      </c>
      <c r="BU51" s="33">
        <f t="shared" si="274"/>
        <v>0</v>
      </c>
      <c r="BV51" s="33">
        <f t="shared" si="274"/>
        <v>0</v>
      </c>
      <c r="BW51" s="33">
        <f t="shared" si="274"/>
        <v>0</v>
      </c>
      <c r="BX51" s="33">
        <f t="shared" si="274"/>
        <v>0</v>
      </c>
      <c r="BY51" s="33">
        <f t="shared" si="274"/>
        <v>0</v>
      </c>
      <c r="BZ51" s="33">
        <f t="shared" si="274"/>
        <v>0</v>
      </c>
      <c r="CA51" s="33">
        <f t="shared" si="274"/>
        <v>0</v>
      </c>
      <c r="CB51" s="33">
        <f t="shared" ref="CB51:EP52" si="275">CB52</f>
        <v>0</v>
      </c>
      <c r="CC51" s="33">
        <f t="shared" si="275"/>
        <v>0</v>
      </c>
      <c r="CD51" s="33">
        <f t="shared" si="275"/>
        <v>0</v>
      </c>
      <c r="CE51" s="33">
        <f t="shared" si="275"/>
        <v>0</v>
      </c>
      <c r="CF51" s="33">
        <f t="shared" si="275"/>
        <v>0</v>
      </c>
      <c r="CG51" s="33">
        <f t="shared" si="275"/>
        <v>0</v>
      </c>
      <c r="CH51" s="33">
        <f t="shared" si="275"/>
        <v>0</v>
      </c>
      <c r="CI51" s="33">
        <f t="shared" si="275"/>
        <v>0</v>
      </c>
      <c r="CJ51" s="33">
        <f t="shared" si="275"/>
        <v>0</v>
      </c>
      <c r="CK51" s="16" t="e">
        <f t="shared" si="141"/>
        <v>#DIV/0!</v>
      </c>
      <c r="CL51" s="33">
        <f t="shared" si="275"/>
        <v>0</v>
      </c>
      <c r="CM51" s="33">
        <f t="shared" si="275"/>
        <v>0</v>
      </c>
      <c r="CN51" s="16" t="e">
        <f t="shared" si="83"/>
        <v>#DIV/0!</v>
      </c>
      <c r="CO51" s="33">
        <f t="shared" si="275"/>
        <v>0</v>
      </c>
      <c r="CP51" s="33">
        <f t="shared" si="275"/>
        <v>0</v>
      </c>
      <c r="CQ51" s="16" t="e">
        <f t="shared" si="124"/>
        <v>#DIV/0!</v>
      </c>
      <c r="CR51" s="33">
        <f t="shared" si="275"/>
        <v>0</v>
      </c>
      <c r="CS51" s="33">
        <f t="shared" si="275"/>
        <v>0</v>
      </c>
      <c r="CT51" s="16" t="e">
        <f t="shared" si="126"/>
        <v>#DIV/0!</v>
      </c>
      <c r="CU51" s="33">
        <f t="shared" si="275"/>
        <v>0</v>
      </c>
      <c r="CV51" s="33">
        <f t="shared" si="275"/>
        <v>0</v>
      </c>
      <c r="CW51" s="33">
        <f t="shared" si="275"/>
        <v>0</v>
      </c>
      <c r="CX51" s="33">
        <f t="shared" si="275"/>
        <v>0</v>
      </c>
      <c r="CY51" s="33">
        <f t="shared" si="275"/>
        <v>0</v>
      </c>
      <c r="CZ51" s="33">
        <f t="shared" si="275"/>
        <v>0</v>
      </c>
      <c r="DA51" s="33">
        <f t="shared" si="275"/>
        <v>0</v>
      </c>
      <c r="DB51" s="33">
        <f t="shared" si="275"/>
        <v>0</v>
      </c>
      <c r="DC51" s="16" t="e">
        <f t="shared" si="107"/>
        <v>#DIV/0!</v>
      </c>
      <c r="DD51" s="33"/>
      <c r="DE51" s="33"/>
      <c r="DF51" s="33"/>
      <c r="DG51" s="33">
        <f t="shared" si="275"/>
        <v>0</v>
      </c>
      <c r="DH51" s="33">
        <f t="shared" si="275"/>
        <v>0</v>
      </c>
      <c r="DI51" s="16" t="e">
        <f t="shared" si="35"/>
        <v>#DIV/0!</v>
      </c>
      <c r="DJ51" s="33">
        <f t="shared" si="275"/>
        <v>0</v>
      </c>
      <c r="DK51" s="33">
        <f t="shared" si="275"/>
        <v>0</v>
      </c>
      <c r="DL51" s="16" t="e">
        <f t="shared" si="132"/>
        <v>#DIV/0!</v>
      </c>
      <c r="DM51" s="33">
        <f t="shared" si="275"/>
        <v>0</v>
      </c>
      <c r="DN51" s="33">
        <f t="shared" si="275"/>
        <v>0</v>
      </c>
      <c r="DO51" s="33" t="e">
        <f t="shared" si="275"/>
        <v>#DIV/0!</v>
      </c>
      <c r="DP51" s="33">
        <f t="shared" si="275"/>
        <v>0</v>
      </c>
      <c r="DQ51" s="33">
        <f t="shared" si="275"/>
        <v>0</v>
      </c>
      <c r="DR51" s="33" t="e">
        <f t="shared" si="275"/>
        <v>#DIV/0!</v>
      </c>
      <c r="DS51" s="33">
        <f t="shared" si="275"/>
        <v>0</v>
      </c>
      <c r="DT51" s="33">
        <f t="shared" si="275"/>
        <v>0</v>
      </c>
      <c r="DU51" s="33" t="e">
        <f t="shared" si="275"/>
        <v>#DIV/0!</v>
      </c>
      <c r="DV51" s="58">
        <f t="shared" si="275"/>
        <v>0</v>
      </c>
      <c r="DW51" s="58">
        <f t="shared" si="275"/>
        <v>0</v>
      </c>
      <c r="DX51" s="58" t="e">
        <f t="shared" si="275"/>
        <v>#DIV/0!</v>
      </c>
      <c r="DY51" s="33">
        <f t="shared" si="275"/>
        <v>0</v>
      </c>
      <c r="DZ51" s="33">
        <f t="shared" si="275"/>
        <v>0</v>
      </c>
      <c r="EA51" s="33" t="e">
        <f t="shared" si="275"/>
        <v>#DIV/0!</v>
      </c>
      <c r="EB51" s="33">
        <f t="shared" si="275"/>
        <v>0</v>
      </c>
      <c r="EC51" s="33">
        <f t="shared" si="275"/>
        <v>0</v>
      </c>
      <c r="ED51" s="33" t="e">
        <f t="shared" si="275"/>
        <v>#DIV/0!</v>
      </c>
      <c r="EE51" s="33">
        <f t="shared" si="275"/>
        <v>0</v>
      </c>
      <c r="EF51" s="33">
        <f t="shared" si="275"/>
        <v>0</v>
      </c>
      <c r="EG51" s="16" t="e">
        <f t="shared" si="139"/>
        <v>#DIV/0!</v>
      </c>
      <c r="EH51" s="33">
        <f t="shared" si="275"/>
        <v>0</v>
      </c>
      <c r="EI51" s="33">
        <f t="shared" si="275"/>
        <v>0</v>
      </c>
      <c r="EJ51" s="16" t="e">
        <f t="shared" si="140"/>
        <v>#DIV/0!</v>
      </c>
      <c r="EK51" s="33">
        <f t="shared" si="275"/>
        <v>0</v>
      </c>
      <c r="EL51" s="33">
        <f t="shared" si="275"/>
        <v>0</v>
      </c>
      <c r="EM51" s="33" t="e">
        <f t="shared" si="275"/>
        <v>#DIV/0!</v>
      </c>
      <c r="EN51" s="33">
        <f t="shared" si="275"/>
        <v>0</v>
      </c>
      <c r="EO51" s="33">
        <f t="shared" si="275"/>
        <v>0</v>
      </c>
      <c r="EP51" s="33" t="e">
        <f t="shared" si="275"/>
        <v>#DIV/0!</v>
      </c>
      <c r="EQ51" s="45">
        <f t="shared" si="94"/>
        <v>1</v>
      </c>
      <c r="ER51" s="45">
        <f t="shared" si="95"/>
        <v>1</v>
      </c>
      <c r="ES51" s="45">
        <f t="shared" si="96"/>
        <v>1</v>
      </c>
      <c r="ET51" s="45">
        <f t="shared" si="97"/>
        <v>1</v>
      </c>
      <c r="EU51" s="45">
        <f t="shared" si="98"/>
        <v>1</v>
      </c>
      <c r="EV51" s="45">
        <f t="shared" si="99"/>
        <v>1</v>
      </c>
      <c r="EW51" s="45">
        <f t="shared" si="100"/>
        <v>1</v>
      </c>
      <c r="EX51" s="45">
        <f t="shared" si="101"/>
        <v>1</v>
      </c>
      <c r="EY51" s="45">
        <f t="shared" si="102"/>
        <v>1</v>
      </c>
      <c r="EZ51" s="45">
        <f t="shared" si="103"/>
        <v>1</v>
      </c>
      <c r="FA51" s="45">
        <f t="shared" si="104"/>
        <v>1</v>
      </c>
      <c r="FB51" s="45">
        <f t="shared" si="105"/>
        <v>1</v>
      </c>
      <c r="FC51" s="45">
        <f t="shared" si="106"/>
        <v>12</v>
      </c>
    </row>
    <row r="52" spans="1:161" ht="28.5" hidden="1" x14ac:dyDescent="0.25">
      <c r="A52" s="4" t="s">
        <v>80</v>
      </c>
      <c r="B52" s="5">
        <v>244</v>
      </c>
      <c r="C52" s="6" t="s">
        <v>104</v>
      </c>
      <c r="D52" s="4"/>
      <c r="E52" s="4"/>
      <c r="F52" s="13">
        <f t="shared" ref="F52:G52" si="276">I52+X52+BE52+BQ52+CL52+BN52</f>
        <v>0</v>
      </c>
      <c r="G52" s="13">
        <f t="shared" si="276"/>
        <v>0</v>
      </c>
      <c r="H52" s="33">
        <f t="shared" si="274"/>
        <v>16.681371270499902</v>
      </c>
      <c r="I52" s="1">
        <f t="shared" ref="I52:J52" si="277">L52+O52+R52</f>
        <v>0</v>
      </c>
      <c r="J52" s="1">
        <f t="shared" si="277"/>
        <v>0</v>
      </c>
      <c r="K52" s="68">
        <f t="shared" si="274"/>
        <v>14.223844589096826</v>
      </c>
      <c r="L52" s="1"/>
      <c r="M52" s="1"/>
      <c r="N52" s="68">
        <f t="shared" si="274"/>
        <v>14.837102754237286</v>
      </c>
      <c r="O52" s="4"/>
      <c r="P52" s="4"/>
      <c r="Q52" s="16"/>
      <c r="R52" s="1"/>
      <c r="S52" s="1"/>
      <c r="T52" s="33">
        <f t="shared" si="274"/>
        <v>12.192561403508773</v>
      </c>
      <c r="U52" s="16"/>
      <c r="V52" s="16"/>
      <c r="W52" s="16"/>
      <c r="X52" s="1">
        <f t="shared" si="254"/>
        <v>0</v>
      </c>
      <c r="Y52" s="1">
        <f t="shared" si="254"/>
        <v>0</v>
      </c>
      <c r="Z52" s="68" t="e">
        <f t="shared" si="274"/>
        <v>#DIV/0!</v>
      </c>
      <c r="AA52" s="1"/>
      <c r="AB52" s="1"/>
      <c r="AC52" s="33" t="e">
        <f t="shared" si="274"/>
        <v>#DIV/0!</v>
      </c>
      <c r="AD52" s="1"/>
      <c r="AE52" s="1"/>
      <c r="AF52" s="33" t="e">
        <f t="shared" si="274"/>
        <v>#DIV/0!</v>
      </c>
      <c r="AG52" s="1"/>
      <c r="AH52" s="1"/>
      <c r="AI52" s="16" t="e">
        <f t="shared" si="203"/>
        <v>#DIV/0!</v>
      </c>
      <c r="AJ52" s="1"/>
      <c r="AK52" s="1"/>
      <c r="AL52" s="16"/>
      <c r="AM52" s="1"/>
      <c r="AN52" s="1"/>
      <c r="AO52" s="16"/>
      <c r="AP52" s="42"/>
      <c r="AQ52" s="1"/>
      <c r="AR52" s="16" t="e">
        <f t="shared" si="206"/>
        <v>#DIV/0!</v>
      </c>
      <c r="AS52" s="1"/>
      <c r="AT52" s="1"/>
      <c r="AU52" s="16" t="e">
        <f t="shared" si="116"/>
        <v>#DIV/0!</v>
      </c>
      <c r="AV52" s="16"/>
      <c r="AW52" s="16"/>
      <c r="AX52" s="16" t="e">
        <f t="shared" si="18"/>
        <v>#DIV/0!</v>
      </c>
      <c r="AY52" s="1"/>
      <c r="AZ52" s="1"/>
      <c r="BA52" s="33" t="e">
        <f t="shared" si="274"/>
        <v>#REF!</v>
      </c>
      <c r="BB52" s="16"/>
      <c r="BC52" s="16"/>
      <c r="BD52" s="16" t="e">
        <f t="shared" si="117"/>
        <v>#DIV/0!</v>
      </c>
      <c r="BE52" s="16"/>
      <c r="BF52" s="16"/>
      <c r="BG52" s="16"/>
      <c r="BH52" s="1"/>
      <c r="BI52" s="1"/>
      <c r="BJ52" s="16"/>
      <c r="BK52" s="16"/>
      <c r="BL52" s="16"/>
      <c r="BM52" s="16"/>
      <c r="BN52" s="15"/>
      <c r="BO52" s="15"/>
      <c r="BP52" s="16" t="e">
        <f t="shared" si="120"/>
        <v>#DIV/0!</v>
      </c>
      <c r="BQ52" s="1"/>
      <c r="BR52" s="1"/>
      <c r="BS52" s="16" t="e">
        <f t="shared" si="121"/>
        <v>#DIV/0!</v>
      </c>
      <c r="BT52" s="1"/>
      <c r="BU52" s="1"/>
      <c r="BV52" s="16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16" t="e">
        <f t="shared" si="141"/>
        <v>#DIV/0!</v>
      </c>
      <c r="CL52" s="1"/>
      <c r="CM52" s="1"/>
      <c r="CN52" s="16" t="e">
        <f t="shared" si="83"/>
        <v>#DIV/0!</v>
      </c>
      <c r="CO52" s="1"/>
      <c r="CP52" s="1"/>
      <c r="CQ52" s="16" t="e">
        <f t="shared" si="124"/>
        <v>#DIV/0!</v>
      </c>
      <c r="CR52" s="1"/>
      <c r="CS52" s="1"/>
      <c r="CT52" s="16" t="e">
        <f t="shared" si="126"/>
        <v>#DIV/0!</v>
      </c>
      <c r="CU52" s="1"/>
      <c r="CV52" s="1"/>
      <c r="CW52" s="16"/>
      <c r="CX52" s="1"/>
      <c r="CY52" s="1"/>
      <c r="CZ52" s="16"/>
      <c r="DA52" s="1"/>
      <c r="DB52" s="1"/>
      <c r="DC52" s="16" t="e">
        <f t="shared" si="107"/>
        <v>#DIV/0!</v>
      </c>
      <c r="DD52" s="16"/>
      <c r="DE52" s="16"/>
      <c r="DF52" s="16"/>
      <c r="DG52" s="1">
        <f>DJ52+DM52+DP52+DS52+DY52+EH52+EK52</f>
        <v>0</v>
      </c>
      <c r="DH52" s="1">
        <f>DK52+DN52+DQ52+DT52+DZ52+EI52+EL52</f>
        <v>0</v>
      </c>
      <c r="DI52" s="16" t="e">
        <f t="shared" si="35"/>
        <v>#DIV/0!</v>
      </c>
      <c r="DJ52" s="1"/>
      <c r="DK52" s="1"/>
      <c r="DL52" s="16" t="e">
        <f t="shared" si="132"/>
        <v>#DIV/0!</v>
      </c>
      <c r="DM52" s="1"/>
      <c r="DN52" s="1"/>
      <c r="DO52" s="16" t="e">
        <f t="shared" ref="DO52:DO59" si="278">DN52/DM52*100</f>
        <v>#DIV/0!</v>
      </c>
      <c r="DP52" s="1"/>
      <c r="DQ52" s="1"/>
      <c r="DR52" s="16" t="e">
        <f t="shared" ref="DR52:DR59" si="279">DQ52/DP52*100</f>
        <v>#DIV/0!</v>
      </c>
      <c r="DS52" s="1"/>
      <c r="DT52" s="1"/>
      <c r="DU52" s="16" t="e">
        <f t="shared" ref="DU52:DU59" si="280">DT52/DS52*100</f>
        <v>#DIV/0!</v>
      </c>
      <c r="DV52" s="57">
        <f>DY52+EB52+EH52+EK52</f>
        <v>0</v>
      </c>
      <c r="DW52" s="57">
        <f>DZ52+EC52+EI52+EL52</f>
        <v>0</v>
      </c>
      <c r="DX52" s="56" t="e">
        <f t="shared" ref="DX52:DX61" si="281">DW52/DV52*100</f>
        <v>#DIV/0!</v>
      </c>
      <c r="DY52" s="1"/>
      <c r="DZ52" s="1"/>
      <c r="EA52" s="33" t="e">
        <f t="shared" si="275"/>
        <v>#DIV/0!</v>
      </c>
      <c r="EB52" s="16"/>
      <c r="EC52" s="16"/>
      <c r="ED52" s="16" t="e">
        <f t="shared" ref="ED52:ED60" si="282">EC52/EB52*100</f>
        <v>#DIV/0!</v>
      </c>
      <c r="EE52" s="1"/>
      <c r="EF52" s="1"/>
      <c r="EG52" s="16" t="e">
        <f t="shared" si="139"/>
        <v>#DIV/0!</v>
      </c>
      <c r="EH52" s="1"/>
      <c r="EI52" s="1"/>
      <c r="EJ52" s="16" t="e">
        <f t="shared" si="140"/>
        <v>#DIV/0!</v>
      </c>
      <c r="EK52" s="16"/>
      <c r="EL52" s="16"/>
      <c r="EM52" s="16" t="e">
        <f t="shared" ref="EM52:EM61" si="283">EL52/EK52*100</f>
        <v>#DIV/0!</v>
      </c>
      <c r="EN52" s="1">
        <f>I52+X52+BE52+BQ52+CL52+DG52+BN52</f>
        <v>0</v>
      </c>
      <c r="EO52" s="1">
        <f>J52+Y52+BF52+BR52+CM52+DH52+BO52</f>
        <v>0</v>
      </c>
      <c r="EP52" s="16" t="e">
        <f t="shared" ref="EP52:EP67" si="284">EO52/EN52*100</f>
        <v>#DIV/0!</v>
      </c>
      <c r="EQ52" s="45">
        <f t="shared" si="94"/>
        <v>1</v>
      </c>
      <c r="ER52" s="45">
        <f t="shared" si="95"/>
        <v>1</v>
      </c>
      <c r="ES52" s="45">
        <f t="shared" si="96"/>
        <v>1</v>
      </c>
      <c r="ET52" s="45">
        <f t="shared" si="97"/>
        <v>1</v>
      </c>
      <c r="EU52" s="45">
        <f t="shared" si="98"/>
        <v>1</v>
      </c>
      <c r="EV52" s="45">
        <f t="shared" si="99"/>
        <v>1</v>
      </c>
      <c r="EW52" s="45">
        <f t="shared" si="100"/>
        <v>1</v>
      </c>
      <c r="EX52" s="45">
        <f t="shared" si="101"/>
        <v>1</v>
      </c>
      <c r="EY52" s="45">
        <f t="shared" si="102"/>
        <v>1</v>
      </c>
      <c r="EZ52" s="45">
        <f t="shared" si="103"/>
        <v>1</v>
      </c>
      <c r="FA52" s="45">
        <f t="shared" si="104"/>
        <v>1</v>
      </c>
      <c r="FB52" s="45">
        <f t="shared" si="105"/>
        <v>1</v>
      </c>
      <c r="FC52" s="45">
        <f t="shared" si="106"/>
        <v>12</v>
      </c>
    </row>
    <row r="53" spans="1:161" x14ac:dyDescent="0.25">
      <c r="A53" s="24" t="s">
        <v>67</v>
      </c>
      <c r="B53" s="24"/>
      <c r="C53" s="25" t="s">
        <v>68</v>
      </c>
      <c r="D53" s="25" t="e">
        <f>D54+#REF!+#REF!+#REF!</f>
        <v>#REF!</v>
      </c>
      <c r="E53" s="25" t="e">
        <f>E54+#REF!+#REF!+#REF!</f>
        <v>#REF!</v>
      </c>
      <c r="F53" s="3">
        <f>SUM(F54:F55)</f>
        <v>506100</v>
      </c>
      <c r="G53" s="3">
        <f>SUM(G54:G55)</f>
        <v>84424.42</v>
      </c>
      <c r="H53" s="16">
        <f t="shared" ref="H53:H60" si="285">G53/F53*100</f>
        <v>16.681371270499902</v>
      </c>
      <c r="I53" s="3">
        <f>SUM(I54:I55)</f>
        <v>491600</v>
      </c>
      <c r="J53" s="3">
        <f>SUM(J54:J55)</f>
        <v>69924.42</v>
      </c>
      <c r="K53" s="16">
        <f t="shared" ref="K53:K60" si="286">J53/I53*100</f>
        <v>14.223844589096826</v>
      </c>
      <c r="L53" s="3">
        <f>SUM(L54:L55)</f>
        <v>377600</v>
      </c>
      <c r="M53" s="3">
        <f>SUM(M54:M55)</f>
        <v>56024.899999999994</v>
      </c>
      <c r="N53" s="16">
        <f t="shared" ref="N53:N60" si="287">M53/L53*100</f>
        <v>14.837102754237286</v>
      </c>
      <c r="O53" s="3">
        <f>SUM(O54:O55)</f>
        <v>0</v>
      </c>
      <c r="P53" s="3">
        <f>SUM(P54:P55)</f>
        <v>0</v>
      </c>
      <c r="Q53" s="16" t="e">
        <f t="shared" ref="Q53:Q60" si="288">P53/O53*100</f>
        <v>#DIV/0!</v>
      </c>
      <c r="R53" s="3">
        <f>SUM(R54:R55)</f>
        <v>114000</v>
      </c>
      <c r="S53" s="3">
        <f>SUM(S54:S55)</f>
        <v>13899.52</v>
      </c>
      <c r="T53" s="16">
        <f t="shared" ref="T53" si="289">S53/R53*100</f>
        <v>12.192561403508773</v>
      </c>
      <c r="U53" s="16"/>
      <c r="V53" s="16"/>
      <c r="W53" s="16"/>
      <c r="X53" s="3">
        <f>SUM(X54:X55)</f>
        <v>0</v>
      </c>
      <c r="Y53" s="3">
        <f>SUM(Y54:Y55)</f>
        <v>0</v>
      </c>
      <c r="Z53" s="16" t="e">
        <f t="shared" ref="Z53:Z67" si="290">Y53/X53*100</f>
        <v>#DIV/0!</v>
      </c>
      <c r="AA53" s="3">
        <f>SUM(AA54:AA55)</f>
        <v>0</v>
      </c>
      <c r="AB53" s="3">
        <f>SUM(AB54:AB55)</f>
        <v>0</v>
      </c>
      <c r="AC53" s="16" t="e">
        <f t="shared" ref="AC53:AC60" si="291">AB53/AA53*100</f>
        <v>#DIV/0!</v>
      </c>
      <c r="AD53" s="3">
        <f>SUM(AD54:AD55)</f>
        <v>0</v>
      </c>
      <c r="AE53" s="3">
        <f>SUM(AE54:AE55)</f>
        <v>0</v>
      </c>
      <c r="AF53" s="16" t="e">
        <f t="shared" ref="AF53:AF61" si="292">AE53/AD53*100</f>
        <v>#DIV/0!</v>
      </c>
      <c r="AG53" s="3">
        <f>SUM(AG54:AG55)</f>
        <v>0</v>
      </c>
      <c r="AH53" s="3">
        <f>SUM(AH54:AH55)</f>
        <v>0</v>
      </c>
      <c r="AI53" s="16" t="e">
        <f t="shared" ref="AI53:AI61" si="293">AH53/AG53*100</f>
        <v>#DIV/0!</v>
      </c>
      <c r="AJ53" s="3">
        <f>SUM(AJ54:AJ55)</f>
        <v>0</v>
      </c>
      <c r="AK53" s="3">
        <f>SUM(AK54:AK55)</f>
        <v>0</v>
      </c>
      <c r="AL53" s="16" t="e">
        <f t="shared" ref="AL53:AL59" si="294">AK53/AJ53*100</f>
        <v>#DIV/0!</v>
      </c>
      <c r="AM53" s="3">
        <f>SUM(AM54:AM55)</f>
        <v>0</v>
      </c>
      <c r="AN53" s="3">
        <f>SUM(AN54:AN55)</f>
        <v>0</v>
      </c>
      <c r="AO53" s="16" t="e">
        <f t="shared" ref="AO53:AO59" si="295">AN53/AM53*100</f>
        <v>#DIV/0!</v>
      </c>
      <c r="AP53" s="3">
        <f>SUM(AP54:AP55)</f>
        <v>0</v>
      </c>
      <c r="AQ53" s="3">
        <f>SUM(AQ54:AQ55)</f>
        <v>0</v>
      </c>
      <c r="AR53" s="16" t="e">
        <f t="shared" si="206"/>
        <v>#DIV/0!</v>
      </c>
      <c r="AS53" s="3">
        <f>SUM(AS54:AS55)</f>
        <v>0</v>
      </c>
      <c r="AT53" s="3">
        <f>SUM(AT54:AT55)</f>
        <v>0</v>
      </c>
      <c r="AU53" s="16" t="e">
        <f t="shared" si="116"/>
        <v>#DIV/0!</v>
      </c>
      <c r="AV53" s="16"/>
      <c r="AW53" s="16"/>
      <c r="AX53" s="16" t="e">
        <f t="shared" si="18"/>
        <v>#DIV/0!</v>
      </c>
      <c r="AY53" s="3">
        <f>SUM(AY54:AY55)</f>
        <v>0</v>
      </c>
      <c r="AZ53" s="3">
        <f>SUM(AZ54:AZ55)</f>
        <v>0</v>
      </c>
      <c r="BA53" s="33" t="e">
        <f t="shared" si="274"/>
        <v>#REF!</v>
      </c>
      <c r="BB53" s="16"/>
      <c r="BC53" s="16"/>
      <c r="BD53" s="16" t="e">
        <f t="shared" si="117"/>
        <v>#DIV/0!</v>
      </c>
      <c r="BE53" s="3">
        <f>SUM(BE54:BE55)</f>
        <v>0</v>
      </c>
      <c r="BF53" s="3">
        <f>SUM(BF54:BF55)</f>
        <v>0</v>
      </c>
      <c r="BG53" s="16" t="e">
        <f t="shared" ref="BG53:BG59" si="296">BF53/BE53*100</f>
        <v>#DIV/0!</v>
      </c>
      <c r="BH53" s="3">
        <f>SUM(BH54:BH55)</f>
        <v>0</v>
      </c>
      <c r="BI53" s="3">
        <f>SUM(BI54:BI55)</f>
        <v>0</v>
      </c>
      <c r="BJ53" s="16" t="e">
        <f t="shared" ref="BJ53:BJ59" si="297">BI53/BH53*100</f>
        <v>#DIV/0!</v>
      </c>
      <c r="BK53" s="16"/>
      <c r="BL53" s="16"/>
      <c r="BM53" s="16"/>
      <c r="BN53" s="3">
        <f>SUM(BN54:BN55)</f>
        <v>0</v>
      </c>
      <c r="BO53" s="3">
        <f>SUM(BO54:BO55)</f>
        <v>0</v>
      </c>
      <c r="BP53" s="16" t="e">
        <f t="shared" ref="BP53:BP62" si="298">BO53/BN53*100</f>
        <v>#DIV/0!</v>
      </c>
      <c r="BQ53" s="3">
        <f>SUM(BQ54:BQ55)</f>
        <v>0</v>
      </c>
      <c r="BR53" s="3">
        <f>SUM(BR54:BR55)</f>
        <v>0</v>
      </c>
      <c r="BS53" s="16" t="e">
        <f t="shared" si="121"/>
        <v>#DIV/0!</v>
      </c>
      <c r="BT53" s="3">
        <f>SUM(BT54:BT55)</f>
        <v>0</v>
      </c>
      <c r="BU53" s="3">
        <f>SUM(BU54:BU55)</f>
        <v>0</v>
      </c>
      <c r="BV53" s="16" t="e">
        <f t="shared" ref="BV53:BV59" si="299">BU53/BT53*100</f>
        <v>#DIV/0!</v>
      </c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3">
        <f>SUM(CI54:CI55)</f>
        <v>0</v>
      </c>
      <c r="CJ53" s="3">
        <f>SUM(CJ54:CJ55)</f>
        <v>0</v>
      </c>
      <c r="CK53" s="16" t="e">
        <f t="shared" si="141"/>
        <v>#DIV/0!</v>
      </c>
      <c r="CL53" s="3">
        <f>SUM(CL54:CL55)</f>
        <v>14500</v>
      </c>
      <c r="CM53" s="3">
        <f>SUM(CM54:CM55)</f>
        <v>14500</v>
      </c>
      <c r="CN53" s="16">
        <f t="shared" si="83"/>
        <v>100</v>
      </c>
      <c r="CO53" s="1">
        <f>SUM(CO54:CO55)</f>
        <v>0</v>
      </c>
      <c r="CP53" s="1">
        <f>SUM(CP54:CP55)</f>
        <v>0</v>
      </c>
      <c r="CQ53" s="16" t="e">
        <f t="shared" si="124"/>
        <v>#DIV/0!</v>
      </c>
      <c r="CR53" s="1">
        <f>SUM(CR54:CR55)</f>
        <v>0</v>
      </c>
      <c r="CS53" s="1">
        <f>SUM(CS54:CS55)</f>
        <v>0</v>
      </c>
      <c r="CT53" s="16" t="e">
        <f t="shared" si="126"/>
        <v>#DIV/0!</v>
      </c>
      <c r="CU53" s="1">
        <f>SUM(CU54:CU55)</f>
        <v>0</v>
      </c>
      <c r="CV53" s="1">
        <f>SUM(CV54:CV55)</f>
        <v>0</v>
      </c>
      <c r="CW53" s="16" t="e">
        <f t="shared" ref="CW53:CW57" si="300">CV53/CU53*100</f>
        <v>#DIV/0!</v>
      </c>
      <c r="CX53" s="1">
        <f>SUM(CX54:CX55)</f>
        <v>0</v>
      </c>
      <c r="CY53" s="1">
        <f>SUM(CY54:CY55)</f>
        <v>0</v>
      </c>
      <c r="CZ53" s="16" t="e">
        <f t="shared" ref="CZ53:CZ57" si="301">CY53/CX53*100</f>
        <v>#DIV/0!</v>
      </c>
      <c r="DA53" s="1">
        <f>SUM(DA54:DA55)</f>
        <v>14500</v>
      </c>
      <c r="DB53" s="1">
        <f>SUM(DB54:DB55)</f>
        <v>14500</v>
      </c>
      <c r="DC53" s="16">
        <f t="shared" si="107"/>
        <v>100</v>
      </c>
      <c r="DD53" s="16"/>
      <c r="DE53" s="16"/>
      <c r="DF53" s="16"/>
      <c r="DG53" s="3">
        <f>SUM(DG54:DG55)</f>
        <v>165900</v>
      </c>
      <c r="DH53" s="3">
        <f>SUM(DH54:DH55)</f>
        <v>41646</v>
      </c>
      <c r="DI53" s="16">
        <f t="shared" si="35"/>
        <v>25.103074141048825</v>
      </c>
      <c r="DJ53" s="3">
        <f>SUM(DJ54:DJ55)</f>
        <v>81997</v>
      </c>
      <c r="DK53" s="3">
        <f>SUM(DK54:DK55)</f>
        <v>0</v>
      </c>
      <c r="DL53" s="16">
        <f t="shared" si="132"/>
        <v>0</v>
      </c>
      <c r="DM53" s="3">
        <f>SUM(DM54:DM55)</f>
        <v>0</v>
      </c>
      <c r="DN53" s="3">
        <f>SUM(DN54:DN55)</f>
        <v>0</v>
      </c>
      <c r="DO53" s="16" t="e">
        <f t="shared" si="278"/>
        <v>#DIV/0!</v>
      </c>
      <c r="DP53" s="3">
        <f>SUM(DP54:DP55)</f>
        <v>0</v>
      </c>
      <c r="DQ53" s="3">
        <f>SUM(DQ54:DQ55)</f>
        <v>0</v>
      </c>
      <c r="DR53" s="16" t="e">
        <f t="shared" si="279"/>
        <v>#DIV/0!</v>
      </c>
      <c r="DS53" s="3">
        <f>SUM(DS54:DS55)</f>
        <v>0</v>
      </c>
      <c r="DT53" s="3">
        <f>SUM(DT54:DT55)</f>
        <v>0</v>
      </c>
      <c r="DU53" s="16" t="e">
        <f t="shared" si="280"/>
        <v>#DIV/0!</v>
      </c>
      <c r="DV53" s="55">
        <f>SUM(DV54:DV55)</f>
        <v>83903</v>
      </c>
      <c r="DW53" s="55">
        <f>SUM(DW54:DW55)</f>
        <v>41646</v>
      </c>
      <c r="DX53" s="56">
        <f t="shared" si="281"/>
        <v>49.635889062369642</v>
      </c>
      <c r="DY53" s="3">
        <f>SUM(DY54:DY55)</f>
        <v>0</v>
      </c>
      <c r="DZ53" s="3">
        <f>SUM(DZ54:DZ55)</f>
        <v>0</v>
      </c>
      <c r="EA53" s="16" t="e">
        <f t="shared" ref="EA53:EA62" si="302">DZ53/DY53*100</f>
        <v>#DIV/0!</v>
      </c>
      <c r="EB53" s="3">
        <f>SUM(EB54:EB55)</f>
        <v>0</v>
      </c>
      <c r="EC53" s="3">
        <f>SUM(EC54:EC55)</f>
        <v>0</v>
      </c>
      <c r="ED53" s="16" t="e">
        <f t="shared" si="282"/>
        <v>#DIV/0!</v>
      </c>
      <c r="EE53" s="3">
        <f>SUM(EE54:EE55)</f>
        <v>0</v>
      </c>
      <c r="EF53" s="3">
        <f>SUM(EF54:EF55)</f>
        <v>0</v>
      </c>
      <c r="EG53" s="16" t="e">
        <f t="shared" si="139"/>
        <v>#DIV/0!</v>
      </c>
      <c r="EH53" s="3">
        <f>SUM(EH54:EH55)</f>
        <v>4000</v>
      </c>
      <c r="EI53" s="3">
        <f>SUM(EI54:EI55)</f>
        <v>3960</v>
      </c>
      <c r="EJ53" s="16">
        <f t="shared" si="140"/>
        <v>99</v>
      </c>
      <c r="EK53" s="3">
        <f>SUM(EK54:EK55)</f>
        <v>79903</v>
      </c>
      <c r="EL53" s="3">
        <f>SUM(EL54:EL55)</f>
        <v>37686</v>
      </c>
      <c r="EM53" s="16">
        <f t="shared" si="283"/>
        <v>47.164687183209644</v>
      </c>
      <c r="EN53" s="3">
        <f>SUM(EN54:EN55)</f>
        <v>672000</v>
      </c>
      <c r="EO53" s="3">
        <f>SUM(EO54:EO55)</f>
        <v>126070.42</v>
      </c>
      <c r="EP53" s="16">
        <f t="shared" si="284"/>
        <v>18.760479166666666</v>
      </c>
      <c r="EQ53" s="45">
        <f t="shared" si="94"/>
        <v>1</v>
      </c>
      <c r="ER53" s="45">
        <f t="shared" si="95"/>
        <v>1</v>
      </c>
      <c r="ES53" s="45">
        <f t="shared" si="96"/>
        <v>1</v>
      </c>
      <c r="ET53" s="45">
        <f t="shared" si="97"/>
        <v>1</v>
      </c>
      <c r="EU53" s="45">
        <f t="shared" si="98"/>
        <v>1</v>
      </c>
      <c r="EV53" s="45">
        <f t="shared" si="99"/>
        <v>1</v>
      </c>
      <c r="EW53" s="45">
        <f t="shared" si="100"/>
        <v>1</v>
      </c>
      <c r="EX53" s="45">
        <f t="shared" si="101"/>
        <v>1</v>
      </c>
      <c r="EY53" s="45">
        <f t="shared" si="102"/>
        <v>1</v>
      </c>
      <c r="EZ53" s="45">
        <f t="shared" si="103"/>
        <v>1</v>
      </c>
      <c r="FA53" s="45">
        <f t="shared" si="104"/>
        <v>1</v>
      </c>
      <c r="FB53" s="45">
        <f t="shared" si="105"/>
        <v>1</v>
      </c>
      <c r="FC53" s="45">
        <f t="shared" si="106"/>
        <v>12</v>
      </c>
    </row>
    <row r="54" spans="1:161" x14ac:dyDescent="0.25">
      <c r="A54" s="4" t="s">
        <v>90</v>
      </c>
      <c r="B54" s="5">
        <v>611</v>
      </c>
      <c r="C54" s="4" t="s">
        <v>69</v>
      </c>
      <c r="D54" s="4"/>
      <c r="E54" s="4"/>
      <c r="F54" s="13">
        <f t="shared" ref="F54:G55" si="303">I54+X54+BE54+BQ54+CL54+BN54</f>
        <v>506100</v>
      </c>
      <c r="G54" s="13">
        <f t="shared" si="303"/>
        <v>84424.42</v>
      </c>
      <c r="H54" s="16">
        <f t="shared" si="285"/>
        <v>16.681371270499902</v>
      </c>
      <c r="I54" s="1">
        <f t="shared" ref="I54:J55" si="304">L54+O54+R54</f>
        <v>491600</v>
      </c>
      <c r="J54" s="1">
        <f t="shared" si="304"/>
        <v>69924.42</v>
      </c>
      <c r="K54" s="16">
        <f t="shared" si="286"/>
        <v>14.223844589096826</v>
      </c>
      <c r="L54" s="1">
        <f>516100-7700-76800-54000</f>
        <v>377600</v>
      </c>
      <c r="M54" s="1">
        <f>23012.45+11000+22012.45</f>
        <v>56024.899999999994</v>
      </c>
      <c r="N54" s="16">
        <f t="shared" si="287"/>
        <v>14.837102754237286</v>
      </c>
      <c r="O54" s="4"/>
      <c r="P54" s="4"/>
      <c r="Q54" s="16" t="e">
        <f t="shared" si="288"/>
        <v>#DIV/0!</v>
      </c>
      <c r="R54" s="1">
        <f>155900-2300-23200-16400</f>
        <v>114000</v>
      </c>
      <c r="S54" s="1">
        <f>6949.76*2</f>
        <v>13899.52</v>
      </c>
      <c r="T54" s="16">
        <f>S54/R54*100</f>
        <v>12.192561403508773</v>
      </c>
      <c r="U54" s="16"/>
      <c r="V54" s="16"/>
      <c r="W54" s="16"/>
      <c r="X54" s="1">
        <f>AA54+AD54+AG54+AJ54+AP54+AS54+AM54</f>
        <v>0</v>
      </c>
      <c r="Y54" s="1">
        <f>AB54+AE54+AH54+AK54+AQ54+AT54+AN54</f>
        <v>0</v>
      </c>
      <c r="Z54" s="16" t="e">
        <f t="shared" si="290"/>
        <v>#DIV/0!</v>
      </c>
      <c r="AA54" s="1"/>
      <c r="AB54" s="1"/>
      <c r="AC54" s="16" t="e">
        <f t="shared" si="291"/>
        <v>#DIV/0!</v>
      </c>
      <c r="AD54" s="1"/>
      <c r="AE54" s="1"/>
      <c r="AF54" s="16" t="e">
        <f t="shared" si="292"/>
        <v>#DIV/0!</v>
      </c>
      <c r="AG54" s="1"/>
      <c r="AH54" s="1"/>
      <c r="AI54" s="16" t="e">
        <f t="shared" si="293"/>
        <v>#DIV/0!</v>
      </c>
      <c r="AJ54" s="1"/>
      <c r="AK54" s="1"/>
      <c r="AL54" s="16" t="e">
        <f t="shared" si="294"/>
        <v>#DIV/0!</v>
      </c>
      <c r="AM54" s="1"/>
      <c r="AN54" s="1"/>
      <c r="AO54" s="16" t="e">
        <f t="shared" si="295"/>
        <v>#DIV/0!</v>
      </c>
      <c r="AP54" s="1"/>
      <c r="AQ54" s="1"/>
      <c r="AR54" s="16" t="e">
        <f t="shared" si="206"/>
        <v>#DIV/0!</v>
      </c>
      <c r="AS54" s="1"/>
      <c r="AT54" s="1"/>
      <c r="AU54" s="16" t="e">
        <f t="shared" si="116"/>
        <v>#DIV/0!</v>
      </c>
      <c r="AV54" s="16"/>
      <c r="AW54" s="16"/>
      <c r="AX54" s="16" t="e">
        <f t="shared" si="18"/>
        <v>#DIV/0!</v>
      </c>
      <c r="AY54" s="1"/>
      <c r="AZ54" s="1"/>
      <c r="BA54" s="33" t="e">
        <f>#REF!</f>
        <v>#REF!</v>
      </c>
      <c r="BB54" s="16"/>
      <c r="BC54" s="16"/>
      <c r="BD54" s="16" t="e">
        <f t="shared" ref="BD54:BD67" si="305">BC54/BB54*100</f>
        <v>#DIV/0!</v>
      </c>
      <c r="BE54" s="16">
        <f>BH54</f>
        <v>0</v>
      </c>
      <c r="BF54" s="16">
        <f>BI54</f>
        <v>0</v>
      </c>
      <c r="BG54" s="16" t="e">
        <f t="shared" si="296"/>
        <v>#DIV/0!</v>
      </c>
      <c r="BH54" s="1"/>
      <c r="BI54" s="1"/>
      <c r="BJ54" s="16" t="e">
        <f t="shared" si="297"/>
        <v>#DIV/0!</v>
      </c>
      <c r="BK54" s="16"/>
      <c r="BL54" s="16"/>
      <c r="BM54" s="16"/>
      <c r="BN54" s="17"/>
      <c r="BO54" s="17"/>
      <c r="BP54" s="16" t="e">
        <f t="shared" si="298"/>
        <v>#DIV/0!</v>
      </c>
      <c r="BQ54" s="1">
        <f>BT54+CI54</f>
        <v>0</v>
      </c>
      <c r="BR54" s="1">
        <f>BU54+CJ54</f>
        <v>0</v>
      </c>
      <c r="BS54" s="16" t="e">
        <f t="shared" si="121"/>
        <v>#DIV/0!</v>
      </c>
      <c r="BT54" s="1"/>
      <c r="BU54" s="1"/>
      <c r="BV54" s="16" t="e">
        <f t="shared" si="299"/>
        <v>#DIV/0!</v>
      </c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16" t="e">
        <f t="shared" si="141"/>
        <v>#DIV/0!</v>
      </c>
      <c r="CL54" s="1">
        <f t="shared" ref="CL54:CM55" si="306">CO54+CR54+CU54+CX54+DA54</f>
        <v>14500</v>
      </c>
      <c r="CM54" s="1">
        <f t="shared" si="306"/>
        <v>14500</v>
      </c>
      <c r="CN54" s="16">
        <f t="shared" si="83"/>
        <v>100</v>
      </c>
      <c r="CO54" s="2"/>
      <c r="CP54" s="1"/>
      <c r="CQ54" s="16" t="e">
        <f t="shared" si="124"/>
        <v>#DIV/0!</v>
      </c>
      <c r="CR54" s="2"/>
      <c r="CS54" s="1"/>
      <c r="CT54" s="16" t="e">
        <f t="shared" si="126"/>
        <v>#DIV/0!</v>
      </c>
      <c r="CU54" s="2"/>
      <c r="CV54" s="1"/>
      <c r="CW54" s="16" t="e">
        <f t="shared" si="300"/>
        <v>#DIV/0!</v>
      </c>
      <c r="CX54" s="2"/>
      <c r="CY54" s="1"/>
      <c r="CZ54" s="16" t="e">
        <f t="shared" si="301"/>
        <v>#DIV/0!</v>
      </c>
      <c r="DA54" s="2">
        <f>13500+1000</f>
        <v>14500</v>
      </c>
      <c r="DB54" s="1">
        <f>13500+1000</f>
        <v>14500</v>
      </c>
      <c r="DC54" s="16">
        <f t="shared" si="107"/>
        <v>100</v>
      </c>
      <c r="DD54" s="16"/>
      <c r="DE54" s="16"/>
      <c r="DF54" s="16"/>
      <c r="DG54" s="1">
        <f>DJ54+DV54</f>
        <v>83903</v>
      </c>
      <c r="DH54" s="1">
        <f>DK54+DW54</f>
        <v>41646</v>
      </c>
      <c r="DI54" s="16">
        <f t="shared" si="35"/>
        <v>49.635889062369642</v>
      </c>
      <c r="DJ54" s="1"/>
      <c r="DK54" s="1"/>
      <c r="DL54" s="16" t="e">
        <f t="shared" si="132"/>
        <v>#DIV/0!</v>
      </c>
      <c r="DM54" s="1"/>
      <c r="DN54" s="1"/>
      <c r="DO54" s="16" t="e">
        <f t="shared" si="278"/>
        <v>#DIV/0!</v>
      </c>
      <c r="DP54" s="1"/>
      <c r="DQ54" s="1"/>
      <c r="DR54" s="16" t="e">
        <f t="shared" si="279"/>
        <v>#DIV/0!</v>
      </c>
      <c r="DS54" s="1"/>
      <c r="DT54" s="1"/>
      <c r="DU54" s="16" t="e">
        <f t="shared" si="280"/>
        <v>#DIV/0!</v>
      </c>
      <c r="DV54" s="57">
        <f>DY54+EB54+EH54+EK54+EE54</f>
        <v>83903</v>
      </c>
      <c r="DW54" s="57">
        <f>DZ54+EC54+EI54+EL54+EF54</f>
        <v>41646</v>
      </c>
      <c r="DX54" s="56">
        <f t="shared" si="281"/>
        <v>49.635889062369642</v>
      </c>
      <c r="DY54" s="1"/>
      <c r="DZ54" s="1"/>
      <c r="EA54" s="16" t="e">
        <f t="shared" si="302"/>
        <v>#DIV/0!</v>
      </c>
      <c r="EB54" s="16"/>
      <c r="EC54" s="16"/>
      <c r="ED54" s="16" t="e">
        <f t="shared" si="282"/>
        <v>#DIV/0!</v>
      </c>
      <c r="EE54" s="1"/>
      <c r="EF54" s="1"/>
      <c r="EG54" s="16" t="e">
        <f t="shared" si="139"/>
        <v>#DIV/0!</v>
      </c>
      <c r="EH54" s="1">
        <f>4000</f>
        <v>4000</v>
      </c>
      <c r="EI54" s="1">
        <f>3960</f>
        <v>3960</v>
      </c>
      <c r="EJ54" s="16">
        <f t="shared" si="140"/>
        <v>99</v>
      </c>
      <c r="EK54" s="1">
        <f>10000+100000-11685-4000-13500+88-1000</f>
        <v>79903</v>
      </c>
      <c r="EL54" s="1">
        <f>10000+20700+6986</f>
        <v>37686</v>
      </c>
      <c r="EM54" s="16">
        <f t="shared" si="283"/>
        <v>47.164687183209644</v>
      </c>
      <c r="EN54" s="1">
        <f t="shared" ref="EN54:EO55" si="307">I54+X54+BE54+BQ54+CL54+DG54+BN54</f>
        <v>590003</v>
      </c>
      <c r="EO54" s="1">
        <f t="shared" si="307"/>
        <v>126070.42</v>
      </c>
      <c r="EP54" s="16">
        <f t="shared" si="284"/>
        <v>21.367759146987389</v>
      </c>
      <c r="EQ54" s="45">
        <f t="shared" si="94"/>
        <v>1</v>
      </c>
      <c r="ER54" s="45">
        <f t="shared" si="95"/>
        <v>1</v>
      </c>
      <c r="ES54" s="45">
        <f t="shared" si="96"/>
        <v>1</v>
      </c>
      <c r="ET54" s="45">
        <f t="shared" si="97"/>
        <v>1</v>
      </c>
      <c r="EU54" s="45">
        <f t="shared" si="98"/>
        <v>1</v>
      </c>
      <c r="EV54" s="45">
        <f t="shared" si="99"/>
        <v>1</v>
      </c>
      <c r="EW54" s="45">
        <f t="shared" si="100"/>
        <v>1</v>
      </c>
      <c r="EX54" s="45">
        <f t="shared" si="101"/>
        <v>1</v>
      </c>
      <c r="EY54" s="45">
        <f t="shared" si="102"/>
        <v>1</v>
      </c>
      <c r="EZ54" s="45">
        <f t="shared" si="103"/>
        <v>1</v>
      </c>
      <c r="FA54" s="45">
        <f t="shared" si="104"/>
        <v>1</v>
      </c>
      <c r="FB54" s="45">
        <f t="shared" si="105"/>
        <v>1</v>
      </c>
      <c r="FC54" s="45">
        <f t="shared" si="106"/>
        <v>12</v>
      </c>
    </row>
    <row r="55" spans="1:161" ht="18" customHeight="1" x14ac:dyDescent="0.25">
      <c r="A55" s="4"/>
      <c r="B55" s="5">
        <v>612</v>
      </c>
      <c r="C55" s="6" t="s">
        <v>88</v>
      </c>
      <c r="D55" s="4"/>
      <c r="E55" s="4"/>
      <c r="F55" s="13">
        <f t="shared" si="303"/>
        <v>0</v>
      </c>
      <c r="G55" s="13">
        <f t="shared" si="303"/>
        <v>0</v>
      </c>
      <c r="H55" s="16" t="e">
        <f t="shared" si="285"/>
        <v>#DIV/0!</v>
      </c>
      <c r="I55" s="1">
        <f t="shared" si="304"/>
        <v>0</v>
      </c>
      <c r="J55" s="1">
        <f t="shared" si="304"/>
        <v>0</v>
      </c>
      <c r="K55" s="16" t="e">
        <f t="shared" si="286"/>
        <v>#DIV/0!</v>
      </c>
      <c r="L55" s="1"/>
      <c r="M55" s="1"/>
      <c r="N55" s="16" t="e">
        <f t="shared" si="287"/>
        <v>#DIV/0!</v>
      </c>
      <c r="O55" s="4"/>
      <c r="P55" s="4"/>
      <c r="Q55" s="16" t="e">
        <f t="shared" si="288"/>
        <v>#DIV/0!</v>
      </c>
      <c r="R55" s="1"/>
      <c r="S55" s="1"/>
      <c r="T55" s="16" t="e">
        <f t="shared" ref="T55:T60" si="308">S55/R55*100</f>
        <v>#DIV/0!</v>
      </c>
      <c r="U55" s="16"/>
      <c r="V55" s="16"/>
      <c r="W55" s="16"/>
      <c r="X55" s="1">
        <f t="shared" ref="X55:Y55" si="309">AA55+AD55+AG55+AJ55+AP55+AS55+AM55</f>
        <v>0</v>
      </c>
      <c r="Y55" s="1">
        <f t="shared" si="309"/>
        <v>0</v>
      </c>
      <c r="Z55" s="16" t="e">
        <f t="shared" si="290"/>
        <v>#DIV/0!</v>
      </c>
      <c r="AA55" s="1"/>
      <c r="AB55" s="1"/>
      <c r="AC55" s="16" t="e">
        <f t="shared" si="291"/>
        <v>#DIV/0!</v>
      </c>
      <c r="AD55" s="1"/>
      <c r="AE55" s="1"/>
      <c r="AF55" s="16" t="e">
        <f t="shared" si="292"/>
        <v>#DIV/0!</v>
      </c>
      <c r="AG55" s="1"/>
      <c r="AH55" s="1"/>
      <c r="AI55" s="16" t="e">
        <f t="shared" si="293"/>
        <v>#DIV/0!</v>
      </c>
      <c r="AJ55" s="1"/>
      <c r="AK55" s="1"/>
      <c r="AL55" s="16" t="e">
        <f t="shared" si="294"/>
        <v>#DIV/0!</v>
      </c>
      <c r="AM55" s="1"/>
      <c r="AN55" s="1"/>
      <c r="AO55" s="16" t="e">
        <f t="shared" si="295"/>
        <v>#DIV/0!</v>
      </c>
      <c r="AP55" s="1"/>
      <c r="AQ55" s="1"/>
      <c r="AR55" s="16" t="e">
        <f t="shared" si="206"/>
        <v>#DIV/0!</v>
      </c>
      <c r="AS55" s="1"/>
      <c r="AT55" s="1"/>
      <c r="AU55" s="16" t="e">
        <f t="shared" si="116"/>
        <v>#DIV/0!</v>
      </c>
      <c r="AV55" s="16"/>
      <c r="AW55" s="16"/>
      <c r="AX55" s="16" t="e">
        <f t="shared" si="18"/>
        <v>#DIV/0!</v>
      </c>
      <c r="AY55" s="1"/>
      <c r="AZ55" s="1"/>
      <c r="BA55" s="33" t="e">
        <f>#REF!</f>
        <v>#REF!</v>
      </c>
      <c r="BB55" s="16"/>
      <c r="BC55" s="16"/>
      <c r="BD55" s="16" t="e">
        <f t="shared" si="305"/>
        <v>#DIV/0!</v>
      </c>
      <c r="BE55" s="16">
        <f>BH55</f>
        <v>0</v>
      </c>
      <c r="BF55" s="16">
        <f>BI55</f>
        <v>0</v>
      </c>
      <c r="BG55" s="16" t="e">
        <f t="shared" si="296"/>
        <v>#DIV/0!</v>
      </c>
      <c r="BH55" s="1"/>
      <c r="BI55" s="1"/>
      <c r="BJ55" s="16" t="e">
        <f t="shared" si="297"/>
        <v>#DIV/0!</v>
      </c>
      <c r="BK55" s="16"/>
      <c r="BL55" s="16"/>
      <c r="BM55" s="16"/>
      <c r="BN55" s="17"/>
      <c r="BO55" s="17"/>
      <c r="BP55" s="16" t="e">
        <f t="shared" si="298"/>
        <v>#DIV/0!</v>
      </c>
      <c r="BQ55" s="1">
        <f>BT55+CI55</f>
        <v>0</v>
      </c>
      <c r="BR55" s="1">
        <f>BU55+CJ55</f>
        <v>0</v>
      </c>
      <c r="BS55" s="16" t="e">
        <f t="shared" si="121"/>
        <v>#DIV/0!</v>
      </c>
      <c r="BT55" s="1"/>
      <c r="BU55" s="1"/>
      <c r="BV55" s="16" t="e">
        <f t="shared" si="299"/>
        <v>#DIV/0!</v>
      </c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16" t="e">
        <f t="shared" si="141"/>
        <v>#DIV/0!</v>
      </c>
      <c r="CL55" s="1">
        <f t="shared" si="306"/>
        <v>0</v>
      </c>
      <c r="CM55" s="1">
        <f t="shared" si="306"/>
        <v>0</v>
      </c>
      <c r="CN55" s="16" t="e">
        <f t="shared" si="83"/>
        <v>#DIV/0!</v>
      </c>
      <c r="CO55" s="1"/>
      <c r="CP55" s="1"/>
      <c r="CQ55" s="16" t="e">
        <f t="shared" si="124"/>
        <v>#DIV/0!</v>
      </c>
      <c r="CR55" s="1"/>
      <c r="CS55" s="1"/>
      <c r="CT55" s="16" t="e">
        <f t="shared" si="126"/>
        <v>#DIV/0!</v>
      </c>
      <c r="CU55" s="1"/>
      <c r="CV55" s="1"/>
      <c r="CW55" s="16" t="e">
        <f t="shared" si="300"/>
        <v>#DIV/0!</v>
      </c>
      <c r="CX55" s="1"/>
      <c r="CY55" s="1"/>
      <c r="CZ55" s="16" t="e">
        <f t="shared" si="301"/>
        <v>#DIV/0!</v>
      </c>
      <c r="DA55" s="1"/>
      <c r="DB55" s="1"/>
      <c r="DC55" s="16" t="e">
        <f t="shared" si="107"/>
        <v>#DIV/0!</v>
      </c>
      <c r="DD55" s="16"/>
      <c r="DE55" s="16"/>
      <c r="DF55" s="16"/>
      <c r="DG55" s="1">
        <f t="shared" ref="DG55:DH55" si="310">DJ55+DM55+DP55+DS55+DY55+EH55+EK55</f>
        <v>81997</v>
      </c>
      <c r="DH55" s="1">
        <f t="shared" si="310"/>
        <v>0</v>
      </c>
      <c r="DI55" s="16">
        <f t="shared" si="35"/>
        <v>0</v>
      </c>
      <c r="DJ55" s="1">
        <f>81997</f>
        <v>81997</v>
      </c>
      <c r="DK55" s="1"/>
      <c r="DL55" s="16">
        <f t="shared" si="132"/>
        <v>0</v>
      </c>
      <c r="DM55" s="1"/>
      <c r="DN55" s="1"/>
      <c r="DO55" s="16" t="e">
        <f t="shared" si="278"/>
        <v>#DIV/0!</v>
      </c>
      <c r="DP55" s="1"/>
      <c r="DQ55" s="1"/>
      <c r="DR55" s="16" t="e">
        <f t="shared" si="279"/>
        <v>#DIV/0!</v>
      </c>
      <c r="DS55" s="1"/>
      <c r="DT55" s="1"/>
      <c r="DU55" s="16" t="e">
        <f t="shared" si="280"/>
        <v>#DIV/0!</v>
      </c>
      <c r="DV55" s="57"/>
      <c r="DW55" s="57"/>
      <c r="DX55" s="56" t="e">
        <f t="shared" si="281"/>
        <v>#DIV/0!</v>
      </c>
      <c r="DY55" s="1"/>
      <c r="DZ55" s="1"/>
      <c r="EA55" s="16" t="e">
        <f t="shared" si="302"/>
        <v>#DIV/0!</v>
      </c>
      <c r="EB55" s="16"/>
      <c r="EC55" s="16"/>
      <c r="ED55" s="16" t="e">
        <f t="shared" si="282"/>
        <v>#DIV/0!</v>
      </c>
      <c r="EE55" s="1"/>
      <c r="EF55" s="1"/>
      <c r="EG55" s="16" t="e">
        <f t="shared" si="139"/>
        <v>#DIV/0!</v>
      </c>
      <c r="EH55" s="1"/>
      <c r="EI55" s="1"/>
      <c r="EJ55" s="16" t="e">
        <f t="shared" si="140"/>
        <v>#DIV/0!</v>
      </c>
      <c r="EK55" s="16"/>
      <c r="EL55" s="16"/>
      <c r="EM55" s="16" t="e">
        <f t="shared" si="283"/>
        <v>#DIV/0!</v>
      </c>
      <c r="EN55" s="1">
        <f t="shared" si="307"/>
        <v>81997</v>
      </c>
      <c r="EO55" s="1">
        <f t="shared" si="307"/>
        <v>0</v>
      </c>
      <c r="EP55" s="16">
        <f t="shared" si="284"/>
        <v>0</v>
      </c>
      <c r="EQ55" s="45">
        <f t="shared" si="94"/>
        <v>1</v>
      </c>
      <c r="ER55" s="45">
        <f t="shared" si="95"/>
        <v>1</v>
      </c>
      <c r="ES55" s="45">
        <f t="shared" si="96"/>
        <v>1</v>
      </c>
      <c r="ET55" s="45">
        <f t="shared" si="97"/>
        <v>1</v>
      </c>
      <c r="EU55" s="45">
        <f t="shared" si="98"/>
        <v>1</v>
      </c>
      <c r="EV55" s="45">
        <f t="shared" si="99"/>
        <v>1</v>
      </c>
      <c r="EW55" s="45">
        <f t="shared" si="100"/>
        <v>1</v>
      </c>
      <c r="EX55" s="45">
        <f t="shared" si="101"/>
        <v>1</v>
      </c>
      <c r="EY55" s="45">
        <f t="shared" si="102"/>
        <v>1</v>
      </c>
      <c r="EZ55" s="45">
        <f t="shared" si="103"/>
        <v>1</v>
      </c>
      <c r="FA55" s="45">
        <f t="shared" si="104"/>
        <v>1</v>
      </c>
      <c r="FB55" s="45">
        <f t="shared" si="105"/>
        <v>1</v>
      </c>
      <c r="FC55" s="45">
        <f t="shared" si="106"/>
        <v>12</v>
      </c>
    </row>
    <row r="56" spans="1:161" x14ac:dyDescent="0.25">
      <c r="A56" s="27">
        <v>1000</v>
      </c>
      <c r="B56" s="26"/>
      <c r="C56" s="17" t="s">
        <v>70</v>
      </c>
      <c r="D56" s="17" t="e">
        <f>#REF!</f>
        <v>#REF!</v>
      </c>
      <c r="E56" s="17" t="e">
        <f>#REF!</f>
        <v>#REF!</v>
      </c>
      <c r="F56" s="3">
        <f>SUM(F57:F57)</f>
        <v>0</v>
      </c>
      <c r="G56" s="3">
        <f>SUM(G57:G57)</f>
        <v>0</v>
      </c>
      <c r="H56" s="16" t="e">
        <f t="shared" si="285"/>
        <v>#DIV/0!</v>
      </c>
      <c r="I56" s="3">
        <f>SUM(I57:I57)</f>
        <v>0</v>
      </c>
      <c r="J56" s="3">
        <f>SUM(J57:J57)</f>
        <v>0</v>
      </c>
      <c r="K56" s="16" t="e">
        <f t="shared" si="286"/>
        <v>#DIV/0!</v>
      </c>
      <c r="L56" s="3">
        <f>SUM(L57:L57)</f>
        <v>0</v>
      </c>
      <c r="M56" s="3">
        <f>SUM(M57:M57)</f>
        <v>0</v>
      </c>
      <c r="N56" s="16" t="e">
        <f t="shared" si="287"/>
        <v>#DIV/0!</v>
      </c>
      <c r="O56" s="3">
        <f>SUM(O57:O57)</f>
        <v>0</v>
      </c>
      <c r="P56" s="3">
        <f>SUM(P57:P57)</f>
        <v>0</v>
      </c>
      <c r="Q56" s="16" t="e">
        <f t="shared" si="288"/>
        <v>#DIV/0!</v>
      </c>
      <c r="R56" s="3">
        <f>SUM(R57:R57)</f>
        <v>0</v>
      </c>
      <c r="S56" s="3">
        <f>SUM(S57:S57)</f>
        <v>0</v>
      </c>
      <c r="T56" s="16" t="e">
        <f t="shared" si="308"/>
        <v>#DIV/0!</v>
      </c>
      <c r="U56" s="16"/>
      <c r="V56" s="16"/>
      <c r="W56" s="16"/>
      <c r="X56" s="3">
        <f>SUM(X57:X57)</f>
        <v>0</v>
      </c>
      <c r="Y56" s="3">
        <f>SUM(Y57:Y57)</f>
        <v>0</v>
      </c>
      <c r="Z56" s="16" t="e">
        <f t="shared" si="290"/>
        <v>#DIV/0!</v>
      </c>
      <c r="AA56" s="3">
        <f>SUM(AA57:AA57)</f>
        <v>0</v>
      </c>
      <c r="AB56" s="3">
        <f>SUM(AB57:AB57)</f>
        <v>0</v>
      </c>
      <c r="AC56" s="16" t="e">
        <f t="shared" si="291"/>
        <v>#DIV/0!</v>
      </c>
      <c r="AD56" s="3">
        <f>SUM(AD57:AD57)</f>
        <v>0</v>
      </c>
      <c r="AE56" s="3">
        <f>SUM(AE57:AE57)</f>
        <v>0</v>
      </c>
      <c r="AF56" s="16" t="e">
        <f t="shared" si="292"/>
        <v>#DIV/0!</v>
      </c>
      <c r="AG56" s="3">
        <f>SUM(AG57:AG57)</f>
        <v>0</v>
      </c>
      <c r="AH56" s="3">
        <f>SUM(AH57:AH57)</f>
        <v>0</v>
      </c>
      <c r="AI56" s="16" t="e">
        <f t="shared" si="293"/>
        <v>#DIV/0!</v>
      </c>
      <c r="AJ56" s="3">
        <f>SUM(AJ57:AJ57)</f>
        <v>0</v>
      </c>
      <c r="AK56" s="3">
        <f>SUM(AK57:AK57)</f>
        <v>0</v>
      </c>
      <c r="AL56" s="16" t="e">
        <f t="shared" si="294"/>
        <v>#DIV/0!</v>
      </c>
      <c r="AM56" s="3">
        <f>SUM(AM57:AM57)</f>
        <v>0</v>
      </c>
      <c r="AN56" s="3">
        <f>SUM(AN57:AN57)</f>
        <v>0</v>
      </c>
      <c r="AO56" s="16" t="e">
        <f t="shared" si="295"/>
        <v>#DIV/0!</v>
      </c>
      <c r="AP56" s="3">
        <f>SUM(AP57:AP57)</f>
        <v>0</v>
      </c>
      <c r="AQ56" s="3">
        <f>SUM(AQ57:AQ57)</f>
        <v>0</v>
      </c>
      <c r="AR56" s="16" t="e">
        <f t="shared" si="206"/>
        <v>#DIV/0!</v>
      </c>
      <c r="AS56" s="3">
        <f>SUM(AS57:AS57)</f>
        <v>0</v>
      </c>
      <c r="AT56" s="3">
        <f>SUM(AT57:AT57)</f>
        <v>0</v>
      </c>
      <c r="AU56" s="16" t="e">
        <f t="shared" si="116"/>
        <v>#DIV/0!</v>
      </c>
      <c r="AV56" s="16"/>
      <c r="AW56" s="16"/>
      <c r="AX56" s="16" t="e">
        <f t="shared" si="18"/>
        <v>#DIV/0!</v>
      </c>
      <c r="AY56" s="3">
        <f>SUM(AY57:AY57)</f>
        <v>0</v>
      </c>
      <c r="AZ56" s="3">
        <f>SUM(AZ57:AZ57)</f>
        <v>0</v>
      </c>
      <c r="BA56" s="33" t="e">
        <f t="shared" si="274"/>
        <v>#DIV/0!</v>
      </c>
      <c r="BB56" s="16"/>
      <c r="BC56" s="16"/>
      <c r="BD56" s="16" t="e">
        <f t="shared" si="305"/>
        <v>#DIV/0!</v>
      </c>
      <c r="BE56" s="3">
        <f>SUM(BE57:BE57)</f>
        <v>0</v>
      </c>
      <c r="BF56" s="3">
        <f>SUM(BF57:BF57)</f>
        <v>0</v>
      </c>
      <c r="BG56" s="16" t="e">
        <f t="shared" si="296"/>
        <v>#DIV/0!</v>
      </c>
      <c r="BH56" s="3">
        <f>SUM(BH57:BH57)</f>
        <v>0</v>
      </c>
      <c r="BI56" s="3">
        <f>SUM(BI57:BI57)</f>
        <v>0</v>
      </c>
      <c r="BJ56" s="16" t="e">
        <f t="shared" si="297"/>
        <v>#DIV/0!</v>
      </c>
      <c r="BK56" s="16"/>
      <c r="BL56" s="16"/>
      <c r="BM56" s="16"/>
      <c r="BN56" s="3">
        <f>SUM(BN57:BN57)</f>
        <v>0</v>
      </c>
      <c r="BO56" s="3">
        <f>SUM(BO57:BO57)</f>
        <v>0</v>
      </c>
      <c r="BP56" s="16" t="e">
        <f t="shared" si="298"/>
        <v>#DIV/0!</v>
      </c>
      <c r="BQ56" s="3">
        <f>SUM(BQ57:BQ57)</f>
        <v>0</v>
      </c>
      <c r="BR56" s="3">
        <f>SUM(BR57:BR57)</f>
        <v>0</v>
      </c>
      <c r="BS56" s="16" t="e">
        <f t="shared" si="121"/>
        <v>#DIV/0!</v>
      </c>
      <c r="BT56" s="3">
        <f>SUM(BT57:BT57)</f>
        <v>0</v>
      </c>
      <c r="BU56" s="3">
        <f>SUM(BU57:BU57)</f>
        <v>0</v>
      </c>
      <c r="BV56" s="16" t="e">
        <f t="shared" si="299"/>
        <v>#DIV/0!</v>
      </c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3">
        <f>SUM(CI57:CI57)</f>
        <v>0</v>
      </c>
      <c r="CJ56" s="3">
        <f>SUM(CJ57:CJ57)</f>
        <v>0</v>
      </c>
      <c r="CK56" s="16" t="e">
        <f t="shared" si="141"/>
        <v>#DIV/0!</v>
      </c>
      <c r="CL56" s="3">
        <f>SUM(CL57:CL57)</f>
        <v>0</v>
      </c>
      <c r="CM56" s="3">
        <f>SUM(CM57:CM57)</f>
        <v>0</v>
      </c>
      <c r="CN56" s="16" t="e">
        <f t="shared" si="83"/>
        <v>#DIV/0!</v>
      </c>
      <c r="CO56" s="1">
        <f>SUM(CO57:CO57)</f>
        <v>0</v>
      </c>
      <c r="CP56" s="1">
        <f>SUM(CP57:CP57)</f>
        <v>0</v>
      </c>
      <c r="CQ56" s="16" t="e">
        <f t="shared" si="124"/>
        <v>#DIV/0!</v>
      </c>
      <c r="CR56" s="1">
        <f>SUM(CR57:CR57)</f>
        <v>0</v>
      </c>
      <c r="CS56" s="1">
        <f>SUM(CS57:CS57)</f>
        <v>0</v>
      </c>
      <c r="CT56" s="16" t="e">
        <f t="shared" si="126"/>
        <v>#DIV/0!</v>
      </c>
      <c r="CU56" s="1">
        <f>SUM(CU57:CU57)</f>
        <v>0</v>
      </c>
      <c r="CV56" s="1">
        <f>SUM(CV57:CV57)</f>
        <v>0</v>
      </c>
      <c r="CW56" s="16" t="e">
        <f t="shared" si="300"/>
        <v>#DIV/0!</v>
      </c>
      <c r="CX56" s="1">
        <f>SUM(CX57:CX57)</f>
        <v>0</v>
      </c>
      <c r="CY56" s="1">
        <f>SUM(CY57:CY57)</f>
        <v>0</v>
      </c>
      <c r="CZ56" s="16" t="e">
        <f t="shared" si="301"/>
        <v>#DIV/0!</v>
      </c>
      <c r="DA56" s="1">
        <f>SUM(DA57:DA57)</f>
        <v>0</v>
      </c>
      <c r="DB56" s="1">
        <f>SUM(DB57:DB57)</f>
        <v>0</v>
      </c>
      <c r="DC56" s="16" t="e">
        <f t="shared" si="107"/>
        <v>#DIV/0!</v>
      </c>
      <c r="DD56" s="16"/>
      <c r="DE56" s="16"/>
      <c r="DF56" s="16"/>
      <c r="DG56" s="3">
        <f>SUM(DG57:DG57)</f>
        <v>0</v>
      </c>
      <c r="DH56" s="3">
        <f>SUM(DH57:DH57)</f>
        <v>0</v>
      </c>
      <c r="DI56" s="16" t="e">
        <f t="shared" si="35"/>
        <v>#DIV/0!</v>
      </c>
      <c r="DJ56" s="3">
        <f>SUM(DJ57:DJ57)</f>
        <v>0</v>
      </c>
      <c r="DK56" s="3">
        <f>SUM(DK57:DK57)</f>
        <v>0</v>
      </c>
      <c r="DL56" s="16" t="e">
        <f t="shared" si="132"/>
        <v>#DIV/0!</v>
      </c>
      <c r="DM56" s="3">
        <f>SUM(DM57:DM57)</f>
        <v>0</v>
      </c>
      <c r="DN56" s="3">
        <f>SUM(DN57:DN57)</f>
        <v>0</v>
      </c>
      <c r="DO56" s="16" t="e">
        <f t="shared" si="278"/>
        <v>#DIV/0!</v>
      </c>
      <c r="DP56" s="3">
        <f>SUM(DP57:DP57)</f>
        <v>0</v>
      </c>
      <c r="DQ56" s="3">
        <f>SUM(DQ57:DQ57)</f>
        <v>0</v>
      </c>
      <c r="DR56" s="16" t="e">
        <f t="shared" si="279"/>
        <v>#DIV/0!</v>
      </c>
      <c r="DS56" s="3">
        <f>SUM(DS57:DS57)</f>
        <v>0</v>
      </c>
      <c r="DT56" s="3">
        <f>SUM(DT57:DT57)</f>
        <v>0</v>
      </c>
      <c r="DU56" s="16" t="e">
        <f t="shared" si="280"/>
        <v>#DIV/0!</v>
      </c>
      <c r="DV56" s="55">
        <f>SUM(DV57:DV57)</f>
        <v>0</v>
      </c>
      <c r="DW56" s="55">
        <f>SUM(DW57:DW57)</f>
        <v>0</v>
      </c>
      <c r="DX56" s="56" t="e">
        <f t="shared" si="281"/>
        <v>#DIV/0!</v>
      </c>
      <c r="DY56" s="3">
        <f>SUM(DY57:DY57)</f>
        <v>0</v>
      </c>
      <c r="DZ56" s="3">
        <f>SUM(DZ57:DZ57)</f>
        <v>0</v>
      </c>
      <c r="EA56" s="16" t="e">
        <f t="shared" si="302"/>
        <v>#DIV/0!</v>
      </c>
      <c r="EB56" s="3">
        <f>SUM(EB57:EB57)</f>
        <v>0</v>
      </c>
      <c r="EC56" s="3">
        <f>SUM(EC57:EC57)</f>
        <v>0</v>
      </c>
      <c r="ED56" s="16" t="e">
        <f t="shared" si="282"/>
        <v>#DIV/0!</v>
      </c>
      <c r="EE56" s="3">
        <f>SUM(EE57:EE57)</f>
        <v>0</v>
      </c>
      <c r="EF56" s="3">
        <f>SUM(EF57:EF57)</f>
        <v>0</v>
      </c>
      <c r="EG56" s="16" t="e">
        <f t="shared" si="139"/>
        <v>#DIV/0!</v>
      </c>
      <c r="EH56" s="3">
        <f>SUM(EH57:EH57)</f>
        <v>0</v>
      </c>
      <c r="EI56" s="3">
        <f>SUM(EI57:EI57)</f>
        <v>0</v>
      </c>
      <c r="EJ56" s="16" t="e">
        <f t="shared" si="140"/>
        <v>#DIV/0!</v>
      </c>
      <c r="EK56" s="15"/>
      <c r="EL56" s="15"/>
      <c r="EM56" s="16" t="e">
        <f t="shared" si="283"/>
        <v>#DIV/0!</v>
      </c>
      <c r="EN56" s="3">
        <f>SUM(EN57:EN57)</f>
        <v>0</v>
      </c>
      <c r="EO56" s="3">
        <f>SUM(EO57:EO57)</f>
        <v>0</v>
      </c>
      <c r="EP56" s="16" t="e">
        <f t="shared" si="284"/>
        <v>#DIV/0!</v>
      </c>
      <c r="EQ56" s="45">
        <f t="shared" si="94"/>
        <v>1</v>
      </c>
      <c r="ER56" s="45">
        <f t="shared" si="95"/>
        <v>1</v>
      </c>
      <c r="ES56" s="45">
        <f t="shared" si="96"/>
        <v>1</v>
      </c>
      <c r="ET56" s="45">
        <f t="shared" si="97"/>
        <v>1</v>
      </c>
      <c r="EU56" s="45">
        <f t="shared" si="98"/>
        <v>1</v>
      </c>
      <c r="EV56" s="45">
        <f t="shared" si="99"/>
        <v>1</v>
      </c>
      <c r="EW56" s="45">
        <f t="shared" si="100"/>
        <v>1</v>
      </c>
      <c r="EX56" s="45">
        <f t="shared" si="101"/>
        <v>1</v>
      </c>
      <c r="EY56" s="45">
        <f t="shared" si="102"/>
        <v>1</v>
      </c>
      <c r="EZ56" s="45">
        <f t="shared" si="103"/>
        <v>1</v>
      </c>
      <c r="FA56" s="45">
        <f t="shared" si="104"/>
        <v>1</v>
      </c>
      <c r="FB56" s="45">
        <f t="shared" si="105"/>
        <v>1</v>
      </c>
      <c r="FC56" s="45">
        <f t="shared" si="106"/>
        <v>12</v>
      </c>
    </row>
    <row r="57" spans="1:161" x14ac:dyDescent="0.25">
      <c r="A57" s="7">
        <v>1001</v>
      </c>
      <c r="B57" s="5">
        <v>321</v>
      </c>
      <c r="C57" s="4" t="s">
        <v>71</v>
      </c>
      <c r="D57" s="17"/>
      <c r="E57" s="17"/>
      <c r="F57" s="13">
        <f t="shared" ref="F57:G57" si="311">I57+X57+BE57+BQ57+CL57+BN57</f>
        <v>0</v>
      </c>
      <c r="G57" s="13">
        <f t="shared" si="311"/>
        <v>0</v>
      </c>
      <c r="H57" s="16" t="e">
        <f t="shared" si="285"/>
        <v>#DIV/0!</v>
      </c>
      <c r="I57" s="1">
        <f t="shared" ref="I57:J57" si="312">L57+O57+R57</f>
        <v>0</v>
      </c>
      <c r="J57" s="1">
        <f t="shared" si="312"/>
        <v>0</v>
      </c>
      <c r="K57" s="16" t="e">
        <f t="shared" si="286"/>
        <v>#DIV/0!</v>
      </c>
      <c r="L57" s="3"/>
      <c r="M57" s="3"/>
      <c r="N57" s="16" t="e">
        <f t="shared" si="287"/>
        <v>#DIV/0!</v>
      </c>
      <c r="O57" s="4"/>
      <c r="P57" s="4"/>
      <c r="Q57" s="16" t="e">
        <f t="shared" si="288"/>
        <v>#DIV/0!</v>
      </c>
      <c r="R57" s="3"/>
      <c r="S57" s="3"/>
      <c r="T57" s="16" t="e">
        <f t="shared" si="308"/>
        <v>#DIV/0!</v>
      </c>
      <c r="U57" s="16"/>
      <c r="V57" s="16"/>
      <c r="W57" s="16"/>
      <c r="X57" s="1">
        <f t="shared" ref="X57:Y57" si="313">AA57+AD57+AG57+AJ57+AP57+AS57+AM57</f>
        <v>0</v>
      </c>
      <c r="Y57" s="1">
        <f t="shared" si="313"/>
        <v>0</v>
      </c>
      <c r="Z57" s="16" t="e">
        <f t="shared" si="290"/>
        <v>#DIV/0!</v>
      </c>
      <c r="AA57" s="3"/>
      <c r="AB57" s="3"/>
      <c r="AC57" s="16" t="e">
        <f t="shared" si="291"/>
        <v>#DIV/0!</v>
      </c>
      <c r="AD57" s="3"/>
      <c r="AE57" s="3"/>
      <c r="AF57" s="16" t="e">
        <f t="shared" si="292"/>
        <v>#DIV/0!</v>
      </c>
      <c r="AG57" s="3"/>
      <c r="AH57" s="3"/>
      <c r="AI57" s="16" t="e">
        <f t="shared" si="293"/>
        <v>#DIV/0!</v>
      </c>
      <c r="AJ57" s="3"/>
      <c r="AK57" s="3"/>
      <c r="AL57" s="16" t="e">
        <f t="shared" si="294"/>
        <v>#DIV/0!</v>
      </c>
      <c r="AM57" s="15"/>
      <c r="AN57" s="3"/>
      <c r="AO57" s="16" t="e">
        <f t="shared" si="295"/>
        <v>#DIV/0!</v>
      </c>
      <c r="AP57" s="3"/>
      <c r="AQ57" s="3"/>
      <c r="AR57" s="16" t="e">
        <f t="shared" si="206"/>
        <v>#DIV/0!</v>
      </c>
      <c r="AS57" s="3"/>
      <c r="AT57" s="3"/>
      <c r="AU57" s="16" t="e">
        <f t="shared" si="116"/>
        <v>#DIV/0!</v>
      </c>
      <c r="AV57" s="16"/>
      <c r="AW57" s="16"/>
      <c r="AX57" s="16" t="e">
        <f t="shared" si="18"/>
        <v>#DIV/0!</v>
      </c>
      <c r="AY57" s="3"/>
      <c r="AZ57" s="3"/>
      <c r="BA57" s="33" t="e">
        <f t="shared" si="274"/>
        <v>#DIV/0!</v>
      </c>
      <c r="BB57" s="16"/>
      <c r="BC57" s="16"/>
      <c r="BD57" s="16" t="e">
        <f t="shared" si="305"/>
        <v>#DIV/0!</v>
      </c>
      <c r="BE57" s="16">
        <f t="shared" ref="BE57:BF57" si="314">BH57</f>
        <v>0</v>
      </c>
      <c r="BF57" s="16">
        <f t="shared" si="314"/>
        <v>0</v>
      </c>
      <c r="BG57" s="16" t="e">
        <f t="shared" si="296"/>
        <v>#DIV/0!</v>
      </c>
      <c r="BH57" s="15"/>
      <c r="BI57" s="15"/>
      <c r="BJ57" s="16" t="e">
        <f t="shared" si="297"/>
        <v>#DIV/0!</v>
      </c>
      <c r="BK57" s="16"/>
      <c r="BL57" s="16"/>
      <c r="BM57" s="16"/>
      <c r="BN57" s="17"/>
      <c r="BO57" s="17"/>
      <c r="BP57" s="16" t="e">
        <f t="shared" si="298"/>
        <v>#DIV/0!</v>
      </c>
      <c r="BQ57" s="1">
        <f t="shared" ref="BQ57:BR57" si="315">BT57+CI57</f>
        <v>0</v>
      </c>
      <c r="BR57" s="1">
        <f t="shared" si="315"/>
        <v>0</v>
      </c>
      <c r="BS57" s="16" t="e">
        <f t="shared" si="121"/>
        <v>#DIV/0!</v>
      </c>
      <c r="BT57" s="1"/>
      <c r="BU57" s="1"/>
      <c r="BV57" s="16" t="e">
        <f t="shared" si="299"/>
        <v>#DIV/0!</v>
      </c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"/>
      <c r="CJ57" s="1"/>
      <c r="CK57" s="16" t="e">
        <f t="shared" si="141"/>
        <v>#DIV/0!</v>
      </c>
      <c r="CL57" s="1">
        <f t="shared" ref="CL57:CM57" si="316">CO57+CR57+CU57+CX57+DA57</f>
        <v>0</v>
      </c>
      <c r="CM57" s="1">
        <f t="shared" si="316"/>
        <v>0</v>
      </c>
      <c r="CN57" s="16" t="e">
        <f t="shared" si="83"/>
        <v>#DIV/0!</v>
      </c>
      <c r="CO57" s="1"/>
      <c r="CP57" s="1"/>
      <c r="CQ57" s="16" t="e">
        <f t="shared" si="124"/>
        <v>#DIV/0!</v>
      </c>
      <c r="CR57" s="1"/>
      <c r="CS57" s="1"/>
      <c r="CT57" s="16" t="e">
        <f t="shared" si="126"/>
        <v>#DIV/0!</v>
      </c>
      <c r="CU57" s="1"/>
      <c r="CV57" s="1"/>
      <c r="CW57" s="16" t="e">
        <f t="shared" si="300"/>
        <v>#DIV/0!</v>
      </c>
      <c r="CX57" s="1"/>
      <c r="CY57" s="1"/>
      <c r="CZ57" s="16" t="e">
        <f t="shared" si="301"/>
        <v>#DIV/0!</v>
      </c>
      <c r="DA57" s="1"/>
      <c r="DB57" s="1"/>
      <c r="DC57" s="16" t="e">
        <f t="shared" si="107"/>
        <v>#DIV/0!</v>
      </c>
      <c r="DD57" s="16"/>
      <c r="DE57" s="16"/>
      <c r="DF57" s="16"/>
      <c r="DG57" s="1">
        <f>DJ57+DM57+DP57+DS57+DY57+EH57+EK57</f>
        <v>0</v>
      </c>
      <c r="DH57" s="1">
        <f>DK57+DN57+DQ57+DT57+DZ57+EI57+EL57</f>
        <v>0</v>
      </c>
      <c r="DI57" s="16" t="e">
        <f t="shared" si="35"/>
        <v>#DIV/0!</v>
      </c>
      <c r="DJ57" s="3"/>
      <c r="DK57" s="3"/>
      <c r="DL57" s="16" t="e">
        <f t="shared" si="132"/>
        <v>#DIV/0!</v>
      </c>
      <c r="DM57" s="3"/>
      <c r="DN57" s="3"/>
      <c r="DO57" s="16" t="e">
        <f t="shared" si="278"/>
        <v>#DIV/0!</v>
      </c>
      <c r="DP57" s="3"/>
      <c r="DQ57" s="3"/>
      <c r="DR57" s="16" t="e">
        <f t="shared" si="279"/>
        <v>#DIV/0!</v>
      </c>
      <c r="DS57" s="3"/>
      <c r="DT57" s="3"/>
      <c r="DU57" s="16" t="e">
        <f t="shared" si="280"/>
        <v>#DIV/0!</v>
      </c>
      <c r="DV57" s="57">
        <f>DY57+EB57+EH57+EK57</f>
        <v>0</v>
      </c>
      <c r="DW57" s="57">
        <f>DZ57+EC57+EI57+EL57</f>
        <v>0</v>
      </c>
      <c r="DX57" s="56" t="e">
        <f t="shared" si="281"/>
        <v>#DIV/0!</v>
      </c>
      <c r="DY57" s="3"/>
      <c r="DZ57" s="3"/>
      <c r="EA57" s="16" t="e">
        <f t="shared" si="302"/>
        <v>#DIV/0!</v>
      </c>
      <c r="EB57" s="16"/>
      <c r="EC57" s="16"/>
      <c r="ED57" s="16" t="e">
        <f t="shared" si="282"/>
        <v>#DIV/0!</v>
      </c>
      <c r="EE57" s="3"/>
      <c r="EF57" s="3"/>
      <c r="EG57" s="16" t="e">
        <f t="shared" si="139"/>
        <v>#DIV/0!</v>
      </c>
      <c r="EH57" s="3"/>
      <c r="EI57" s="3"/>
      <c r="EJ57" s="16" t="e">
        <f t="shared" si="140"/>
        <v>#DIV/0!</v>
      </c>
      <c r="EK57" s="15"/>
      <c r="EL57" s="15"/>
      <c r="EM57" s="16" t="e">
        <f t="shared" si="283"/>
        <v>#DIV/0!</v>
      </c>
      <c r="EN57" s="1">
        <f>I57+X57+BE57+BQ57+CL57+DG57+BN57</f>
        <v>0</v>
      </c>
      <c r="EO57" s="1">
        <f>J57+Y57+BF57+BR57+CM57+DH57+BO57</f>
        <v>0</v>
      </c>
      <c r="EP57" s="16" t="e">
        <f t="shared" si="284"/>
        <v>#DIV/0!</v>
      </c>
      <c r="EQ57" s="45">
        <f t="shared" si="94"/>
        <v>1</v>
      </c>
      <c r="ER57" s="45">
        <f t="shared" si="95"/>
        <v>1</v>
      </c>
      <c r="ES57" s="45">
        <f t="shared" si="96"/>
        <v>1</v>
      </c>
      <c r="ET57" s="45">
        <f t="shared" si="97"/>
        <v>1</v>
      </c>
      <c r="EU57" s="45">
        <f t="shared" si="98"/>
        <v>1</v>
      </c>
      <c r="EV57" s="45">
        <f t="shared" si="99"/>
        <v>1</v>
      </c>
      <c r="EW57" s="45">
        <f t="shared" si="100"/>
        <v>1</v>
      </c>
      <c r="EX57" s="45">
        <f t="shared" si="101"/>
        <v>1</v>
      </c>
      <c r="EY57" s="45">
        <f t="shared" si="102"/>
        <v>1</v>
      </c>
      <c r="EZ57" s="45">
        <f t="shared" si="103"/>
        <v>1</v>
      </c>
      <c r="FA57" s="45">
        <f t="shared" si="104"/>
        <v>1</v>
      </c>
      <c r="FB57" s="45">
        <f t="shared" si="105"/>
        <v>1</v>
      </c>
      <c r="FC57" s="45">
        <f t="shared" si="106"/>
        <v>12</v>
      </c>
    </row>
    <row r="58" spans="1:161" x14ac:dyDescent="0.25">
      <c r="A58" s="27">
        <v>1100</v>
      </c>
      <c r="B58" s="27"/>
      <c r="C58" s="17" t="s">
        <v>72</v>
      </c>
      <c r="D58" s="28"/>
      <c r="E58" s="28"/>
      <c r="F58" s="3">
        <f>F59+F60</f>
        <v>150000</v>
      </c>
      <c r="G58" s="3">
        <f>G59+G60</f>
        <v>41000</v>
      </c>
      <c r="H58" s="16">
        <f t="shared" si="285"/>
        <v>27.333333333333332</v>
      </c>
      <c r="I58" s="29">
        <f>I59</f>
        <v>0</v>
      </c>
      <c r="J58" s="29">
        <f>J59</f>
        <v>0</v>
      </c>
      <c r="K58" s="16" t="e">
        <f t="shared" si="286"/>
        <v>#DIV/0!</v>
      </c>
      <c r="L58" s="29">
        <f>L59</f>
        <v>0</v>
      </c>
      <c r="M58" s="29">
        <f>M59</f>
        <v>0</v>
      </c>
      <c r="N58" s="16" t="e">
        <f t="shared" si="287"/>
        <v>#DIV/0!</v>
      </c>
      <c r="O58" s="29">
        <f>O59</f>
        <v>0</v>
      </c>
      <c r="P58" s="29">
        <f>P59</f>
        <v>0</v>
      </c>
      <c r="Q58" s="16" t="e">
        <f t="shared" si="288"/>
        <v>#DIV/0!</v>
      </c>
      <c r="R58" s="29">
        <f>R59</f>
        <v>0</v>
      </c>
      <c r="S58" s="29">
        <f>S59</f>
        <v>0</v>
      </c>
      <c r="T58" s="16" t="e">
        <f t="shared" si="308"/>
        <v>#DIV/0!</v>
      </c>
      <c r="U58" s="30"/>
      <c r="V58" s="30"/>
      <c r="W58" s="30"/>
      <c r="X58" s="29">
        <f>X59</f>
        <v>100000</v>
      </c>
      <c r="Y58" s="29">
        <f>Y59</f>
        <v>26000</v>
      </c>
      <c r="Z58" s="16">
        <f t="shared" si="290"/>
        <v>26</v>
      </c>
      <c r="AA58" s="29">
        <f>AA59</f>
        <v>0</v>
      </c>
      <c r="AB58" s="29">
        <f>AB59</f>
        <v>0</v>
      </c>
      <c r="AC58" s="16" t="e">
        <f t="shared" si="291"/>
        <v>#DIV/0!</v>
      </c>
      <c r="AD58" s="29">
        <f>AD59</f>
        <v>0</v>
      </c>
      <c r="AE58" s="29">
        <f>AE59</f>
        <v>0</v>
      </c>
      <c r="AF58" s="16" t="e">
        <f t="shared" si="292"/>
        <v>#DIV/0!</v>
      </c>
      <c r="AG58" s="29">
        <f>AG59</f>
        <v>0</v>
      </c>
      <c r="AH58" s="29">
        <f>AH59</f>
        <v>0</v>
      </c>
      <c r="AI58" s="16" t="e">
        <f t="shared" si="293"/>
        <v>#DIV/0!</v>
      </c>
      <c r="AJ58" s="29">
        <f>AJ59</f>
        <v>0</v>
      </c>
      <c r="AK58" s="29">
        <f>AK59</f>
        <v>0</v>
      </c>
      <c r="AL58" s="16" t="e">
        <f t="shared" si="294"/>
        <v>#DIV/0!</v>
      </c>
      <c r="AM58" s="29">
        <f>AM59</f>
        <v>0</v>
      </c>
      <c r="AN58" s="29">
        <f>AN59</f>
        <v>0</v>
      </c>
      <c r="AO58" s="16" t="e">
        <f t="shared" si="295"/>
        <v>#DIV/0!</v>
      </c>
      <c r="AP58" s="29">
        <f>AP59</f>
        <v>0</v>
      </c>
      <c r="AQ58" s="29">
        <f>AQ59</f>
        <v>0</v>
      </c>
      <c r="AR58" s="16" t="e">
        <f t="shared" si="206"/>
        <v>#DIV/0!</v>
      </c>
      <c r="AS58" s="29">
        <f>AS59</f>
        <v>100000</v>
      </c>
      <c r="AT58" s="29">
        <f>AT59</f>
        <v>26000</v>
      </c>
      <c r="AU58" s="16">
        <f t="shared" si="116"/>
        <v>26</v>
      </c>
      <c r="AV58" s="30"/>
      <c r="AW58" s="30"/>
      <c r="AX58" s="16" t="e">
        <f t="shared" si="18"/>
        <v>#DIV/0!</v>
      </c>
      <c r="AY58" s="29">
        <f>AY59</f>
        <v>0</v>
      </c>
      <c r="AZ58" s="29">
        <f>AZ59</f>
        <v>0</v>
      </c>
      <c r="BA58" s="33" t="e">
        <f t="shared" si="274"/>
        <v>#DIV/0!</v>
      </c>
      <c r="BB58" s="30"/>
      <c r="BC58" s="30"/>
      <c r="BD58" s="16" t="e">
        <f t="shared" si="305"/>
        <v>#DIV/0!</v>
      </c>
      <c r="BE58" s="29">
        <f>BE59</f>
        <v>0</v>
      </c>
      <c r="BF58" s="29">
        <f>BF59</f>
        <v>0</v>
      </c>
      <c r="BG58" s="16" t="e">
        <f t="shared" si="296"/>
        <v>#DIV/0!</v>
      </c>
      <c r="BH58" s="29">
        <f>BH59</f>
        <v>0</v>
      </c>
      <c r="BI58" s="29">
        <f>BI59</f>
        <v>0</v>
      </c>
      <c r="BJ58" s="16" t="e">
        <f t="shared" si="297"/>
        <v>#DIV/0!</v>
      </c>
      <c r="BK58" s="30"/>
      <c r="BL58" s="30"/>
      <c r="BM58" s="30"/>
      <c r="BN58" s="29">
        <f>BN59</f>
        <v>0</v>
      </c>
      <c r="BO58" s="29">
        <f>BO59</f>
        <v>0</v>
      </c>
      <c r="BP58" s="16" t="e">
        <f t="shared" si="298"/>
        <v>#DIV/0!</v>
      </c>
      <c r="BQ58" s="29">
        <f>BQ59</f>
        <v>0</v>
      </c>
      <c r="BR58" s="29">
        <f>BR59</f>
        <v>0</v>
      </c>
      <c r="BS58" s="16" t="e">
        <f t="shared" si="121"/>
        <v>#DIV/0!</v>
      </c>
      <c r="BT58" s="29">
        <f>BT59</f>
        <v>0</v>
      </c>
      <c r="BU58" s="29">
        <f>BU59</f>
        <v>0</v>
      </c>
      <c r="BV58" s="16" t="e">
        <f t="shared" si="299"/>
        <v>#DIV/0!</v>
      </c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9">
        <f>CI59</f>
        <v>0</v>
      </c>
      <c r="CJ58" s="29">
        <f>CJ59</f>
        <v>0</v>
      </c>
      <c r="CK58" s="16" t="e">
        <f t="shared" si="141"/>
        <v>#DIV/0!</v>
      </c>
      <c r="CL58" s="29">
        <f>SUM(CL59:CL60)</f>
        <v>50000</v>
      </c>
      <c r="CM58" s="29">
        <f t="shared" ref="CM58:DB58" si="317">SUM(CM59:CM60)</f>
        <v>15000</v>
      </c>
      <c r="CN58" s="16">
        <f t="shared" si="83"/>
        <v>30</v>
      </c>
      <c r="CO58" s="29">
        <f t="shared" si="317"/>
        <v>0</v>
      </c>
      <c r="CP58" s="29">
        <f t="shared" si="317"/>
        <v>0</v>
      </c>
      <c r="CQ58" s="16" t="e">
        <f t="shared" si="124"/>
        <v>#DIV/0!</v>
      </c>
      <c r="CR58" s="29">
        <f t="shared" si="317"/>
        <v>0</v>
      </c>
      <c r="CS58" s="29">
        <f t="shared" si="317"/>
        <v>0</v>
      </c>
      <c r="CT58" s="16" t="e">
        <f t="shared" si="126"/>
        <v>#DIV/0!</v>
      </c>
      <c r="CU58" s="29">
        <f t="shared" si="317"/>
        <v>0</v>
      </c>
      <c r="CV58" s="29">
        <f t="shared" si="317"/>
        <v>0</v>
      </c>
      <c r="CW58" s="29" t="e">
        <f t="shared" si="317"/>
        <v>#DIV/0!</v>
      </c>
      <c r="CX58" s="29">
        <f t="shared" si="317"/>
        <v>0</v>
      </c>
      <c r="CY58" s="29">
        <f t="shared" si="317"/>
        <v>0</v>
      </c>
      <c r="CZ58" s="29" t="e">
        <f t="shared" si="317"/>
        <v>#DIV/0!</v>
      </c>
      <c r="DA58" s="29">
        <f t="shared" si="317"/>
        <v>50000</v>
      </c>
      <c r="DB58" s="29">
        <f t="shared" si="317"/>
        <v>15000</v>
      </c>
      <c r="DC58" s="16">
        <f t="shared" si="107"/>
        <v>30</v>
      </c>
      <c r="DD58" s="30"/>
      <c r="DE58" s="30"/>
      <c r="DF58" s="30"/>
      <c r="DG58" s="29">
        <f t="shared" ref="DG58:DH58" si="318">SUM(DG59:DG60)</f>
        <v>150000</v>
      </c>
      <c r="DH58" s="29">
        <f t="shared" si="318"/>
        <v>60000</v>
      </c>
      <c r="DI58" s="16">
        <f t="shared" si="35"/>
        <v>40</v>
      </c>
      <c r="DJ58" s="29">
        <f t="shared" ref="DJ58:DK58" si="319">SUM(DJ59:DJ60)</f>
        <v>60000</v>
      </c>
      <c r="DK58" s="29">
        <f t="shared" si="319"/>
        <v>60000</v>
      </c>
      <c r="DL58" s="16">
        <f t="shared" si="132"/>
        <v>100</v>
      </c>
      <c r="DM58" s="29">
        <f t="shared" ref="DM58:DN58" si="320">SUM(DM59:DM60)</f>
        <v>0</v>
      </c>
      <c r="DN58" s="29">
        <f t="shared" si="320"/>
        <v>0</v>
      </c>
      <c r="DO58" s="16" t="e">
        <f t="shared" si="278"/>
        <v>#DIV/0!</v>
      </c>
      <c r="DP58" s="29">
        <f>DP59</f>
        <v>0</v>
      </c>
      <c r="DQ58" s="29">
        <f>DQ59</f>
        <v>0</v>
      </c>
      <c r="DR58" s="16" t="e">
        <f t="shared" si="279"/>
        <v>#DIV/0!</v>
      </c>
      <c r="DS58" s="29">
        <f t="shared" ref="DS58:DT58" si="321">SUM(DS59:DS60)</f>
        <v>0</v>
      </c>
      <c r="DT58" s="29">
        <f t="shared" si="321"/>
        <v>0</v>
      </c>
      <c r="DU58" s="16" t="e">
        <f t="shared" si="280"/>
        <v>#DIV/0!</v>
      </c>
      <c r="DV58" s="59">
        <f t="shared" ref="DV58:DW58" si="322">SUM(DV59:DV60)</f>
        <v>90000</v>
      </c>
      <c r="DW58" s="59">
        <f t="shared" si="322"/>
        <v>0</v>
      </c>
      <c r="DX58" s="56">
        <f t="shared" si="281"/>
        <v>0</v>
      </c>
      <c r="DY58" s="29">
        <f t="shared" ref="DY58:EC58" si="323">SUM(DY59:DY60)</f>
        <v>0</v>
      </c>
      <c r="DZ58" s="29">
        <f t="shared" si="323"/>
        <v>0</v>
      </c>
      <c r="EA58" s="16" t="e">
        <f t="shared" si="302"/>
        <v>#DIV/0!</v>
      </c>
      <c r="EB58" s="29">
        <f t="shared" si="323"/>
        <v>0</v>
      </c>
      <c r="EC58" s="29">
        <f t="shared" si="323"/>
        <v>0</v>
      </c>
      <c r="ED58" s="16" t="e">
        <f t="shared" si="282"/>
        <v>#DIV/0!</v>
      </c>
      <c r="EE58" s="29">
        <f t="shared" ref="EE58:EF58" si="324">SUM(EE59:EE60)</f>
        <v>0</v>
      </c>
      <c r="EF58" s="29">
        <f t="shared" si="324"/>
        <v>0</v>
      </c>
      <c r="EG58" s="16" t="e">
        <f t="shared" si="139"/>
        <v>#DIV/0!</v>
      </c>
      <c r="EH58" s="29">
        <f t="shared" ref="EH58:EI58" si="325">SUM(EH59:EH60)</f>
        <v>90000</v>
      </c>
      <c r="EI58" s="29">
        <f t="shared" si="325"/>
        <v>0</v>
      </c>
      <c r="EJ58" s="16">
        <f t="shared" si="140"/>
        <v>0</v>
      </c>
      <c r="EK58" s="29">
        <f t="shared" ref="EK58:EL58" si="326">SUM(EK59:EK60)</f>
        <v>0</v>
      </c>
      <c r="EL58" s="29">
        <f t="shared" si="326"/>
        <v>0</v>
      </c>
      <c r="EM58" s="16" t="e">
        <f t="shared" si="283"/>
        <v>#DIV/0!</v>
      </c>
      <c r="EN58" s="29">
        <f t="shared" ref="EN58:EO58" si="327">SUM(EN59:EN60)</f>
        <v>300000</v>
      </c>
      <c r="EO58" s="29">
        <f t="shared" si="327"/>
        <v>101000</v>
      </c>
      <c r="EP58" s="16">
        <f t="shared" si="284"/>
        <v>33.666666666666664</v>
      </c>
      <c r="EQ58" s="45">
        <f t="shared" si="94"/>
        <v>1</v>
      </c>
      <c r="ER58" s="45">
        <f t="shared" si="95"/>
        <v>1</v>
      </c>
      <c r="ES58" s="45">
        <f t="shared" si="96"/>
        <v>1</v>
      </c>
      <c r="ET58" s="45">
        <f t="shared" si="97"/>
        <v>1</v>
      </c>
      <c r="EU58" s="45">
        <f t="shared" si="98"/>
        <v>1</v>
      </c>
      <c r="EV58" s="45">
        <f t="shared" si="99"/>
        <v>1</v>
      </c>
      <c r="EW58" s="45">
        <f t="shared" si="100"/>
        <v>1</v>
      </c>
      <c r="EX58" s="45">
        <f t="shared" si="101"/>
        <v>1</v>
      </c>
      <c r="EY58" s="45">
        <f t="shared" si="102"/>
        <v>1</v>
      </c>
      <c r="EZ58" s="45">
        <f t="shared" si="103"/>
        <v>1</v>
      </c>
      <c r="FA58" s="45">
        <f t="shared" si="104"/>
        <v>1</v>
      </c>
      <c r="FB58" s="45">
        <f t="shared" si="105"/>
        <v>1</v>
      </c>
      <c r="FC58" s="45">
        <f t="shared" si="106"/>
        <v>12</v>
      </c>
    </row>
    <row r="59" spans="1:161" x14ac:dyDescent="0.25">
      <c r="A59" s="7">
        <v>1101</v>
      </c>
      <c r="B59" s="5">
        <v>244</v>
      </c>
      <c r="C59" s="4" t="s">
        <v>73</v>
      </c>
      <c r="D59" s="28"/>
      <c r="E59" s="28"/>
      <c r="F59" s="1">
        <f>I59+X59+BE59+BQ59+CL59+BN59</f>
        <v>100000</v>
      </c>
      <c r="G59" s="1">
        <f t="shared" ref="G59:G60" si="328">J59+Y59+BF59+BR59+CM59+BO59</f>
        <v>26000</v>
      </c>
      <c r="H59" s="16">
        <f t="shared" si="285"/>
        <v>26</v>
      </c>
      <c r="I59" s="1">
        <f t="shared" ref="I59:J61" si="329">L59+O59+R59</f>
        <v>0</v>
      </c>
      <c r="J59" s="1">
        <f t="shared" si="329"/>
        <v>0</v>
      </c>
      <c r="K59" s="16" t="e">
        <f t="shared" si="286"/>
        <v>#DIV/0!</v>
      </c>
      <c r="L59" s="31"/>
      <c r="M59" s="31"/>
      <c r="N59" s="16" t="e">
        <f t="shared" si="287"/>
        <v>#DIV/0!</v>
      </c>
      <c r="O59" s="28"/>
      <c r="P59" s="28"/>
      <c r="Q59" s="16" t="e">
        <f t="shared" si="288"/>
        <v>#DIV/0!</v>
      </c>
      <c r="R59" s="31"/>
      <c r="S59" s="31"/>
      <c r="T59" s="16" t="e">
        <f t="shared" si="308"/>
        <v>#DIV/0!</v>
      </c>
      <c r="U59" s="16"/>
      <c r="V59" s="16"/>
      <c r="W59" s="16"/>
      <c r="X59" s="1">
        <f t="shared" ref="X59:Y62" si="330">AA59+AD59+AG59+AJ59+AP59+AS59+AM59</f>
        <v>100000</v>
      </c>
      <c r="Y59" s="1">
        <f t="shared" si="330"/>
        <v>26000</v>
      </c>
      <c r="Z59" s="16">
        <f t="shared" si="290"/>
        <v>26</v>
      </c>
      <c r="AA59" s="31"/>
      <c r="AB59" s="31"/>
      <c r="AC59" s="16" t="e">
        <f t="shared" si="291"/>
        <v>#DIV/0!</v>
      </c>
      <c r="AD59" s="31"/>
      <c r="AE59" s="31"/>
      <c r="AF59" s="16" t="e">
        <f t="shared" si="292"/>
        <v>#DIV/0!</v>
      </c>
      <c r="AG59" s="31"/>
      <c r="AH59" s="31"/>
      <c r="AI59" s="16" t="e">
        <f t="shared" si="293"/>
        <v>#DIV/0!</v>
      </c>
      <c r="AJ59" s="31"/>
      <c r="AK59" s="31"/>
      <c r="AL59" s="16" t="e">
        <f t="shared" si="294"/>
        <v>#DIV/0!</v>
      </c>
      <c r="AM59" s="30"/>
      <c r="AN59" s="31"/>
      <c r="AO59" s="16" t="e">
        <f t="shared" si="295"/>
        <v>#DIV/0!</v>
      </c>
      <c r="AP59" s="31">
        <f>500000-500000</f>
        <v>0</v>
      </c>
      <c r="AQ59" s="31"/>
      <c r="AR59" s="16" t="e">
        <f t="shared" si="206"/>
        <v>#DIV/0!</v>
      </c>
      <c r="AS59" s="31">
        <f>100000</f>
        <v>100000</v>
      </c>
      <c r="AT59" s="31">
        <f>18000+8000</f>
        <v>26000</v>
      </c>
      <c r="AU59" s="16">
        <f t="shared" si="116"/>
        <v>26</v>
      </c>
      <c r="AV59" s="30"/>
      <c r="AW59" s="30"/>
      <c r="AX59" s="16" t="e">
        <f t="shared" si="18"/>
        <v>#DIV/0!</v>
      </c>
      <c r="AY59" s="31"/>
      <c r="AZ59" s="31"/>
      <c r="BA59" s="33" t="e">
        <f t="shared" si="274"/>
        <v>#DIV/0!</v>
      </c>
      <c r="BB59" s="16"/>
      <c r="BC59" s="16"/>
      <c r="BD59" s="16" t="e">
        <f t="shared" si="305"/>
        <v>#DIV/0!</v>
      </c>
      <c r="BE59" s="16">
        <f>BH59</f>
        <v>0</v>
      </c>
      <c r="BF59" s="16">
        <f>BI59</f>
        <v>0</v>
      </c>
      <c r="BG59" s="16" t="e">
        <f t="shared" si="296"/>
        <v>#DIV/0!</v>
      </c>
      <c r="BH59" s="30"/>
      <c r="BI59" s="30"/>
      <c r="BJ59" s="16" t="e">
        <f t="shared" si="297"/>
        <v>#DIV/0!</v>
      </c>
      <c r="BK59" s="30"/>
      <c r="BL59" s="30"/>
      <c r="BM59" s="30"/>
      <c r="BN59" s="32"/>
      <c r="BO59" s="32"/>
      <c r="BP59" s="16" t="e">
        <f t="shared" si="298"/>
        <v>#DIV/0!</v>
      </c>
      <c r="BQ59" s="1">
        <f>BT59+CI59</f>
        <v>0</v>
      </c>
      <c r="BR59" s="1">
        <f>BU59+CJ59</f>
        <v>0</v>
      </c>
      <c r="BS59" s="16" t="e">
        <f t="shared" si="121"/>
        <v>#DIV/0!</v>
      </c>
      <c r="BT59" s="28"/>
      <c r="BU59" s="28"/>
      <c r="BV59" s="16" t="e">
        <f t="shared" si="299"/>
        <v>#DIV/0!</v>
      </c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16" t="e">
        <f t="shared" si="141"/>
        <v>#DIV/0!</v>
      </c>
      <c r="CL59" s="1">
        <f t="shared" ref="CL59:CM60" si="331">CO59+CR59+CU59+CX59+DA59</f>
        <v>0</v>
      </c>
      <c r="CM59" s="1">
        <f t="shared" si="331"/>
        <v>0</v>
      </c>
      <c r="CN59" s="16" t="e">
        <f t="shared" si="83"/>
        <v>#DIV/0!</v>
      </c>
      <c r="CO59" s="31"/>
      <c r="CP59" s="31"/>
      <c r="CQ59" s="16" t="e">
        <f t="shared" si="124"/>
        <v>#DIV/0!</v>
      </c>
      <c r="CR59" s="31"/>
      <c r="CS59" s="31"/>
      <c r="CT59" s="16" t="e">
        <f t="shared" si="126"/>
        <v>#DIV/0!</v>
      </c>
      <c r="CU59" s="31"/>
      <c r="CV59" s="31"/>
      <c r="CW59" s="16" t="e">
        <f t="shared" ref="CW59" si="332">CV59/CU59*100</f>
        <v>#DIV/0!</v>
      </c>
      <c r="CX59" s="31"/>
      <c r="CY59" s="31"/>
      <c r="CZ59" s="16" t="e">
        <f t="shared" ref="CZ59" si="333">CY59/CX59*100</f>
        <v>#DIV/0!</v>
      </c>
      <c r="DA59" s="31"/>
      <c r="DB59" s="31"/>
      <c r="DC59" s="16" t="e">
        <f t="shared" si="107"/>
        <v>#DIV/0!</v>
      </c>
      <c r="DD59" s="16"/>
      <c r="DE59" s="16"/>
      <c r="DF59" s="16"/>
      <c r="DG59" s="1">
        <f>DJ59+DV59</f>
        <v>150000</v>
      </c>
      <c r="DH59" s="1">
        <f>DK59+DW59</f>
        <v>60000</v>
      </c>
      <c r="DI59" s="16">
        <f t="shared" si="35"/>
        <v>40</v>
      </c>
      <c r="DJ59" s="31">
        <f>60000</f>
        <v>60000</v>
      </c>
      <c r="DK59" s="31">
        <f>60000</f>
        <v>60000</v>
      </c>
      <c r="DL59" s="16">
        <f t="shared" si="132"/>
        <v>100</v>
      </c>
      <c r="DM59" s="31"/>
      <c r="DN59" s="31"/>
      <c r="DO59" s="16" t="e">
        <f t="shared" si="278"/>
        <v>#DIV/0!</v>
      </c>
      <c r="DP59" s="31"/>
      <c r="DQ59" s="31"/>
      <c r="DR59" s="16" t="e">
        <f t="shared" si="279"/>
        <v>#DIV/0!</v>
      </c>
      <c r="DS59" s="31"/>
      <c r="DT59" s="31"/>
      <c r="DU59" s="16" t="e">
        <f t="shared" si="280"/>
        <v>#DIV/0!</v>
      </c>
      <c r="DV59" s="57">
        <f>DY59+EB59+EH59+EK59</f>
        <v>90000</v>
      </c>
      <c r="DW59" s="57">
        <f>DZ59+EC59+EI59+EL59</f>
        <v>0</v>
      </c>
      <c r="DX59" s="56">
        <f t="shared" si="281"/>
        <v>0</v>
      </c>
      <c r="DY59" s="31"/>
      <c r="DZ59" s="31"/>
      <c r="EA59" s="16" t="e">
        <f t="shared" si="302"/>
        <v>#DIV/0!</v>
      </c>
      <c r="EB59" s="30"/>
      <c r="EC59" s="30"/>
      <c r="ED59" s="16" t="e">
        <f t="shared" si="282"/>
        <v>#DIV/0!</v>
      </c>
      <c r="EE59" s="31"/>
      <c r="EF59" s="31"/>
      <c r="EG59" s="16" t="e">
        <f t="shared" si="139"/>
        <v>#DIV/0!</v>
      </c>
      <c r="EH59" s="31">
        <f>98000-8000</f>
        <v>90000</v>
      </c>
      <c r="EI59" s="31"/>
      <c r="EJ59" s="16">
        <f t="shared" si="140"/>
        <v>0</v>
      </c>
      <c r="EK59" s="31"/>
      <c r="EL59" s="31"/>
      <c r="EM59" s="16" t="e">
        <f t="shared" si="283"/>
        <v>#DIV/0!</v>
      </c>
      <c r="EN59" s="1">
        <f>I59+X59+BE59+BQ59+CL59+DG59+BN59</f>
        <v>250000</v>
      </c>
      <c r="EO59" s="1">
        <f>J59+Y59+BF59+BR59+CM59+DH59+BO59</f>
        <v>86000</v>
      </c>
      <c r="EP59" s="16">
        <f t="shared" si="284"/>
        <v>34.4</v>
      </c>
      <c r="EQ59" s="45">
        <f t="shared" si="94"/>
        <v>1</v>
      </c>
      <c r="ER59" s="45">
        <f t="shared" si="95"/>
        <v>1</v>
      </c>
      <c r="ES59" s="45">
        <f t="shared" si="96"/>
        <v>1</v>
      </c>
      <c r="ET59" s="45">
        <f t="shared" si="97"/>
        <v>1</v>
      </c>
      <c r="EU59" s="45">
        <f t="shared" si="98"/>
        <v>1</v>
      </c>
      <c r="EV59" s="45">
        <f t="shared" si="99"/>
        <v>1</v>
      </c>
      <c r="EW59" s="45">
        <f t="shared" si="100"/>
        <v>1</v>
      </c>
      <c r="EX59" s="45">
        <f t="shared" si="101"/>
        <v>1</v>
      </c>
      <c r="EY59" s="45">
        <f t="shared" si="102"/>
        <v>1</v>
      </c>
      <c r="EZ59" s="45">
        <f t="shared" si="103"/>
        <v>1</v>
      </c>
      <c r="FA59" s="45">
        <f t="shared" si="104"/>
        <v>1</v>
      </c>
      <c r="FB59" s="45">
        <f t="shared" si="105"/>
        <v>1</v>
      </c>
      <c r="FC59" s="45">
        <f t="shared" si="106"/>
        <v>12</v>
      </c>
    </row>
    <row r="60" spans="1:161" x14ac:dyDescent="0.25">
      <c r="A60" s="7">
        <v>1101</v>
      </c>
      <c r="B60" s="5">
        <v>350</v>
      </c>
      <c r="C60" s="4" t="s">
        <v>73</v>
      </c>
      <c r="D60" s="28"/>
      <c r="E60" s="28"/>
      <c r="F60" s="1">
        <f>I60+X60+BE60+BQ60+CL60+BN60</f>
        <v>50000</v>
      </c>
      <c r="G60" s="1">
        <f t="shared" si="328"/>
        <v>15000</v>
      </c>
      <c r="H60" s="16">
        <f t="shared" si="285"/>
        <v>30</v>
      </c>
      <c r="I60" s="1">
        <f t="shared" si="329"/>
        <v>0</v>
      </c>
      <c r="J60" s="1">
        <f t="shared" si="329"/>
        <v>0</v>
      </c>
      <c r="K60" s="16" t="e">
        <f t="shared" si="286"/>
        <v>#DIV/0!</v>
      </c>
      <c r="L60" s="31"/>
      <c r="M60" s="31"/>
      <c r="N60" s="16" t="e">
        <f t="shared" si="287"/>
        <v>#DIV/0!</v>
      </c>
      <c r="O60" s="28"/>
      <c r="P60" s="28"/>
      <c r="Q60" s="16" t="e">
        <f t="shared" si="288"/>
        <v>#DIV/0!</v>
      </c>
      <c r="R60" s="31"/>
      <c r="S60" s="31"/>
      <c r="T60" s="16" t="e">
        <f t="shared" si="308"/>
        <v>#DIV/0!</v>
      </c>
      <c r="U60" s="16"/>
      <c r="V60" s="16"/>
      <c r="W60" s="16"/>
      <c r="X60" s="1">
        <f t="shared" si="330"/>
        <v>0</v>
      </c>
      <c r="Y60" s="1">
        <f t="shared" si="330"/>
        <v>0</v>
      </c>
      <c r="Z60" s="16" t="e">
        <f t="shared" si="290"/>
        <v>#DIV/0!</v>
      </c>
      <c r="AA60" s="31"/>
      <c r="AB60" s="31"/>
      <c r="AC60" s="16" t="e">
        <f t="shared" si="291"/>
        <v>#DIV/0!</v>
      </c>
      <c r="AD60" s="31"/>
      <c r="AE60" s="31"/>
      <c r="AF60" s="16" t="e">
        <f t="shared" si="292"/>
        <v>#DIV/0!</v>
      </c>
      <c r="AG60" s="31"/>
      <c r="AH60" s="31"/>
      <c r="AI60" s="16" t="e">
        <f t="shared" si="293"/>
        <v>#DIV/0!</v>
      </c>
      <c r="AJ60" s="31"/>
      <c r="AK60" s="31"/>
      <c r="AL60" s="16"/>
      <c r="AM60" s="30"/>
      <c r="AN60" s="31"/>
      <c r="AO60" s="16"/>
      <c r="AP60" s="31"/>
      <c r="AQ60" s="31"/>
      <c r="AR60" s="16" t="e">
        <f t="shared" si="206"/>
        <v>#DIV/0!</v>
      </c>
      <c r="AS60" s="31"/>
      <c r="AT60" s="31"/>
      <c r="AU60" s="16" t="e">
        <f t="shared" si="116"/>
        <v>#DIV/0!</v>
      </c>
      <c r="AV60" s="30"/>
      <c r="AW60" s="30"/>
      <c r="AX60" s="16" t="e">
        <f t="shared" si="18"/>
        <v>#DIV/0!</v>
      </c>
      <c r="AY60" s="31"/>
      <c r="AZ60" s="31"/>
      <c r="BA60" s="33" t="e">
        <f t="shared" si="274"/>
        <v>#DIV/0!</v>
      </c>
      <c r="BB60" s="16"/>
      <c r="BC60" s="16"/>
      <c r="BD60" s="16" t="e">
        <f t="shared" si="305"/>
        <v>#DIV/0!</v>
      </c>
      <c r="BE60" s="16"/>
      <c r="BF60" s="16"/>
      <c r="BG60" s="16"/>
      <c r="BH60" s="30"/>
      <c r="BI60" s="30"/>
      <c r="BJ60" s="16"/>
      <c r="BK60" s="30"/>
      <c r="BL60" s="30"/>
      <c r="BM60" s="30"/>
      <c r="BN60" s="32"/>
      <c r="BO60" s="32"/>
      <c r="BP60" s="16" t="e">
        <f t="shared" si="298"/>
        <v>#DIV/0!</v>
      </c>
      <c r="BQ60" s="1"/>
      <c r="BR60" s="1"/>
      <c r="BS60" s="16" t="e">
        <f t="shared" si="121"/>
        <v>#DIV/0!</v>
      </c>
      <c r="BT60" s="28"/>
      <c r="BU60" s="28"/>
      <c r="BV60" s="16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16" t="e">
        <f t="shared" si="141"/>
        <v>#DIV/0!</v>
      </c>
      <c r="CL60" s="1">
        <f t="shared" si="331"/>
        <v>50000</v>
      </c>
      <c r="CM60" s="1">
        <f t="shared" si="331"/>
        <v>15000</v>
      </c>
      <c r="CN60" s="16">
        <f t="shared" si="83"/>
        <v>30</v>
      </c>
      <c r="CO60" s="31"/>
      <c r="CP60" s="31"/>
      <c r="CQ60" s="16" t="e">
        <f t="shared" si="124"/>
        <v>#DIV/0!</v>
      </c>
      <c r="CR60" s="31"/>
      <c r="CS60" s="31"/>
      <c r="CT60" s="16" t="e">
        <f t="shared" si="126"/>
        <v>#DIV/0!</v>
      </c>
      <c r="CU60" s="31"/>
      <c r="CV60" s="31"/>
      <c r="CW60" s="16"/>
      <c r="CX60" s="31"/>
      <c r="CY60" s="31"/>
      <c r="CZ60" s="16"/>
      <c r="DA60" s="31">
        <f>50000</f>
        <v>50000</v>
      </c>
      <c r="DB60" s="31">
        <f>15000</f>
        <v>15000</v>
      </c>
      <c r="DC60" s="16">
        <f t="shared" si="107"/>
        <v>30</v>
      </c>
      <c r="DD60" s="16"/>
      <c r="DE60" s="16"/>
      <c r="DF60" s="16"/>
      <c r="DG60" s="1">
        <f>DJ60+DM60+DP60+DS60+DY60+EH60+EK60</f>
        <v>0</v>
      </c>
      <c r="DH60" s="1">
        <f>DK60+DN60+DQ60+DT60+DZ60+EI60+EL60</f>
        <v>0</v>
      </c>
      <c r="DI60" s="16" t="e">
        <f t="shared" si="35"/>
        <v>#DIV/0!</v>
      </c>
      <c r="DJ60" s="31"/>
      <c r="DK60" s="31"/>
      <c r="DL60" s="16" t="e">
        <f t="shared" si="132"/>
        <v>#DIV/0!</v>
      </c>
      <c r="DM60" s="31"/>
      <c r="DN60" s="31"/>
      <c r="DO60" s="16"/>
      <c r="DP60" s="31"/>
      <c r="DQ60" s="31"/>
      <c r="DR60" s="16"/>
      <c r="DS60" s="31"/>
      <c r="DT60" s="31"/>
      <c r="DU60" s="16"/>
      <c r="DV60" s="57">
        <f t="shared" ref="DV60:DV62" si="334">DY60+EB60+EH60+EK60</f>
        <v>0</v>
      </c>
      <c r="DW60" s="57">
        <f t="shared" ref="DW60:DW62" si="335">DZ60+EC60+EI60+EL60</f>
        <v>0</v>
      </c>
      <c r="DX60" s="56" t="e">
        <f t="shared" si="281"/>
        <v>#DIV/0!</v>
      </c>
      <c r="DY60" s="31"/>
      <c r="DZ60" s="31"/>
      <c r="EA60" s="16" t="e">
        <f t="shared" si="302"/>
        <v>#DIV/0!</v>
      </c>
      <c r="EB60" s="30"/>
      <c r="EC60" s="30"/>
      <c r="ED60" s="16" t="e">
        <f t="shared" si="282"/>
        <v>#DIV/0!</v>
      </c>
      <c r="EE60" s="31"/>
      <c r="EF60" s="31"/>
      <c r="EG60" s="16" t="e">
        <f t="shared" si="139"/>
        <v>#DIV/0!</v>
      </c>
      <c r="EH60" s="31"/>
      <c r="EI60" s="31"/>
      <c r="EJ60" s="16" t="e">
        <f t="shared" si="140"/>
        <v>#DIV/0!</v>
      </c>
      <c r="EK60" s="31"/>
      <c r="EL60" s="31"/>
      <c r="EM60" s="16" t="e">
        <f t="shared" si="283"/>
        <v>#DIV/0!</v>
      </c>
      <c r="EN60" s="1">
        <f>I60+X60+BE60+BQ60+CL60+DG60+BN60</f>
        <v>50000</v>
      </c>
      <c r="EO60" s="1">
        <f>J60+Y60+BF60+BR60+CM60+DH60+BO60</f>
        <v>15000</v>
      </c>
      <c r="EP60" s="16">
        <f t="shared" si="284"/>
        <v>30</v>
      </c>
      <c r="EQ60" s="45">
        <f t="shared" si="94"/>
        <v>1</v>
      </c>
      <c r="ER60" s="45">
        <f t="shared" si="95"/>
        <v>1</v>
      </c>
      <c r="ES60" s="45">
        <f t="shared" si="96"/>
        <v>1</v>
      </c>
      <c r="ET60" s="45">
        <f t="shared" si="97"/>
        <v>1</v>
      </c>
      <c r="EU60" s="45">
        <f t="shared" si="98"/>
        <v>1</v>
      </c>
      <c r="EV60" s="45">
        <f t="shared" si="99"/>
        <v>1</v>
      </c>
      <c r="EW60" s="45">
        <f t="shared" si="100"/>
        <v>1</v>
      </c>
      <c r="EX60" s="45">
        <f t="shared" si="101"/>
        <v>1</v>
      </c>
      <c r="EY60" s="45">
        <f t="shared" si="102"/>
        <v>1</v>
      </c>
      <c r="EZ60" s="45">
        <f t="shared" si="103"/>
        <v>1</v>
      </c>
      <c r="FA60" s="45">
        <f t="shared" si="104"/>
        <v>1</v>
      </c>
      <c r="FB60" s="45">
        <f t="shared" si="105"/>
        <v>1</v>
      </c>
      <c r="FC60" s="45">
        <f t="shared" si="106"/>
        <v>12</v>
      </c>
    </row>
    <row r="61" spans="1:161" x14ac:dyDescent="0.25">
      <c r="A61" s="7">
        <v>1301</v>
      </c>
      <c r="B61" s="5">
        <v>730</v>
      </c>
      <c r="C61" s="4" t="s">
        <v>106</v>
      </c>
      <c r="D61" s="28"/>
      <c r="E61" s="28"/>
      <c r="F61" s="1">
        <f>I61+X61+BE61+BQ61+CL61+BN61+BB61</f>
        <v>2000</v>
      </c>
      <c r="G61" s="1">
        <f>J61+Y61+BF61+BR61+CM61+BO61+BC61</f>
        <v>0</v>
      </c>
      <c r="H61" s="16"/>
      <c r="I61" s="1">
        <f t="shared" si="329"/>
        <v>0</v>
      </c>
      <c r="J61" s="1">
        <f t="shared" si="329"/>
        <v>0</v>
      </c>
      <c r="K61" s="16"/>
      <c r="L61" s="31"/>
      <c r="M61" s="31"/>
      <c r="N61" s="16"/>
      <c r="O61" s="28"/>
      <c r="P61" s="28"/>
      <c r="Q61" s="16"/>
      <c r="R61" s="31"/>
      <c r="S61" s="31"/>
      <c r="T61" s="16"/>
      <c r="U61" s="16"/>
      <c r="V61" s="16"/>
      <c r="W61" s="16"/>
      <c r="X61" s="1">
        <f t="shared" si="330"/>
        <v>0</v>
      </c>
      <c r="Y61" s="1">
        <f t="shared" si="330"/>
        <v>0</v>
      </c>
      <c r="Z61" s="16" t="e">
        <f t="shared" si="290"/>
        <v>#DIV/0!</v>
      </c>
      <c r="AA61" s="31"/>
      <c r="AB61" s="31"/>
      <c r="AC61" s="16"/>
      <c r="AD61" s="31"/>
      <c r="AE61" s="31"/>
      <c r="AF61" s="16" t="e">
        <f t="shared" si="292"/>
        <v>#DIV/0!</v>
      </c>
      <c r="AG61" s="31"/>
      <c r="AH61" s="31"/>
      <c r="AI61" s="16" t="e">
        <f t="shared" si="293"/>
        <v>#DIV/0!</v>
      </c>
      <c r="AJ61" s="31"/>
      <c r="AK61" s="31"/>
      <c r="AL61" s="16"/>
      <c r="AM61" s="30"/>
      <c r="AN61" s="31"/>
      <c r="AO61" s="16"/>
      <c r="AP61" s="31"/>
      <c r="AQ61" s="31"/>
      <c r="AR61" s="16" t="e">
        <f t="shared" si="206"/>
        <v>#DIV/0!</v>
      </c>
      <c r="AS61" s="31"/>
      <c r="AT61" s="31"/>
      <c r="AU61" s="16" t="e">
        <f t="shared" si="116"/>
        <v>#DIV/0!</v>
      </c>
      <c r="AV61" s="30"/>
      <c r="AW61" s="30"/>
      <c r="AX61" s="16" t="e">
        <f t="shared" si="18"/>
        <v>#DIV/0!</v>
      </c>
      <c r="AY61" s="31"/>
      <c r="AZ61" s="31"/>
      <c r="BA61" s="33" t="e">
        <f t="shared" ref="BA61" si="336">BA62</f>
        <v>#DIV/0!</v>
      </c>
      <c r="BB61" s="1">
        <v>2000</v>
      </c>
      <c r="BC61" s="16"/>
      <c r="BD61" s="16">
        <f t="shared" si="305"/>
        <v>0</v>
      </c>
      <c r="BE61" s="16"/>
      <c r="BF61" s="16"/>
      <c r="BG61" s="16"/>
      <c r="BH61" s="30"/>
      <c r="BI61" s="30"/>
      <c r="BJ61" s="16"/>
      <c r="BK61" s="30"/>
      <c r="BL61" s="30"/>
      <c r="BM61" s="30"/>
      <c r="BN61" s="32"/>
      <c r="BO61" s="32"/>
      <c r="BP61" s="16" t="e">
        <f t="shared" si="298"/>
        <v>#DIV/0!</v>
      </c>
      <c r="BQ61" s="1"/>
      <c r="BR61" s="1"/>
      <c r="BS61" s="16" t="e">
        <f t="shared" si="121"/>
        <v>#DIV/0!</v>
      </c>
      <c r="BT61" s="28"/>
      <c r="BU61" s="28"/>
      <c r="BV61" s="16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16" t="e">
        <f t="shared" si="141"/>
        <v>#DIV/0!</v>
      </c>
      <c r="CL61" s="1"/>
      <c r="CM61" s="1"/>
      <c r="CN61" s="16" t="e">
        <f t="shared" si="83"/>
        <v>#DIV/0!</v>
      </c>
      <c r="CO61" s="31"/>
      <c r="CP61" s="31"/>
      <c r="CQ61" s="16" t="e">
        <f t="shared" si="124"/>
        <v>#DIV/0!</v>
      </c>
      <c r="CR61" s="31"/>
      <c r="CS61" s="31"/>
      <c r="CT61" s="16" t="e">
        <f t="shared" si="126"/>
        <v>#DIV/0!</v>
      </c>
      <c r="CU61" s="31"/>
      <c r="CV61" s="31"/>
      <c r="CW61" s="16"/>
      <c r="CX61" s="31"/>
      <c r="CY61" s="31"/>
      <c r="CZ61" s="16"/>
      <c r="DA61" s="31"/>
      <c r="DB61" s="31"/>
      <c r="DC61" s="16" t="e">
        <f t="shared" si="107"/>
        <v>#DIV/0!</v>
      </c>
      <c r="DD61" s="16"/>
      <c r="DE61" s="16"/>
      <c r="DF61" s="16"/>
      <c r="DG61" s="1"/>
      <c r="DH61" s="1"/>
      <c r="DI61" s="16" t="e">
        <f t="shared" si="35"/>
        <v>#DIV/0!</v>
      </c>
      <c r="DJ61" s="31"/>
      <c r="DK61" s="31"/>
      <c r="DL61" s="16" t="e">
        <f t="shared" si="132"/>
        <v>#DIV/0!</v>
      </c>
      <c r="DM61" s="31"/>
      <c r="DN61" s="31"/>
      <c r="DO61" s="16"/>
      <c r="DP61" s="31"/>
      <c r="DQ61" s="31"/>
      <c r="DR61" s="16"/>
      <c r="DS61" s="31"/>
      <c r="DT61" s="31"/>
      <c r="DU61" s="16"/>
      <c r="DV61" s="57">
        <f t="shared" si="334"/>
        <v>0</v>
      </c>
      <c r="DW61" s="57">
        <f t="shared" si="335"/>
        <v>0</v>
      </c>
      <c r="DX61" s="56" t="e">
        <f t="shared" si="281"/>
        <v>#DIV/0!</v>
      </c>
      <c r="DY61" s="31"/>
      <c r="DZ61" s="31"/>
      <c r="EA61" s="16" t="e">
        <f t="shared" si="302"/>
        <v>#DIV/0!</v>
      </c>
      <c r="EB61" s="30"/>
      <c r="EC61" s="30"/>
      <c r="ED61" s="16" t="e">
        <f>EC60/EB60*100</f>
        <v>#DIV/0!</v>
      </c>
      <c r="EE61" s="31"/>
      <c r="EF61" s="31"/>
      <c r="EG61" s="16" t="e">
        <f t="shared" si="139"/>
        <v>#DIV/0!</v>
      </c>
      <c r="EH61" s="31"/>
      <c r="EI61" s="31"/>
      <c r="EJ61" s="16" t="e">
        <f t="shared" si="140"/>
        <v>#DIV/0!</v>
      </c>
      <c r="EK61" s="31"/>
      <c r="EL61" s="31"/>
      <c r="EM61" s="16" t="e">
        <f t="shared" si="283"/>
        <v>#DIV/0!</v>
      </c>
      <c r="EN61" s="1">
        <f>I61+X61+BE61+BQ61+CL61+DG61+BN61+BB61</f>
        <v>2000</v>
      </c>
      <c r="EO61" s="1">
        <f>J61+Y61+BF61+BR61+CM61+DH61+BO61+BC61</f>
        <v>0</v>
      </c>
      <c r="EP61" s="16">
        <f t="shared" si="284"/>
        <v>0</v>
      </c>
      <c r="EQ61" s="45">
        <f t="shared" si="94"/>
        <v>1</v>
      </c>
      <c r="ER61" s="45">
        <f t="shared" si="95"/>
        <v>1</v>
      </c>
      <c r="ES61" s="45">
        <f t="shared" si="96"/>
        <v>1</v>
      </c>
      <c r="ET61" s="45">
        <f t="shared" si="97"/>
        <v>1</v>
      </c>
      <c r="EU61" s="45">
        <f t="shared" si="98"/>
        <v>1</v>
      </c>
      <c r="EV61" s="45">
        <f t="shared" si="99"/>
        <v>1</v>
      </c>
      <c r="EW61" s="45">
        <f t="shared" si="100"/>
        <v>1</v>
      </c>
      <c r="EX61" s="45">
        <f t="shared" si="101"/>
        <v>1</v>
      </c>
      <c r="EY61" s="45">
        <f t="shared" si="102"/>
        <v>1</v>
      </c>
      <c r="EZ61" s="45">
        <f t="shared" si="103"/>
        <v>1</v>
      </c>
      <c r="FA61" s="45">
        <f t="shared" si="104"/>
        <v>1</v>
      </c>
      <c r="FB61" s="45">
        <f t="shared" si="105"/>
        <v>1</v>
      </c>
      <c r="FC61" s="45">
        <f t="shared" si="106"/>
        <v>12</v>
      </c>
    </row>
    <row r="62" spans="1:161" x14ac:dyDescent="0.25">
      <c r="A62" s="27">
        <v>1403</v>
      </c>
      <c r="B62" s="27"/>
      <c r="C62" s="17" t="s">
        <v>74</v>
      </c>
      <c r="D62" s="32"/>
      <c r="E62" s="32"/>
      <c r="F62" s="33">
        <f>I62+X62+BE62+BQ62+CL62+BN62</f>
        <v>248589</v>
      </c>
      <c r="G62" s="33">
        <f t="shared" ref="G62" si="337">J62+Y62+BF62+BR62+CM62+BO62</f>
        <v>41431.5</v>
      </c>
      <c r="H62" s="16">
        <f t="shared" ref="H62:H67" si="338">G62/F62*100</f>
        <v>16.666666666666664</v>
      </c>
      <c r="I62" s="3">
        <f>L62+O62+R62</f>
        <v>0</v>
      </c>
      <c r="J62" s="3">
        <f>M62+P62+S62</f>
        <v>0</v>
      </c>
      <c r="K62" s="16" t="e">
        <f t="shared" ref="K62:K67" si="339">J62/I62*100</f>
        <v>#DIV/0!</v>
      </c>
      <c r="L62" s="29"/>
      <c r="M62" s="29"/>
      <c r="N62" s="16" t="e">
        <f t="shared" ref="N62:N67" si="340">M62/L62*100</f>
        <v>#DIV/0!</v>
      </c>
      <c r="O62" s="32"/>
      <c r="P62" s="32"/>
      <c r="Q62" s="16" t="e">
        <f t="shared" ref="Q62:Q67" si="341">P62/O62*100</f>
        <v>#DIV/0!</v>
      </c>
      <c r="R62" s="29"/>
      <c r="S62" s="29"/>
      <c r="T62" s="16" t="e">
        <f t="shared" ref="T62:T67" si="342">S62/R62*100</f>
        <v>#DIV/0!</v>
      </c>
      <c r="U62" s="16"/>
      <c r="V62" s="16"/>
      <c r="W62" s="16"/>
      <c r="X62" s="3">
        <f t="shared" si="330"/>
        <v>0</v>
      </c>
      <c r="Y62" s="3">
        <f t="shared" si="330"/>
        <v>0</v>
      </c>
      <c r="Z62" s="16" t="e">
        <f t="shared" si="290"/>
        <v>#DIV/0!</v>
      </c>
      <c r="AA62" s="29"/>
      <c r="AB62" s="29"/>
      <c r="AC62" s="16" t="e">
        <f t="shared" ref="AC62:AC67" si="343">AB62/AA62*100</f>
        <v>#DIV/0!</v>
      </c>
      <c r="AD62" s="29"/>
      <c r="AE62" s="29"/>
      <c r="AF62" s="16" t="e">
        <f t="shared" ref="AF62:AF67" si="344">AE62/AD62*100</f>
        <v>#DIV/0!</v>
      </c>
      <c r="AG62" s="29"/>
      <c r="AH62" s="29"/>
      <c r="AI62" s="16" t="e">
        <f t="shared" ref="AI62:AI67" si="345">AH62/AG62*100</f>
        <v>#DIV/0!</v>
      </c>
      <c r="AJ62" s="29"/>
      <c r="AK62" s="29"/>
      <c r="AL62" s="16" t="e">
        <f t="shared" ref="AL62:AL67" si="346">AK62/AJ62*100</f>
        <v>#DIV/0!</v>
      </c>
      <c r="AM62" s="34"/>
      <c r="AN62" s="29"/>
      <c r="AO62" s="16" t="e">
        <f t="shared" ref="AO62:AO67" si="347">AN62/AM62*100</f>
        <v>#DIV/0!</v>
      </c>
      <c r="AP62" s="29"/>
      <c r="AQ62" s="29"/>
      <c r="AR62" s="16" t="e">
        <f t="shared" ref="AR62:AR67" si="348">AQ62/AP62*100</f>
        <v>#DIV/0!</v>
      </c>
      <c r="AS62" s="29"/>
      <c r="AT62" s="29"/>
      <c r="AU62" s="16" t="e">
        <f t="shared" ref="AU62:AU67" si="349">AT62/AS62*100</f>
        <v>#DIV/0!</v>
      </c>
      <c r="AV62" s="30"/>
      <c r="AW62" s="30"/>
      <c r="AX62" s="16" t="e">
        <f t="shared" si="18"/>
        <v>#DIV/0!</v>
      </c>
      <c r="AY62" s="29"/>
      <c r="AZ62" s="29"/>
      <c r="BA62" s="16" t="e">
        <f t="shared" ref="BA62:BA67" si="350">AZ62/AY62*100</f>
        <v>#DIV/0!</v>
      </c>
      <c r="BB62" s="16"/>
      <c r="BC62" s="16"/>
      <c r="BD62" s="16" t="e">
        <f t="shared" si="305"/>
        <v>#DIV/0!</v>
      </c>
      <c r="BE62" s="15">
        <f>BH62</f>
        <v>0</v>
      </c>
      <c r="BF62" s="15">
        <f>BI62</f>
        <v>0</v>
      </c>
      <c r="BG62" s="16" t="e">
        <f t="shared" ref="BG62:BG67" si="351">BF62/BE62*100</f>
        <v>#DIV/0!</v>
      </c>
      <c r="BH62" s="34"/>
      <c r="BI62" s="34"/>
      <c r="BJ62" s="16" t="e">
        <f t="shared" ref="BJ62:BJ67" si="352">BI62/BH62*100</f>
        <v>#DIV/0!</v>
      </c>
      <c r="BK62" s="30"/>
      <c r="BL62" s="30"/>
      <c r="BM62" s="30"/>
      <c r="BN62" s="29">
        <f>228572+20017</f>
        <v>248589</v>
      </c>
      <c r="BO62" s="29">
        <f>41431.5</f>
        <v>41431.5</v>
      </c>
      <c r="BP62" s="16">
        <f t="shared" si="298"/>
        <v>16.666666666666664</v>
      </c>
      <c r="BQ62" s="3">
        <f>BT62+CI62</f>
        <v>0</v>
      </c>
      <c r="BR62" s="3">
        <f>BU62+CJ62</f>
        <v>0</v>
      </c>
      <c r="BS62" s="16" t="e">
        <f t="shared" ref="BS62:BS67" si="353">BR62/BQ62*100</f>
        <v>#DIV/0!</v>
      </c>
      <c r="BT62" s="32"/>
      <c r="BU62" s="32"/>
      <c r="BV62" s="16" t="e">
        <f t="shared" ref="BV62:BV67" si="354">BU62/BT62*100</f>
        <v>#DIV/0!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16" t="e">
        <f t="shared" ref="CK62:CK67" si="355">CJ62/CI62*100</f>
        <v>#DIV/0!</v>
      </c>
      <c r="CL62" s="1">
        <f t="shared" ref="CL62:CM62" si="356">CO62+CR62+CU62+CX62+DA62</f>
        <v>0</v>
      </c>
      <c r="CM62" s="1">
        <f t="shared" si="356"/>
        <v>0</v>
      </c>
      <c r="CN62" s="16" t="e">
        <f t="shared" ref="CN62:CN67" si="357">CM62/CL62*100</f>
        <v>#DIV/0!</v>
      </c>
      <c r="CO62" s="31"/>
      <c r="CP62" s="31"/>
      <c r="CQ62" s="16" t="e">
        <f t="shared" ref="CQ62:CQ67" si="358">CP62/CO62*100</f>
        <v>#DIV/0!</v>
      </c>
      <c r="CR62" s="31"/>
      <c r="CS62" s="31"/>
      <c r="CT62" s="16" t="e">
        <f t="shared" ref="CT62:CT67" si="359">CS62/CR62*100</f>
        <v>#DIV/0!</v>
      </c>
      <c r="CU62" s="31"/>
      <c r="CV62" s="31"/>
      <c r="CW62" s="16" t="e">
        <f t="shared" ref="CW62:CW67" si="360">CV62/CU62*100</f>
        <v>#DIV/0!</v>
      </c>
      <c r="CX62" s="31"/>
      <c r="CY62" s="31"/>
      <c r="CZ62" s="16" t="e">
        <f t="shared" ref="CZ62:CZ67" si="361">CY62/CX62*100</f>
        <v>#DIV/0!</v>
      </c>
      <c r="DA62" s="31"/>
      <c r="DB62" s="31"/>
      <c r="DC62" s="16" t="e">
        <f t="shared" ref="DC62:DC67" si="362">DB62/DA62*100</f>
        <v>#DIV/0!</v>
      </c>
      <c r="DD62" s="16"/>
      <c r="DE62" s="16"/>
      <c r="DF62" s="16"/>
      <c r="DG62" s="3">
        <f>DJ62+DM62+DP62+DS62+DY62+EH62</f>
        <v>0</v>
      </c>
      <c r="DH62" s="3">
        <f>DK62+DN62+DQ62+DT62+DZ62+EI62</f>
        <v>0</v>
      </c>
      <c r="DI62" s="16" t="e">
        <f t="shared" ref="DI62:DI67" si="363">DH62/DG62*100</f>
        <v>#DIV/0!</v>
      </c>
      <c r="DJ62" s="29"/>
      <c r="DK62" s="29"/>
      <c r="DL62" s="16" t="e">
        <f t="shared" ref="DL62:DL67" si="364">DK62/DJ62*100</f>
        <v>#DIV/0!</v>
      </c>
      <c r="DM62" s="29"/>
      <c r="DN62" s="29"/>
      <c r="DO62" s="16" t="e">
        <f t="shared" ref="DO62:DO67" si="365">DN62/DM62*100</f>
        <v>#DIV/0!</v>
      </c>
      <c r="DP62" s="29"/>
      <c r="DQ62" s="29"/>
      <c r="DR62" s="16" t="e">
        <f t="shared" ref="DR62:DR67" si="366">DQ62/DP62*100</f>
        <v>#DIV/0!</v>
      </c>
      <c r="DS62" s="29"/>
      <c r="DT62" s="29"/>
      <c r="DU62" s="16" t="e">
        <f t="shared" ref="DU62:DU67" si="367">DT62/DS62*100</f>
        <v>#DIV/0!</v>
      </c>
      <c r="DV62" s="57">
        <f t="shared" si="334"/>
        <v>0</v>
      </c>
      <c r="DW62" s="57">
        <f t="shared" si="335"/>
        <v>0</v>
      </c>
      <c r="DX62" s="56" t="e">
        <f t="shared" ref="DX62:DX67" si="368">DW62/DV62*100</f>
        <v>#DIV/0!</v>
      </c>
      <c r="DY62" s="29"/>
      <c r="DZ62" s="29"/>
      <c r="EA62" s="16" t="e">
        <f t="shared" si="302"/>
        <v>#DIV/0!</v>
      </c>
      <c r="EB62" s="30"/>
      <c r="EC62" s="30"/>
      <c r="ED62" s="16" t="e">
        <f t="shared" ref="ED62:ED67" si="369">EC62/EB62*100</f>
        <v>#DIV/0!</v>
      </c>
      <c r="EE62" s="29"/>
      <c r="EF62" s="29"/>
      <c r="EG62" s="16" t="e">
        <f t="shared" si="139"/>
        <v>#DIV/0!</v>
      </c>
      <c r="EH62" s="29"/>
      <c r="EI62" s="29"/>
      <c r="EJ62" s="16" t="e">
        <f t="shared" ref="EJ62:EJ67" si="370">EI62/EH62*100</f>
        <v>#DIV/0!</v>
      </c>
      <c r="EK62" s="34"/>
      <c r="EL62" s="34"/>
      <c r="EM62" s="16" t="e">
        <f t="shared" ref="EM62:EM67" si="371">EL62/EK62*100</f>
        <v>#DIV/0!</v>
      </c>
      <c r="EN62" s="1">
        <f>I62+X62+BE62+BQ62+CL62+DG62+BN62</f>
        <v>248589</v>
      </c>
      <c r="EO62" s="1">
        <f>J62+Y62+BF62+BR62+CM62+DH62+BO62</f>
        <v>41431.5</v>
      </c>
      <c r="EP62" s="16">
        <f t="shared" si="284"/>
        <v>16.666666666666664</v>
      </c>
      <c r="EQ62" s="45">
        <f t="shared" si="94"/>
        <v>1</v>
      </c>
      <c r="ER62" s="45">
        <f t="shared" si="95"/>
        <v>1</v>
      </c>
      <c r="ES62" s="45">
        <f t="shared" si="96"/>
        <v>1</v>
      </c>
      <c r="ET62" s="45">
        <f t="shared" si="97"/>
        <v>1</v>
      </c>
      <c r="EU62" s="45">
        <f t="shared" si="98"/>
        <v>1</v>
      </c>
      <c r="EV62" s="45">
        <f t="shared" si="99"/>
        <v>1</v>
      </c>
      <c r="EW62" s="45">
        <f t="shared" si="100"/>
        <v>1</v>
      </c>
      <c r="EX62" s="45">
        <f t="shared" si="101"/>
        <v>1</v>
      </c>
      <c r="EY62" s="45">
        <f t="shared" si="102"/>
        <v>1</v>
      </c>
      <c r="EZ62" s="45">
        <f t="shared" si="103"/>
        <v>1</v>
      </c>
      <c r="FA62" s="45">
        <f t="shared" si="104"/>
        <v>1</v>
      </c>
      <c r="FB62" s="45">
        <f t="shared" si="105"/>
        <v>1</v>
      </c>
      <c r="FC62" s="45">
        <f t="shared" si="106"/>
        <v>12</v>
      </c>
    </row>
    <row r="63" spans="1:161" x14ac:dyDescent="0.25">
      <c r="A63" s="4"/>
      <c r="B63" s="4"/>
      <c r="C63" s="35" t="s">
        <v>27</v>
      </c>
      <c r="D63" s="32" t="e">
        <f>D4+#REF!+D33+#REF!+D53+#REF!+D56</f>
        <v>#REF!</v>
      </c>
      <c r="E63" s="32" t="e">
        <f>E4+#REF!+E33+#REF!+E53+#REF!+E56</f>
        <v>#REF!</v>
      </c>
      <c r="F63" s="36">
        <f>F4+F33+F53+F56+F20+F23+F58+F62+F51+F61</f>
        <v>21126772</v>
      </c>
      <c r="G63" s="36">
        <f>G4+G33+G53+G56+G20+G23+G58+G62+G51+G61</f>
        <v>3854068.3600000003</v>
      </c>
      <c r="H63" s="16">
        <f t="shared" si="338"/>
        <v>18.242580362016501</v>
      </c>
      <c r="I63" s="36">
        <f>I4+I33+I53+I56+I20+I23+I58+I62+I51</f>
        <v>14132726</v>
      </c>
      <c r="J63" s="36">
        <f>J4+J33+J53+J56+J20+J23+J58+J62+J51</f>
        <v>2770990.78</v>
      </c>
      <c r="K63" s="16">
        <f t="shared" si="339"/>
        <v>19.606909381813526</v>
      </c>
      <c r="L63" s="36">
        <f>L4+L33+L53+L56+L20+L23+L58+L62+L51</f>
        <v>10854626</v>
      </c>
      <c r="M63" s="36">
        <f>M4+M33+M53+M56+M20+M23+M58+M62+M51</f>
        <v>2029211.58</v>
      </c>
      <c r="N63" s="16">
        <f t="shared" si="340"/>
        <v>18.694440324337293</v>
      </c>
      <c r="O63" s="36">
        <f>O4+O33+O53+O56+O20+O23+O58+O62+O51</f>
        <v>0</v>
      </c>
      <c r="P63" s="36">
        <f>P4+P33+P53+P56+P20+P23+P58+P62+P51</f>
        <v>0</v>
      </c>
      <c r="Q63" s="16" t="e">
        <f t="shared" si="341"/>
        <v>#DIV/0!</v>
      </c>
      <c r="R63" s="36">
        <f>R4+R33+R53+R56+R20+R23+R58+R62+R51</f>
        <v>3278100</v>
      </c>
      <c r="S63" s="36">
        <f>S4+S33+S53+S56+S20+S23+S58+S62+S51</f>
        <v>741779.2</v>
      </c>
      <c r="T63" s="16">
        <f t="shared" si="342"/>
        <v>22.628327384765566</v>
      </c>
      <c r="U63" s="30"/>
      <c r="V63" s="30"/>
      <c r="W63" s="30"/>
      <c r="X63" s="36">
        <f>X4+X33+X53+X56+X20+X23+X58+X62+X51</f>
        <v>6626157</v>
      </c>
      <c r="Y63" s="36">
        <f>Y4+Y33+Y53+Y56+Y20+Y23+Y58+Y62+Y51</f>
        <v>1007346.0799999998</v>
      </c>
      <c r="Z63" s="16">
        <f t="shared" si="290"/>
        <v>15.202568849485454</v>
      </c>
      <c r="AA63" s="36">
        <f>AA4+AA33+AA53+AA56+AA20+AA23+AA58+AA62+AA51</f>
        <v>118300</v>
      </c>
      <c r="AB63" s="36">
        <f>AB4+AB33+AB53+AB56+AB20+AB23+AB58+AB62+AB51</f>
        <v>0</v>
      </c>
      <c r="AC63" s="16">
        <f t="shared" si="343"/>
        <v>0</v>
      </c>
      <c r="AD63" s="36">
        <f>AD4+AD33+AD53+AD56+AD20+AD23+AD58+AD62+AD51</f>
        <v>3600</v>
      </c>
      <c r="AE63" s="36">
        <f>AE4+AE33+AE53+AE56+AE20+AE23+AE58+AE62+AE51</f>
        <v>1200</v>
      </c>
      <c r="AF63" s="16">
        <f t="shared" si="344"/>
        <v>33.333333333333329</v>
      </c>
      <c r="AG63" s="36">
        <f>AG4+AG33+AG53+AG56+AG20+AG23+AG58+AG62+AG51</f>
        <v>577903</v>
      </c>
      <c r="AH63" s="36">
        <f>AH4+AH33+AH53+AH56+AH20+AH23+AH58+AH62+AH51</f>
        <v>269162.43</v>
      </c>
      <c r="AI63" s="16">
        <f t="shared" si="345"/>
        <v>46.575710802677953</v>
      </c>
      <c r="AJ63" s="36">
        <f>AJ4+AJ33+AJ53+AJ56+AJ20+AJ23+AJ58+AJ62+AJ51</f>
        <v>0</v>
      </c>
      <c r="AK63" s="36">
        <f>AK4+AK33+AK53+AK56+AK20+AK23+AK58+AK62+AK51</f>
        <v>0</v>
      </c>
      <c r="AL63" s="16" t="e">
        <f t="shared" si="346"/>
        <v>#DIV/0!</v>
      </c>
      <c r="AM63" s="36">
        <f>AM4+AM33+AM53+AM56+AM20+AM23+AM58+AM62+AM51</f>
        <v>0</v>
      </c>
      <c r="AN63" s="36">
        <f>AN4+AN33+AN53+AN56+AN20+AN23+AN58+AN62+AN51</f>
        <v>0</v>
      </c>
      <c r="AO63" s="16" t="e">
        <f t="shared" si="347"/>
        <v>#DIV/0!</v>
      </c>
      <c r="AP63" s="36">
        <f>AP4+AP33+AP53+AP56+AP20+AP23+AP58+AP62+AP51</f>
        <v>5300054</v>
      </c>
      <c r="AQ63" s="36">
        <f>AQ4+AQ33+AQ53+AQ56+AQ20+AQ23+AQ58+AQ62+AQ51</f>
        <v>608399.44999999995</v>
      </c>
      <c r="AR63" s="16">
        <f t="shared" si="348"/>
        <v>11.479117948609579</v>
      </c>
      <c r="AS63" s="36">
        <f>AS4+AS33+AS53+AS56+AS20+AS23+AS58+AS62+AS51</f>
        <v>626300</v>
      </c>
      <c r="AT63" s="36">
        <f>AT4+AT33+AT53+AT56+AT20+AT23+AT58+AT62+AT51</f>
        <v>128584.20000000001</v>
      </c>
      <c r="AU63" s="16">
        <f t="shared" si="349"/>
        <v>20.530768002554687</v>
      </c>
      <c r="AV63" s="36">
        <f>AV4+AV33+AV53+AV56+AV20+AV23+AV58+AV62+AV51</f>
        <v>0</v>
      </c>
      <c r="AW63" s="36">
        <f>AW4+AW33+AW53+AW56+AW20+AW23+AW58+AW62+AW51</f>
        <v>0</v>
      </c>
      <c r="AX63" s="16" t="e">
        <f t="shared" si="18"/>
        <v>#DIV/0!</v>
      </c>
      <c r="AY63" s="36">
        <f>AY4+AY33+AY53+AY56+AY20+AY23+AY58+AY62+AY51+AY61</f>
        <v>0</v>
      </c>
      <c r="AZ63" s="36">
        <f>AZ4+AZ33+AZ53+AZ56+AZ20+AZ23+AZ58+AZ62+AZ51+AZ61</f>
        <v>0</v>
      </c>
      <c r="BA63" s="16" t="e">
        <f t="shared" si="350"/>
        <v>#DIV/0!</v>
      </c>
      <c r="BB63" s="36">
        <f>BB4+BB33+BB53+BB56+BB20+BB23+BB58+BB62+BB51+BB61</f>
        <v>2000</v>
      </c>
      <c r="BC63" s="36">
        <f>BC4+BC33+BC53+BC56+BC20+BC23+BC58+BC62+BC51+BC61</f>
        <v>0</v>
      </c>
      <c r="BD63" s="16">
        <f t="shared" si="305"/>
        <v>0</v>
      </c>
      <c r="BE63" s="36">
        <f>BE4+BE33+BE53+BE56+BE20+BE23+BE58+BE62+BE51</f>
        <v>0</v>
      </c>
      <c r="BF63" s="36">
        <f>BF4+BF33+BF53+BF56+BF20+BF23+BF58+BF62+BF51</f>
        <v>0</v>
      </c>
      <c r="BG63" s="16" t="e">
        <f t="shared" si="351"/>
        <v>#DIV/0!</v>
      </c>
      <c r="BH63" s="36">
        <f>BH4+BH33+BH53+BH56+BH20+BH23+BH58+BH62+BH51</f>
        <v>0</v>
      </c>
      <c r="BI63" s="36">
        <f>BI4+BI33+BI53+BI56+BI20+BI23+BI58+BI62+BI51</f>
        <v>0</v>
      </c>
      <c r="BJ63" s="16" t="e">
        <f t="shared" si="352"/>
        <v>#DIV/0!</v>
      </c>
      <c r="BK63" s="30"/>
      <c r="BL63" s="30"/>
      <c r="BM63" s="30"/>
      <c r="BN63" s="36">
        <f>BN4+BN33+BN53+BN56+BN20+BN23+BN58+BN62+BN51</f>
        <v>248589</v>
      </c>
      <c r="BO63" s="36">
        <f>BO4+BO33+BO53+BO56+BO20+BO23+BO58+BO62+BO51</f>
        <v>41431.5</v>
      </c>
      <c r="BP63" s="16">
        <f t="shared" ref="BP63:BP67" si="372">BO63/BN63*100</f>
        <v>16.666666666666664</v>
      </c>
      <c r="BQ63" s="36">
        <f>BQ4+BQ33+BQ53+BQ56+BQ20+BQ23+BQ58+BQ62+BQ51</f>
        <v>0</v>
      </c>
      <c r="BR63" s="36">
        <f>BR4+BR33+BR53+BR56+BR20+BR23+BR58+BR62+BR51</f>
        <v>0</v>
      </c>
      <c r="BS63" s="16" t="e">
        <f t="shared" si="353"/>
        <v>#DIV/0!</v>
      </c>
      <c r="BT63" s="36">
        <f>BT4+BT33+BT53+BT56+BT20+BT23+BT58+BT62+BT51</f>
        <v>0</v>
      </c>
      <c r="BU63" s="36">
        <f>BU4+BU33+BU53+BU56+BU20+BU23+BU58+BU62+BU51</f>
        <v>0</v>
      </c>
      <c r="BV63" s="16" t="e">
        <f t="shared" si="354"/>
        <v>#DIV/0!</v>
      </c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6">
        <f>CI4+CI33+CI53+CI56+CI20+CI23+CI58+CI62+CI51</f>
        <v>0</v>
      </c>
      <c r="CJ63" s="36">
        <f>CJ4+CJ33+CJ53+CJ56+CJ20+CJ23+CJ58+CJ62+CJ51</f>
        <v>0</v>
      </c>
      <c r="CK63" s="16" t="e">
        <f t="shared" si="355"/>
        <v>#DIV/0!</v>
      </c>
      <c r="CL63" s="36">
        <f>CL4+CL33+CL53+CL56+CL20+CL23+CL58+CL62+CL51</f>
        <v>117300</v>
      </c>
      <c r="CM63" s="36">
        <f>CM4+CM33+CM53+CM56+CM20+CM23+CM58+CM62+CM51</f>
        <v>34300</v>
      </c>
      <c r="CN63" s="16">
        <f t="shared" si="357"/>
        <v>29.241261722080136</v>
      </c>
      <c r="CO63" s="36">
        <f>CO4+CO33+CO53+CO56+CO20+CO23+CO58+CO62+CO51</f>
        <v>0</v>
      </c>
      <c r="CP63" s="36">
        <f>CP4+CP33+CP53+CP56+CP20+CP23+CP58+CP62+CP51</f>
        <v>0</v>
      </c>
      <c r="CQ63" s="16" t="e">
        <f t="shared" si="358"/>
        <v>#DIV/0!</v>
      </c>
      <c r="CR63" s="36">
        <f>CR4+CR33+CR53+CR56+CR20+CR23+CR58+CR62+CR51</f>
        <v>0</v>
      </c>
      <c r="CS63" s="36">
        <f>CS4+CS33+CS53+CS56+CS20+CS23+CS58+CS62+CS51</f>
        <v>0</v>
      </c>
      <c r="CT63" s="16" t="e">
        <f t="shared" si="359"/>
        <v>#DIV/0!</v>
      </c>
      <c r="CU63" s="36">
        <f>CU4+CU33+CU53+CU56+CU20+CU23+CU58+CU62+CU51</f>
        <v>0</v>
      </c>
      <c r="CV63" s="36">
        <f>CV4+CV33+CV53+CV56+CV20+CV23+CV58+CV62+CV51</f>
        <v>0</v>
      </c>
      <c r="CW63" s="16" t="e">
        <f t="shared" si="360"/>
        <v>#DIV/0!</v>
      </c>
      <c r="CX63" s="36">
        <f>CX4+CX33+CX53+CX56+CX20+CX23+CX58+CX62+CX51</f>
        <v>0</v>
      </c>
      <c r="CY63" s="36">
        <f>CY4+CY33+CY53+CY56+CY20+CY23+CY58+CY62+CY51</f>
        <v>0</v>
      </c>
      <c r="CZ63" s="16" t="e">
        <f t="shared" si="361"/>
        <v>#DIV/0!</v>
      </c>
      <c r="DA63" s="36">
        <f>DA4+DA33+DA53+DA56+DA20+DA23+DA58+DA62+DA51</f>
        <v>117300</v>
      </c>
      <c r="DB63" s="36">
        <f>DB4+DB33+DB53+DB56+DB20+DB23+DB58+DB62+DB51</f>
        <v>34300</v>
      </c>
      <c r="DC63" s="16">
        <f t="shared" si="362"/>
        <v>29.241261722080136</v>
      </c>
      <c r="DD63" s="30"/>
      <c r="DE63" s="30"/>
      <c r="DF63" s="30"/>
      <c r="DG63" s="36">
        <f>DG4+DG33+DG53+DG56+DG20+DG23+DG58+DG62+DG51</f>
        <v>29255043</v>
      </c>
      <c r="DH63" s="36">
        <f>DH4+DH33+DH53+DH56+DH20+DH23+DH58+DH62+DH51</f>
        <v>350529.8</v>
      </c>
      <c r="DI63" s="16">
        <f t="shared" si="363"/>
        <v>1.1981858990943886</v>
      </c>
      <c r="DJ63" s="36">
        <f>DJ4+DJ33+DJ53+DJ56+DJ20+DJ23+DJ58+DJ62+DJ51</f>
        <v>45516197</v>
      </c>
      <c r="DK63" s="36">
        <f>DK4+DK33+DK53+DK56+DK20+DK23+DK58+DK62+DK51</f>
        <v>60000</v>
      </c>
      <c r="DL63" s="16">
        <f t="shared" si="364"/>
        <v>0.13182120641581721</v>
      </c>
      <c r="DM63" s="36">
        <f>DM4+DM33+DM53+DM56+DM20+DM23+DM58+DM62+DM51</f>
        <v>0</v>
      </c>
      <c r="DN63" s="36">
        <f>DN4+DN33+DN53+DN56+DN20+DN23+DN58+DN62+DN51</f>
        <v>0</v>
      </c>
      <c r="DO63" s="16" t="e">
        <f t="shared" si="365"/>
        <v>#DIV/0!</v>
      </c>
      <c r="DP63" s="36">
        <f>DP4+DP33+DP53+DP56+DP20+DP23+DP58+DP62+DP51</f>
        <v>0</v>
      </c>
      <c r="DQ63" s="36">
        <f>DQ4+DQ33+DQ53+DQ56+DQ20+DQ23+DQ58+DQ62+DQ51</f>
        <v>0</v>
      </c>
      <c r="DR63" s="16" t="e">
        <f t="shared" si="366"/>
        <v>#DIV/0!</v>
      </c>
      <c r="DS63" s="36">
        <f>DS4+DS33+DS53+DS56+DS20+DS23+DS58+DS62+DS51</f>
        <v>0</v>
      </c>
      <c r="DT63" s="36">
        <f>DT4+DT33+DT53+DT56+DT20+DT23+DT58+DT62+DT51</f>
        <v>0</v>
      </c>
      <c r="DU63" s="16" t="e">
        <f t="shared" si="367"/>
        <v>#DIV/0!</v>
      </c>
      <c r="DV63" s="60">
        <f>DV4+DV33+DV53+DV56+DV20+DV23+DV58+DV62+DV51</f>
        <v>1968146</v>
      </c>
      <c r="DW63" s="60">
        <f>DW4+DW33+DW53+DW56+DW20+DW23+DW58+DW62+DW51</f>
        <v>290529.8</v>
      </c>
      <c r="DX63" s="56">
        <f t="shared" si="368"/>
        <v>14.76159797088224</v>
      </c>
      <c r="DY63" s="36">
        <f>DY4+DY33+DY53+DY56+DY20+DY23+DY58+DY62+DY51</f>
        <v>360000</v>
      </c>
      <c r="DZ63" s="36">
        <f>DZ4+DZ33+DZ53+DZ56+DZ20+DZ23+DZ58+DZ62+DZ51</f>
        <v>73505.3</v>
      </c>
      <c r="EA63" s="16">
        <f t="shared" ref="EA63:EA67" si="373">DZ63/DY63*100</f>
        <v>20.41813888888889</v>
      </c>
      <c r="EB63" s="36">
        <f>EB4+EB33+EB53+EB56+EB20+EB23+EB58+EB62+EB51</f>
        <v>0</v>
      </c>
      <c r="EC63" s="36">
        <f>EC4+EC33+EC53+EC56+EC20+EC23+EC58+EC62+EC51</f>
        <v>0</v>
      </c>
      <c r="ED63" s="16" t="e">
        <f t="shared" si="369"/>
        <v>#DIV/0!</v>
      </c>
      <c r="EE63" s="36">
        <f>EE4+EE33+EE53+EE56+EE20+EE23+EE58+EE62+EE51</f>
        <v>0</v>
      </c>
      <c r="EF63" s="36">
        <f>EF4+EF33+EF53+EF56+EF20+EF23+EF58+EF62+EF51</f>
        <v>0</v>
      </c>
      <c r="EG63" s="16" t="e">
        <f t="shared" si="139"/>
        <v>#DIV/0!</v>
      </c>
      <c r="EH63" s="36">
        <f>EH4+EH33+EH53+EH56+EH20+EH23+EH58+EH62+EH51</f>
        <v>1476043</v>
      </c>
      <c r="EI63" s="36">
        <f>EI4+EI33+EI53+EI56+EI20+EI23+EI58+EI62+EI51</f>
        <v>177138.5</v>
      </c>
      <c r="EJ63" s="16">
        <f t="shared" si="370"/>
        <v>12.000903767708666</v>
      </c>
      <c r="EK63" s="36">
        <f>EK4+EK33+EK53+EK56+EK20+EK23+EK58+EK62+EK51</f>
        <v>132103</v>
      </c>
      <c r="EL63" s="36">
        <f>EL4+EL33+EL53+EL56+EL20+EL23+EL58+EL62+EL51</f>
        <v>39886</v>
      </c>
      <c r="EM63" s="16">
        <f t="shared" si="371"/>
        <v>30.193106893863121</v>
      </c>
      <c r="EN63" s="36">
        <f>EN4+EN33+EN53+EN56+EN20+EN23+EN58+EN62+EN51+EN61</f>
        <v>68611115</v>
      </c>
      <c r="EO63" s="36">
        <f>EO4+EO33+EO53+EO56+EO20+EO23+EO58+EO62+EO51+EO61</f>
        <v>4204598.16</v>
      </c>
      <c r="EP63" s="16">
        <f t="shared" si="284"/>
        <v>6.1281589141934223</v>
      </c>
      <c r="EQ63" s="45">
        <f t="shared" si="94"/>
        <v>1</v>
      </c>
      <c r="ER63" s="45">
        <f t="shared" si="95"/>
        <v>1</v>
      </c>
      <c r="ES63" s="45">
        <f t="shared" si="96"/>
        <v>1</v>
      </c>
      <c r="ET63" s="45">
        <f t="shared" si="97"/>
        <v>1</v>
      </c>
      <c r="EU63" s="45">
        <f t="shared" si="98"/>
        <v>1</v>
      </c>
      <c r="EV63" s="45">
        <f t="shared" si="99"/>
        <v>1</v>
      </c>
      <c r="EW63" s="45">
        <f t="shared" si="100"/>
        <v>1</v>
      </c>
      <c r="EX63" s="45">
        <f t="shared" si="101"/>
        <v>1</v>
      </c>
      <c r="EY63" s="45">
        <f t="shared" si="102"/>
        <v>1</v>
      </c>
      <c r="EZ63" s="45">
        <f t="shared" si="103"/>
        <v>1</v>
      </c>
      <c r="FA63" s="45">
        <f t="shared" si="104"/>
        <v>1</v>
      </c>
      <c r="FB63" s="45">
        <f t="shared" si="105"/>
        <v>1</v>
      </c>
      <c r="FC63" s="45">
        <f t="shared" si="106"/>
        <v>12</v>
      </c>
      <c r="FD63">
        <f>21533496+4330000+394054+118500+1054140+3387600+17967300+2325925+17500100</f>
        <v>68611115</v>
      </c>
      <c r="FE63" s="65">
        <f>FD63-EN63</f>
        <v>0</v>
      </c>
    </row>
    <row r="64" spans="1:161" x14ac:dyDescent="0.25">
      <c r="A64" s="4"/>
      <c r="B64" s="37"/>
      <c r="C64" s="37" t="s">
        <v>75</v>
      </c>
      <c r="D64" s="4"/>
      <c r="E64" s="4"/>
      <c r="F64" s="3">
        <f>I64+X64+BE64+BQ64+CL64+BN64</f>
        <v>248589</v>
      </c>
      <c r="G64" s="3">
        <f>J64+Y64+BF64+BR64+CM64+BO64</f>
        <v>41431.5</v>
      </c>
      <c r="H64" s="16">
        <f t="shared" si="338"/>
        <v>16.666666666666664</v>
      </c>
      <c r="I64" s="1"/>
      <c r="J64" s="1"/>
      <c r="K64" s="16" t="e">
        <f t="shared" si="339"/>
        <v>#DIV/0!</v>
      </c>
      <c r="L64" s="1"/>
      <c r="M64" s="1"/>
      <c r="N64" s="16" t="e">
        <f t="shared" si="340"/>
        <v>#DIV/0!</v>
      </c>
      <c r="O64" s="1"/>
      <c r="P64" s="1"/>
      <c r="Q64" s="16" t="e">
        <f t="shared" si="341"/>
        <v>#DIV/0!</v>
      </c>
      <c r="R64" s="1"/>
      <c r="S64" s="1"/>
      <c r="T64" s="16" t="e">
        <f t="shared" si="342"/>
        <v>#DIV/0!</v>
      </c>
      <c r="U64" s="16"/>
      <c r="V64" s="16"/>
      <c r="W64" s="16"/>
      <c r="X64" s="1"/>
      <c r="Y64" s="1"/>
      <c r="Z64" s="16" t="e">
        <f t="shared" si="290"/>
        <v>#DIV/0!</v>
      </c>
      <c r="AA64" s="1"/>
      <c r="AB64" s="1"/>
      <c r="AC64" s="16" t="e">
        <f t="shared" si="343"/>
        <v>#DIV/0!</v>
      </c>
      <c r="AD64" s="1"/>
      <c r="AE64" s="1"/>
      <c r="AF64" s="16" t="e">
        <f t="shared" si="344"/>
        <v>#DIV/0!</v>
      </c>
      <c r="AG64" s="1"/>
      <c r="AH64" s="1"/>
      <c r="AI64" s="16" t="e">
        <f t="shared" si="345"/>
        <v>#DIV/0!</v>
      </c>
      <c r="AJ64" s="1"/>
      <c r="AK64" s="1"/>
      <c r="AL64" s="16" t="e">
        <f t="shared" si="346"/>
        <v>#DIV/0!</v>
      </c>
      <c r="AM64" s="1"/>
      <c r="AN64" s="1"/>
      <c r="AO64" s="16" t="e">
        <f t="shared" si="347"/>
        <v>#DIV/0!</v>
      </c>
      <c r="AP64" s="1"/>
      <c r="AQ64" s="1"/>
      <c r="AR64" s="16" t="e">
        <f t="shared" si="348"/>
        <v>#DIV/0!</v>
      </c>
      <c r="AS64" s="1"/>
      <c r="AT64" s="1"/>
      <c r="AU64" s="16" t="e">
        <f t="shared" si="349"/>
        <v>#DIV/0!</v>
      </c>
      <c r="AV64" s="1"/>
      <c r="AW64" s="1"/>
      <c r="AX64" s="16" t="e">
        <f t="shared" si="18"/>
        <v>#DIV/0!</v>
      </c>
      <c r="AY64" s="1"/>
      <c r="AZ64" s="1"/>
      <c r="BA64" s="16" t="e">
        <f t="shared" si="350"/>
        <v>#DIV/0!</v>
      </c>
      <c r="BB64" s="1"/>
      <c r="BC64" s="1"/>
      <c r="BD64" s="16" t="e">
        <f t="shared" si="305"/>
        <v>#DIV/0!</v>
      </c>
      <c r="BE64" s="1"/>
      <c r="BF64" s="1">
        <f>BI64</f>
        <v>0</v>
      </c>
      <c r="BG64" s="16" t="e">
        <f t="shared" si="351"/>
        <v>#DIV/0!</v>
      </c>
      <c r="BH64" s="1"/>
      <c r="BI64" s="1"/>
      <c r="BJ64" s="16" t="e">
        <f t="shared" si="352"/>
        <v>#DIV/0!</v>
      </c>
      <c r="BK64" s="16"/>
      <c r="BL64" s="16"/>
      <c r="BM64" s="16"/>
      <c r="BN64" s="1">
        <f>BN62</f>
        <v>248589</v>
      </c>
      <c r="BO64" s="1">
        <f>BO62</f>
        <v>41431.5</v>
      </c>
      <c r="BP64" s="16">
        <f t="shared" si="372"/>
        <v>16.666666666666664</v>
      </c>
      <c r="BQ64" s="1"/>
      <c r="BR64" s="4"/>
      <c r="BS64" s="16" t="e">
        <f t="shared" si="353"/>
        <v>#DIV/0!</v>
      </c>
      <c r="BT64" s="1"/>
      <c r="BU64" s="4"/>
      <c r="BV64" s="16" t="e">
        <f t="shared" si="354"/>
        <v>#DIV/0!</v>
      </c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1"/>
      <c r="CJ64" s="4"/>
      <c r="CK64" s="16" t="e">
        <f t="shared" si="355"/>
        <v>#DIV/0!</v>
      </c>
      <c r="CL64" s="1">
        <f>CO64+CR64+CU64+CX64+DA64</f>
        <v>0</v>
      </c>
      <c r="CM64" s="1">
        <f>CP64+CS64+CV64+CY64+DB64</f>
        <v>0</v>
      </c>
      <c r="CN64" s="16" t="e">
        <f t="shared" si="357"/>
        <v>#DIV/0!</v>
      </c>
      <c r="CO64" s="1"/>
      <c r="CP64" s="1"/>
      <c r="CQ64" s="16" t="e">
        <f t="shared" si="358"/>
        <v>#DIV/0!</v>
      </c>
      <c r="CR64" s="1"/>
      <c r="CS64" s="1"/>
      <c r="CT64" s="16" t="e">
        <f t="shared" si="359"/>
        <v>#DIV/0!</v>
      </c>
      <c r="CU64" s="1"/>
      <c r="CV64" s="1"/>
      <c r="CW64" s="16" t="e">
        <f t="shared" si="360"/>
        <v>#DIV/0!</v>
      </c>
      <c r="CX64" s="1"/>
      <c r="CY64" s="1"/>
      <c r="CZ64" s="16" t="e">
        <f t="shared" si="361"/>
        <v>#DIV/0!</v>
      </c>
      <c r="DA64" s="1"/>
      <c r="DB64" s="1"/>
      <c r="DC64" s="16" t="e">
        <f t="shared" si="362"/>
        <v>#DIV/0!</v>
      </c>
      <c r="DD64" s="16"/>
      <c r="DE64" s="16"/>
      <c r="DF64" s="16"/>
      <c r="DG64" s="1">
        <f>DJ64+DM64+DP64+DS64+DY64+EH64+EK64</f>
        <v>0</v>
      </c>
      <c r="DH64" s="1">
        <f>DK64+DN64+DQ64+DT64+DZ64+EI64+EL64</f>
        <v>0</v>
      </c>
      <c r="DI64" s="16" t="e">
        <f t="shared" si="363"/>
        <v>#DIV/0!</v>
      </c>
      <c r="DJ64" s="1"/>
      <c r="DK64" s="29"/>
      <c r="DL64" s="16" t="e">
        <f t="shared" si="364"/>
        <v>#DIV/0!</v>
      </c>
      <c r="DM64" s="1"/>
      <c r="DN64" s="1"/>
      <c r="DO64" s="16" t="e">
        <f t="shared" si="365"/>
        <v>#DIV/0!</v>
      </c>
      <c r="DP64" s="1"/>
      <c r="DQ64" s="1"/>
      <c r="DR64" s="16" t="e">
        <f t="shared" si="366"/>
        <v>#DIV/0!</v>
      </c>
      <c r="DS64" s="1"/>
      <c r="DT64" s="1"/>
      <c r="DU64" s="16" t="e">
        <f t="shared" si="367"/>
        <v>#DIV/0!</v>
      </c>
      <c r="DV64" s="57"/>
      <c r="DW64" s="57"/>
      <c r="DX64" s="56" t="e">
        <f t="shared" si="368"/>
        <v>#DIV/0!</v>
      </c>
      <c r="DY64" s="1"/>
      <c r="DZ64" s="1"/>
      <c r="EA64" s="16" t="e">
        <f t="shared" si="373"/>
        <v>#DIV/0!</v>
      </c>
      <c r="EB64" s="16"/>
      <c r="EC64" s="16"/>
      <c r="ED64" s="16" t="e">
        <f t="shared" si="369"/>
        <v>#DIV/0!</v>
      </c>
      <c r="EE64" s="1"/>
      <c r="EF64" s="1"/>
      <c r="EG64" s="16" t="e">
        <f t="shared" si="139"/>
        <v>#DIV/0!</v>
      </c>
      <c r="EH64" s="1"/>
      <c r="EI64" s="1"/>
      <c r="EJ64" s="16" t="e">
        <f t="shared" si="370"/>
        <v>#DIV/0!</v>
      </c>
      <c r="EK64" s="1"/>
      <c r="EL64" s="1"/>
      <c r="EM64" s="16" t="e">
        <f t="shared" si="371"/>
        <v>#DIV/0!</v>
      </c>
      <c r="EN64" s="29">
        <f>I64+X64+BE64+BQ64+CL64+DG64+BN64</f>
        <v>248589</v>
      </c>
      <c r="EO64" s="29">
        <f>J64+Y64+BF64+BR64+CM64+DH64+BO64</f>
        <v>41431.5</v>
      </c>
      <c r="EP64" s="16">
        <f t="shared" si="284"/>
        <v>16.666666666666664</v>
      </c>
      <c r="FC64" s="45">
        <f>SUM(FC5:FC63)</f>
        <v>648</v>
      </c>
    </row>
    <row r="65" spans="1:146" x14ac:dyDescent="0.25">
      <c r="A65" s="4"/>
      <c r="B65" s="37"/>
      <c r="C65" s="38" t="s">
        <v>27</v>
      </c>
      <c r="D65" s="17"/>
      <c r="E65" s="17"/>
      <c r="F65" s="33">
        <f>F63-F64</f>
        <v>20878183</v>
      </c>
      <c r="G65" s="33">
        <f>G63-G64</f>
        <v>3812636.8600000003</v>
      </c>
      <c r="H65" s="16">
        <f t="shared" si="338"/>
        <v>18.261344198391214</v>
      </c>
      <c r="I65" s="33">
        <f>I63-I64</f>
        <v>14132726</v>
      </c>
      <c r="J65" s="33">
        <f>J63-J64</f>
        <v>2770990.78</v>
      </c>
      <c r="K65" s="16">
        <f t="shared" si="339"/>
        <v>19.606909381813526</v>
      </c>
      <c r="L65" s="33">
        <f>L63-L64</f>
        <v>10854626</v>
      </c>
      <c r="M65" s="33">
        <f>M63-M64</f>
        <v>2029211.58</v>
      </c>
      <c r="N65" s="16">
        <f t="shared" si="340"/>
        <v>18.694440324337293</v>
      </c>
      <c r="O65" s="33">
        <f>O63-O64</f>
        <v>0</v>
      </c>
      <c r="P65" s="33">
        <f>P63-P64</f>
        <v>0</v>
      </c>
      <c r="Q65" s="16" t="e">
        <f t="shared" si="341"/>
        <v>#DIV/0!</v>
      </c>
      <c r="R65" s="3">
        <f>R63+R64</f>
        <v>3278100</v>
      </c>
      <c r="S65" s="3">
        <f>S63+S64</f>
        <v>741779.2</v>
      </c>
      <c r="T65" s="16">
        <f t="shared" si="342"/>
        <v>22.628327384765566</v>
      </c>
      <c r="U65" s="16"/>
      <c r="V65" s="16"/>
      <c r="W65" s="16"/>
      <c r="X65" s="3">
        <f>X63+X64</f>
        <v>6626157</v>
      </c>
      <c r="Y65" s="3">
        <f>Y63+Y64</f>
        <v>1007346.0799999998</v>
      </c>
      <c r="Z65" s="16">
        <f t="shared" si="290"/>
        <v>15.202568849485454</v>
      </c>
      <c r="AA65" s="3">
        <f>AA63+AA64</f>
        <v>118300</v>
      </c>
      <c r="AB65" s="3">
        <f>AB63+AB64</f>
        <v>0</v>
      </c>
      <c r="AC65" s="16">
        <f t="shared" si="343"/>
        <v>0</v>
      </c>
      <c r="AD65" s="3">
        <f>AD63+AD64</f>
        <v>3600</v>
      </c>
      <c r="AE65" s="3">
        <f>AE63+AE64</f>
        <v>1200</v>
      </c>
      <c r="AF65" s="16">
        <f t="shared" si="344"/>
        <v>33.333333333333329</v>
      </c>
      <c r="AG65" s="3">
        <f>AG63+AG64</f>
        <v>577903</v>
      </c>
      <c r="AH65" s="3">
        <f>AH63+AH64</f>
        <v>269162.43</v>
      </c>
      <c r="AI65" s="16">
        <f t="shared" si="345"/>
        <v>46.575710802677953</v>
      </c>
      <c r="AJ65" s="3">
        <f>AJ63+AJ64</f>
        <v>0</v>
      </c>
      <c r="AK65" s="3">
        <f>AK63+AK64</f>
        <v>0</v>
      </c>
      <c r="AL65" s="16" t="e">
        <f t="shared" si="346"/>
        <v>#DIV/0!</v>
      </c>
      <c r="AM65" s="3">
        <f>AM63+AM64</f>
        <v>0</v>
      </c>
      <c r="AN65" s="3">
        <f>AN63+AN64</f>
        <v>0</v>
      </c>
      <c r="AO65" s="16" t="e">
        <f t="shared" si="347"/>
        <v>#DIV/0!</v>
      </c>
      <c r="AP65" s="3">
        <f>AP63+AP64</f>
        <v>5300054</v>
      </c>
      <c r="AQ65" s="3">
        <f>AQ63+AQ64</f>
        <v>608399.44999999995</v>
      </c>
      <c r="AR65" s="16">
        <f t="shared" si="348"/>
        <v>11.479117948609579</v>
      </c>
      <c r="AS65" s="3">
        <f>AS63+AS64</f>
        <v>626300</v>
      </c>
      <c r="AT65" s="3">
        <f>AT63+AT64</f>
        <v>128584.20000000001</v>
      </c>
      <c r="AU65" s="16">
        <f t="shared" si="349"/>
        <v>20.530768002554687</v>
      </c>
      <c r="AV65" s="3">
        <f>AV63+AV64</f>
        <v>0</v>
      </c>
      <c r="AW65" s="3">
        <f>AW63+AW64</f>
        <v>0</v>
      </c>
      <c r="AX65" s="16" t="e">
        <f t="shared" si="18"/>
        <v>#DIV/0!</v>
      </c>
      <c r="AY65" s="3">
        <f>AY63+AY64</f>
        <v>0</v>
      </c>
      <c r="AZ65" s="3">
        <f>AZ63+AZ64</f>
        <v>0</v>
      </c>
      <c r="BA65" s="16" t="e">
        <f t="shared" si="350"/>
        <v>#DIV/0!</v>
      </c>
      <c r="BB65" s="3">
        <f>BB63+BB64</f>
        <v>2000</v>
      </c>
      <c r="BC65" s="3">
        <f>BC63+BC64</f>
        <v>0</v>
      </c>
      <c r="BD65" s="16">
        <f t="shared" si="305"/>
        <v>0</v>
      </c>
      <c r="BE65" s="3">
        <f>BE63+BE64</f>
        <v>0</v>
      </c>
      <c r="BF65" s="3">
        <f>BF63+BF64</f>
        <v>0</v>
      </c>
      <c r="BG65" s="16" t="e">
        <f t="shared" si="351"/>
        <v>#DIV/0!</v>
      </c>
      <c r="BH65" s="3">
        <f>BH63+BH64</f>
        <v>0</v>
      </c>
      <c r="BI65" s="3">
        <f>BI63+BI64</f>
        <v>0</v>
      </c>
      <c r="BJ65" s="16" t="e">
        <f t="shared" si="352"/>
        <v>#DIV/0!</v>
      </c>
      <c r="BK65" s="20"/>
      <c r="BL65" s="20"/>
      <c r="BM65" s="20"/>
      <c r="BN65" s="33">
        <f>BN63-BN64</f>
        <v>0</v>
      </c>
      <c r="BO65" s="33">
        <f>BO63-BO64</f>
        <v>0</v>
      </c>
      <c r="BP65" s="16" t="e">
        <f t="shared" si="372"/>
        <v>#DIV/0!</v>
      </c>
      <c r="BQ65" s="3">
        <f>BQ63+BQ64</f>
        <v>0</v>
      </c>
      <c r="BR65" s="3">
        <f>BR63+BR64</f>
        <v>0</v>
      </c>
      <c r="BS65" s="16" t="e">
        <f t="shared" si="353"/>
        <v>#DIV/0!</v>
      </c>
      <c r="BT65" s="3">
        <f>BT63+BT64</f>
        <v>0</v>
      </c>
      <c r="BU65" s="3">
        <f>BU63+BU64</f>
        <v>0</v>
      </c>
      <c r="BV65" s="16" t="e">
        <f t="shared" si="354"/>
        <v>#DIV/0!</v>
      </c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3">
        <f>CI63+CI64</f>
        <v>0</v>
      </c>
      <c r="CJ65" s="3">
        <f>CJ63+CJ64</f>
        <v>0</v>
      </c>
      <c r="CK65" s="16" t="e">
        <f t="shared" si="355"/>
        <v>#DIV/0!</v>
      </c>
      <c r="CL65" s="3">
        <f>CL63+CL64</f>
        <v>117300</v>
      </c>
      <c r="CM65" s="3">
        <f>CM63+CM64</f>
        <v>34300</v>
      </c>
      <c r="CN65" s="16">
        <f t="shared" si="357"/>
        <v>29.241261722080136</v>
      </c>
      <c r="CO65" s="1">
        <f t="shared" ref="CO65:CP65" si="374">CO63+CO64</f>
        <v>0</v>
      </c>
      <c r="CP65" s="1">
        <f t="shared" si="374"/>
        <v>0</v>
      </c>
      <c r="CQ65" s="16" t="e">
        <f t="shared" si="358"/>
        <v>#DIV/0!</v>
      </c>
      <c r="CR65" s="1">
        <f t="shared" ref="CR65:CS65" si="375">CR63+CR64</f>
        <v>0</v>
      </c>
      <c r="CS65" s="1">
        <f t="shared" si="375"/>
        <v>0</v>
      </c>
      <c r="CT65" s="16" t="e">
        <f t="shared" si="359"/>
        <v>#DIV/0!</v>
      </c>
      <c r="CU65" s="1">
        <f t="shared" ref="CU65:CV65" si="376">CU63+CU64</f>
        <v>0</v>
      </c>
      <c r="CV65" s="1">
        <f t="shared" si="376"/>
        <v>0</v>
      </c>
      <c r="CW65" s="16" t="e">
        <f t="shared" si="360"/>
        <v>#DIV/0!</v>
      </c>
      <c r="CX65" s="1">
        <f t="shared" ref="CX65:CY65" si="377">CX63+CX64</f>
        <v>0</v>
      </c>
      <c r="CY65" s="1">
        <f t="shared" si="377"/>
        <v>0</v>
      </c>
      <c r="CZ65" s="16" t="e">
        <f t="shared" si="361"/>
        <v>#DIV/0!</v>
      </c>
      <c r="DA65" s="1">
        <f t="shared" ref="DA65:DB65" si="378">DA63+DA64</f>
        <v>117300</v>
      </c>
      <c r="DB65" s="1">
        <f t="shared" si="378"/>
        <v>34300</v>
      </c>
      <c r="DC65" s="16">
        <f t="shared" si="362"/>
        <v>29.241261722080136</v>
      </c>
      <c r="DD65" s="16"/>
      <c r="DE65" s="16"/>
      <c r="DF65" s="16"/>
      <c r="DG65" s="3">
        <f>DG63+DG64</f>
        <v>29255043</v>
      </c>
      <c r="DH65" s="3">
        <f>DH63+DH64</f>
        <v>350529.8</v>
      </c>
      <c r="DI65" s="16">
        <f t="shared" si="363"/>
        <v>1.1981858990943886</v>
      </c>
      <c r="DJ65" s="3">
        <f>DJ63+DJ64</f>
        <v>45516197</v>
      </c>
      <c r="DK65" s="3">
        <f>DK63+DK64</f>
        <v>60000</v>
      </c>
      <c r="DL65" s="16">
        <f t="shared" si="364"/>
        <v>0.13182120641581721</v>
      </c>
      <c r="DM65" s="3">
        <f>DM63+DM64</f>
        <v>0</v>
      </c>
      <c r="DN65" s="3">
        <f>DN63+DN64</f>
        <v>0</v>
      </c>
      <c r="DO65" s="16" t="e">
        <f t="shared" si="365"/>
        <v>#DIV/0!</v>
      </c>
      <c r="DP65" s="3">
        <f>DP63+DP64</f>
        <v>0</v>
      </c>
      <c r="DQ65" s="3">
        <f>DQ63+DQ64</f>
        <v>0</v>
      </c>
      <c r="DR65" s="16" t="e">
        <f t="shared" si="366"/>
        <v>#DIV/0!</v>
      </c>
      <c r="DS65" s="3">
        <f>DS63+DS64</f>
        <v>0</v>
      </c>
      <c r="DT65" s="3">
        <f>DT63+DT64</f>
        <v>0</v>
      </c>
      <c r="DU65" s="16" t="e">
        <f t="shared" si="367"/>
        <v>#DIV/0!</v>
      </c>
      <c r="DV65" s="55">
        <f>DV63+DV64</f>
        <v>1968146</v>
      </c>
      <c r="DW65" s="55">
        <f>DW63+DW64</f>
        <v>290529.8</v>
      </c>
      <c r="DX65" s="56">
        <f t="shared" si="368"/>
        <v>14.76159797088224</v>
      </c>
      <c r="DY65" s="3">
        <f>DY63+DY64</f>
        <v>360000</v>
      </c>
      <c r="DZ65" s="3">
        <f>DZ63+DZ64</f>
        <v>73505.3</v>
      </c>
      <c r="EA65" s="16">
        <f t="shared" si="373"/>
        <v>20.41813888888889</v>
      </c>
      <c r="EB65" s="3">
        <f>EB63+EB64</f>
        <v>0</v>
      </c>
      <c r="EC65" s="3">
        <f>EC63+EC64</f>
        <v>0</v>
      </c>
      <c r="ED65" s="16" t="e">
        <f t="shared" si="369"/>
        <v>#DIV/0!</v>
      </c>
      <c r="EE65" s="3">
        <f>EE63+EE64</f>
        <v>0</v>
      </c>
      <c r="EF65" s="3">
        <f>EF63+EF64</f>
        <v>0</v>
      </c>
      <c r="EG65" s="16" t="e">
        <f t="shared" si="139"/>
        <v>#DIV/0!</v>
      </c>
      <c r="EH65" s="3">
        <f>EH63+EH64</f>
        <v>1476043</v>
      </c>
      <c r="EI65" s="3">
        <f>EI63+EI64</f>
        <v>177138.5</v>
      </c>
      <c r="EJ65" s="16">
        <f t="shared" si="370"/>
        <v>12.000903767708666</v>
      </c>
      <c r="EK65" s="3">
        <f>EK63+EK64</f>
        <v>132103</v>
      </c>
      <c r="EL65" s="3">
        <f>EL63+EL64</f>
        <v>39886</v>
      </c>
      <c r="EM65" s="16">
        <f t="shared" si="371"/>
        <v>30.193106893863121</v>
      </c>
      <c r="EN65" s="3">
        <f>EN63-EN64</f>
        <v>68362526</v>
      </c>
      <c r="EO65" s="3">
        <f>EO63-EO64</f>
        <v>4163166.66</v>
      </c>
      <c r="EP65" s="16">
        <f t="shared" si="284"/>
        <v>6.0898373766937759</v>
      </c>
    </row>
    <row r="66" spans="1:146" x14ac:dyDescent="0.25">
      <c r="A66" s="4" t="s">
        <v>81</v>
      </c>
      <c r="B66" s="4"/>
      <c r="C66" s="17"/>
      <c r="D66" s="17"/>
      <c r="E66" s="17"/>
      <c r="F66" s="3">
        <f>F4+F20+F23+F33+F56+F58+F62+F51+F61</f>
        <v>20620672</v>
      </c>
      <c r="G66" s="3">
        <f>G4+G20+G23+G33+G56+G58+G62+G51+G61</f>
        <v>3769643.9400000004</v>
      </c>
      <c r="H66" s="16">
        <f t="shared" si="338"/>
        <v>18.280897635149817</v>
      </c>
      <c r="I66" s="3">
        <f>I4+I20+I23+I33+I56+I58+I62+I51</f>
        <v>13641126</v>
      </c>
      <c r="J66" s="3">
        <f>J4+J20+J23+J33+J56+J58+J62+J51</f>
        <v>2701066.36</v>
      </c>
      <c r="K66" s="16">
        <f t="shared" si="339"/>
        <v>19.800904705374027</v>
      </c>
      <c r="L66" s="3">
        <f>L4+L20+L23+L33+L56+L58+L62+L51</f>
        <v>10477026</v>
      </c>
      <c r="M66" s="3">
        <f>M4+M20+M23+M33+M56+M58+M62+M51</f>
        <v>1973186.6800000002</v>
      </c>
      <c r="N66" s="16">
        <f t="shared" si="340"/>
        <v>18.83346170945839</v>
      </c>
      <c r="O66" s="3">
        <f>O4+O20+O23+O33+O56+O58+O62+O51</f>
        <v>0</v>
      </c>
      <c r="P66" s="3">
        <f>P4+P20+P23+P33+P56+P58+P62+P51</f>
        <v>0</v>
      </c>
      <c r="Q66" s="16" t="e">
        <f t="shared" si="341"/>
        <v>#DIV/0!</v>
      </c>
      <c r="R66" s="3">
        <f>R4+R20+R23+R33+R56+R58+R62+R51</f>
        <v>3164100</v>
      </c>
      <c r="S66" s="3">
        <f>S4+S20+S23+S33+S56+S58+S62+S51</f>
        <v>727879.67999999993</v>
      </c>
      <c r="T66" s="16">
        <f t="shared" si="342"/>
        <v>23.004319711766378</v>
      </c>
      <c r="U66" s="16"/>
      <c r="V66" s="16"/>
      <c r="W66" s="16"/>
      <c r="X66" s="3">
        <f>X4+X20+X23+X33+X56+X58+X62+X51</f>
        <v>6626157</v>
      </c>
      <c r="Y66" s="3">
        <f>Y4+Y20+Y23+Y33+Y56+Y58+Y62+Y51</f>
        <v>1007346.08</v>
      </c>
      <c r="Z66" s="16">
        <f t="shared" si="290"/>
        <v>15.202568849485457</v>
      </c>
      <c r="AA66" s="3">
        <f>AA4+AA20+AA23+AA33+AA56+AA58+AA62+AA51</f>
        <v>118300</v>
      </c>
      <c r="AB66" s="3">
        <f>AB4+AB20+AB23+AB33+AB56+AB58+AB62+AB51</f>
        <v>0</v>
      </c>
      <c r="AC66" s="16">
        <f t="shared" si="343"/>
        <v>0</v>
      </c>
      <c r="AD66" s="3">
        <f>AD4+AD20+AD23+AD33+AD56+AD58+AD62+AD51</f>
        <v>3600</v>
      </c>
      <c r="AE66" s="3">
        <f>AE4+AE20+AE23+AE33+AE56+AE58+AE62+AE51</f>
        <v>1200</v>
      </c>
      <c r="AF66" s="4">
        <f t="shared" si="344"/>
        <v>33.333333333333329</v>
      </c>
      <c r="AG66" s="3">
        <f>AG4+AG20+AG23+AG33+AG56+AG58+AG62+AG51</f>
        <v>577903</v>
      </c>
      <c r="AH66" s="3">
        <f>AH4+AH20+AH23+AH33+AH56+AH58+AH62+AH51</f>
        <v>269162.43</v>
      </c>
      <c r="AI66" s="16">
        <f t="shared" si="345"/>
        <v>46.575710802677953</v>
      </c>
      <c r="AJ66" s="3">
        <f>AJ4+AJ20+AJ23+AJ33+AJ56+AJ58+AJ62+AJ51</f>
        <v>0</v>
      </c>
      <c r="AK66" s="3">
        <f>AK4+AK20+AK23+AK33+AK56+AK58+AK62+AK51</f>
        <v>0</v>
      </c>
      <c r="AL66" s="4" t="e">
        <f t="shared" si="346"/>
        <v>#DIV/0!</v>
      </c>
      <c r="AM66" s="3">
        <f>AM4+AM20+AM23+AM33+AM56+AM58+AM62+AM51</f>
        <v>0</v>
      </c>
      <c r="AN66" s="3">
        <f>AN4+AN20+AN23+AN33+AN56+AN58+AN62+AN51</f>
        <v>0</v>
      </c>
      <c r="AO66" s="4" t="e">
        <f t="shared" si="347"/>
        <v>#DIV/0!</v>
      </c>
      <c r="AP66" s="3">
        <f>AP4+AP20+AP23+AP33+AP56+AP58+AP62+AP51</f>
        <v>5300054</v>
      </c>
      <c r="AQ66" s="3">
        <f>AQ4+AQ20+AQ23+AQ33+AQ56+AQ58+AQ62+AQ51</f>
        <v>608399.44999999995</v>
      </c>
      <c r="AR66" s="16">
        <f t="shared" si="348"/>
        <v>11.479117948609579</v>
      </c>
      <c r="AS66" s="3">
        <f>AS4+AS20+AS23+AS33+AS56+AS58+AS62+AS51</f>
        <v>626300</v>
      </c>
      <c r="AT66" s="3">
        <f>AT4+AT20+AT23+AT33+AT56+AT58+AT62+AT51</f>
        <v>128584.20000000001</v>
      </c>
      <c r="AU66" s="16">
        <f t="shared" si="349"/>
        <v>20.530768002554687</v>
      </c>
      <c r="AV66" s="3">
        <f>AV4+AV20+AV23+AV33+AV56+AV58+AV62+AV51</f>
        <v>0</v>
      </c>
      <c r="AW66" s="3">
        <f>AW4+AW20+AW23+AW33+AW56+AW58+AW62+AW51</f>
        <v>0</v>
      </c>
      <c r="AX66" s="16" t="e">
        <f t="shared" si="18"/>
        <v>#DIV/0!</v>
      </c>
      <c r="AY66" s="3">
        <f>AY4+AY20+AY23+AY33+AY56+AY58+AY62+AY51</f>
        <v>0</v>
      </c>
      <c r="AZ66" s="3">
        <f>AZ4+AZ20+AZ23+AZ33+AZ56+AZ58+AZ62+AZ51</f>
        <v>0</v>
      </c>
      <c r="BA66" s="16" t="e">
        <f t="shared" si="350"/>
        <v>#DIV/0!</v>
      </c>
      <c r="BB66" s="3">
        <f>BB4+BB20+BB23+BB33+BB56+BB58+BB62+BB51+BB61</f>
        <v>2000</v>
      </c>
      <c r="BC66" s="3">
        <f>BC4+BC20+BC23+BC33+BC56+BC58+BC62+BC51</f>
        <v>0</v>
      </c>
      <c r="BD66" s="16">
        <f t="shared" si="305"/>
        <v>0</v>
      </c>
      <c r="BE66" s="3">
        <f>BE4+BE20+BE23+BE33+BE56+BE58+BE62+BE51</f>
        <v>0</v>
      </c>
      <c r="BF66" s="3">
        <f>BF4+BF20+BF23+BF33+BF56+BF58+BF62+BF51</f>
        <v>0</v>
      </c>
      <c r="BG66" s="16" t="e">
        <f t="shared" si="351"/>
        <v>#DIV/0!</v>
      </c>
      <c r="BH66" s="3">
        <f>BH4+BH20+BH23+BH33+BH56+BH58+BH62+BH51</f>
        <v>0</v>
      </c>
      <c r="BI66" s="3">
        <f>BI4+BI20+BI23+BI33+BI56+BI58+BI62+BI51</f>
        <v>0</v>
      </c>
      <c r="BJ66" s="16" t="e">
        <f t="shared" si="352"/>
        <v>#DIV/0!</v>
      </c>
      <c r="BK66" s="16"/>
      <c r="BL66" s="16"/>
      <c r="BM66" s="16"/>
      <c r="BN66" s="3">
        <f>BN4+BN20+BN23+BN33+BN56+BN58+BN62+BN51</f>
        <v>248589</v>
      </c>
      <c r="BO66" s="3">
        <f>BO4+BO20+BO23+BO33+BO56+BO58+BO62+BO51</f>
        <v>41431.5</v>
      </c>
      <c r="BP66" s="16">
        <f t="shared" si="372"/>
        <v>16.666666666666664</v>
      </c>
      <c r="BQ66" s="3">
        <f>BQ4+BQ20+BQ23+BQ33+BQ56+BQ58+BQ62+BQ51</f>
        <v>0</v>
      </c>
      <c r="BR66" s="3">
        <f>BR4+BR20+BR23+BR33+BR56+BR58+BR62+BR51</f>
        <v>0</v>
      </c>
      <c r="BS66" s="16" t="e">
        <f t="shared" si="353"/>
        <v>#DIV/0!</v>
      </c>
      <c r="BT66" s="3">
        <f>BT4+BT20+BT23+BT33+BT56+BT58+BT62+BT51</f>
        <v>0</v>
      </c>
      <c r="BU66" s="3">
        <f>BU4+BU20+BU23+BU33+BU56+BU58+BU62+BU51</f>
        <v>0</v>
      </c>
      <c r="BV66" s="16" t="e">
        <f t="shared" si="354"/>
        <v>#DIV/0!</v>
      </c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3">
        <f>CI4+CI20+CI23+CI33+CI56+CI58+CI62+CI51</f>
        <v>0</v>
      </c>
      <c r="CJ66" s="3">
        <f>CJ4+CJ20+CJ23+CJ33+CJ56+CJ58+CJ62+CJ51</f>
        <v>0</v>
      </c>
      <c r="CK66" s="16" t="e">
        <f t="shared" si="355"/>
        <v>#DIV/0!</v>
      </c>
      <c r="CL66" s="3">
        <f>CL4+CL20+CL23+CL33+CL56+CL58+CL62+CL51</f>
        <v>102800</v>
      </c>
      <c r="CM66" s="3">
        <f>CM4+CM20+CM23+CM33+CM56+CM58+CM62+CM51</f>
        <v>19800</v>
      </c>
      <c r="CN66" s="16">
        <f t="shared" si="357"/>
        <v>19.260700389105061</v>
      </c>
      <c r="CO66" s="3">
        <f>CO4+CO20+CO23+CO33+CO56+CO58+CO62+CO51</f>
        <v>0</v>
      </c>
      <c r="CP66" s="3">
        <f>CP4+CP20+CP23+CP33+CP56+CP58+CP62+CP51</f>
        <v>0</v>
      </c>
      <c r="CQ66" s="16" t="e">
        <f t="shared" si="358"/>
        <v>#DIV/0!</v>
      </c>
      <c r="CR66" s="3">
        <f>CR4+CR20+CR23+CR33+CR56+CR58+CR62+CR51</f>
        <v>0</v>
      </c>
      <c r="CS66" s="3">
        <f>CS4+CS20+CS23+CS33+CS56+CS58+CS62+CS51</f>
        <v>0</v>
      </c>
      <c r="CT66" s="16" t="e">
        <f t="shared" si="359"/>
        <v>#DIV/0!</v>
      </c>
      <c r="CU66" s="3">
        <f>CU4+CU20+CU23+CU33+CU56+CU58+CU62+CU51</f>
        <v>0</v>
      </c>
      <c r="CV66" s="3">
        <f>CV4+CV20+CV23+CV33+CV56+CV58+CV62+CV51</f>
        <v>0</v>
      </c>
      <c r="CW66" s="16" t="e">
        <f t="shared" si="360"/>
        <v>#DIV/0!</v>
      </c>
      <c r="CX66" s="3">
        <f>CX4+CX20+CX23+CX33+CX56+CX58+CX62+CX51</f>
        <v>0</v>
      </c>
      <c r="CY66" s="3">
        <f>CY4+CY20+CY23+CY33+CY56+CY58+CY62+CY51</f>
        <v>0</v>
      </c>
      <c r="CZ66" s="16" t="e">
        <f t="shared" si="361"/>
        <v>#DIV/0!</v>
      </c>
      <c r="DA66" s="3">
        <f>DA4+DA20+DA23+DA33+DA56+DA58+DA62+DA51</f>
        <v>102800</v>
      </c>
      <c r="DB66" s="3">
        <f>DB4+DB20+DB23+DB33+DB56+DB58+DB62+DB51</f>
        <v>19800</v>
      </c>
      <c r="DC66" s="16">
        <f t="shared" si="362"/>
        <v>19.260700389105061</v>
      </c>
      <c r="DD66" s="16"/>
      <c r="DE66" s="16"/>
      <c r="DF66" s="16"/>
      <c r="DG66" s="3">
        <f>DG4+DG20+DG23+DG33+DG56+DG58+DG62+DG51</f>
        <v>29089143</v>
      </c>
      <c r="DH66" s="3">
        <f>DH4+DH20+DH23+DH33+DH56+DH58+DH62+DH51</f>
        <v>308883.8</v>
      </c>
      <c r="DI66" s="16">
        <f t="shared" si="363"/>
        <v>1.0618525269032504</v>
      </c>
      <c r="DJ66" s="3">
        <f>DJ4+DJ20+DJ23+DJ33+DJ56+DJ58+DJ62+DJ51</f>
        <v>45434200</v>
      </c>
      <c r="DK66" s="3">
        <f>DK4+DK20+DK23+DK33+DK56+DK58+DK62+DK51</f>
        <v>60000</v>
      </c>
      <c r="DL66" s="16">
        <f t="shared" si="364"/>
        <v>0.13205910965748269</v>
      </c>
      <c r="DM66" s="3">
        <f>DM4+DM20+DM23+DM33+DM56+DM58+DM62+DM51</f>
        <v>0</v>
      </c>
      <c r="DN66" s="3">
        <f>DN4+DN20+DN23+DN33+DN56+DN58+DN62+DN51</f>
        <v>0</v>
      </c>
      <c r="DO66" s="16" t="e">
        <f t="shared" si="365"/>
        <v>#DIV/0!</v>
      </c>
      <c r="DP66" s="3">
        <f>DP4+DP20+DP23+DP33+DP56+DP58+DP62+DP51</f>
        <v>0</v>
      </c>
      <c r="DQ66" s="3">
        <f>DQ4+DQ20+DQ23+DQ33+DQ56+DQ58+DQ62+DQ51</f>
        <v>0</v>
      </c>
      <c r="DR66" s="16" t="e">
        <f t="shared" si="366"/>
        <v>#DIV/0!</v>
      </c>
      <c r="DS66" s="3">
        <f>DS4+DS20+DS23+DS33+DS56+DS58+DS62+DS51</f>
        <v>0</v>
      </c>
      <c r="DT66" s="3">
        <f>DT4+DT20+DT23+DT33+DT56+DT58+DT62+DT51</f>
        <v>0</v>
      </c>
      <c r="DU66" s="16" t="e">
        <f t="shared" si="367"/>
        <v>#DIV/0!</v>
      </c>
      <c r="DV66" s="55">
        <f>DV4+DV20+DV23+DV33+DV56+DV58+DV62+DV51</f>
        <v>1884243</v>
      </c>
      <c r="DW66" s="55">
        <f>DW4+DW20+DW23+DW33+DW56+DW58+DW62+DW51</f>
        <v>248883.8</v>
      </c>
      <c r="DX66" s="56">
        <f t="shared" si="368"/>
        <v>13.208689112816128</v>
      </c>
      <c r="DY66" s="3">
        <f>DY4+DY20+DY23+DY33+DY56+DY58+DY62+DY51</f>
        <v>360000</v>
      </c>
      <c r="DZ66" s="3">
        <f>DZ4+DZ20+DZ23+DZ33+DZ56+DZ58+DZ62+DZ51</f>
        <v>73505.3</v>
      </c>
      <c r="EA66" s="16">
        <f t="shared" si="373"/>
        <v>20.41813888888889</v>
      </c>
      <c r="EB66" s="3">
        <f>EB4+EB20+EB23+EB33+EB56+EB58+EB62+EB51</f>
        <v>0</v>
      </c>
      <c r="EC66" s="3">
        <f>EC4+EC20+EC23+EC33+EC56+EC58+EC62+EC51</f>
        <v>0</v>
      </c>
      <c r="ED66" s="16" t="e">
        <f t="shared" si="369"/>
        <v>#DIV/0!</v>
      </c>
      <c r="EE66" s="3">
        <f>EE4+EE20+EE23+EE33+EE56+EE58+EE62+EE51</f>
        <v>0</v>
      </c>
      <c r="EF66" s="3">
        <f>EF4+EF20+EF23+EF33+EF56+EF58+EF62+EF51</f>
        <v>0</v>
      </c>
      <c r="EG66" s="16" t="e">
        <f t="shared" si="139"/>
        <v>#DIV/0!</v>
      </c>
      <c r="EH66" s="3">
        <f>EH4+EH20+EH23+EH33+EH56+EH58+EH62+EH51</f>
        <v>1472043</v>
      </c>
      <c r="EI66" s="3">
        <f>EI4+EI20+EI23+EI33+EI56+EI58+EI62+EI51</f>
        <v>173178.5</v>
      </c>
      <c r="EJ66" s="16">
        <f t="shared" si="370"/>
        <v>11.764500085934989</v>
      </c>
      <c r="EK66" s="3">
        <f>EK4+EK20+EK23+EK33+EK56+EK58+EK62+EK51</f>
        <v>52200</v>
      </c>
      <c r="EL66" s="3">
        <f>EL4+EL20+EL23+EL33+EL56+EL58+EL62+EL51</f>
        <v>2200</v>
      </c>
      <c r="EM66" s="16">
        <f t="shared" si="371"/>
        <v>4.2145593869731801</v>
      </c>
      <c r="EN66" s="3">
        <f>EN4+EN20+EN23+EN33+EN56+EN58+EN62+EN51+EN61</f>
        <v>67939115</v>
      </c>
      <c r="EO66" s="3">
        <f>EO4+EO20+EO23+EO33+EO56+EO58+EO62+EO51+EO61</f>
        <v>4078527.74</v>
      </c>
      <c r="EP66" s="16">
        <f t="shared" si="284"/>
        <v>6.0032099917698378</v>
      </c>
    </row>
    <row r="67" spans="1:146" x14ac:dyDescent="0.25">
      <c r="A67" s="4" t="s">
        <v>82</v>
      </c>
      <c r="B67" s="4"/>
      <c r="C67" s="17"/>
      <c r="D67" s="17"/>
      <c r="E67" s="17"/>
      <c r="F67" s="3">
        <f>F53</f>
        <v>506100</v>
      </c>
      <c r="G67" s="3">
        <f>G53</f>
        <v>84424.42</v>
      </c>
      <c r="H67" s="16">
        <f t="shared" si="338"/>
        <v>16.681371270499902</v>
      </c>
      <c r="I67" s="3">
        <f>I53</f>
        <v>491600</v>
      </c>
      <c r="J67" s="3">
        <f>J53</f>
        <v>69924.42</v>
      </c>
      <c r="K67" s="16">
        <f t="shared" si="339"/>
        <v>14.223844589096826</v>
      </c>
      <c r="L67" s="3">
        <f>L53</f>
        <v>377600</v>
      </c>
      <c r="M67" s="3">
        <f>M53</f>
        <v>56024.899999999994</v>
      </c>
      <c r="N67" s="16">
        <f t="shared" si="340"/>
        <v>14.837102754237286</v>
      </c>
      <c r="O67" s="3">
        <f>O53</f>
        <v>0</v>
      </c>
      <c r="P67" s="3">
        <f>P53</f>
        <v>0</v>
      </c>
      <c r="Q67" s="16" t="e">
        <f t="shared" si="341"/>
        <v>#DIV/0!</v>
      </c>
      <c r="R67" s="3">
        <f>R53</f>
        <v>114000</v>
      </c>
      <c r="S67" s="3">
        <f>S53</f>
        <v>13899.52</v>
      </c>
      <c r="T67" s="16">
        <f t="shared" si="342"/>
        <v>12.192561403508773</v>
      </c>
      <c r="U67" s="16"/>
      <c r="V67" s="16"/>
      <c r="W67" s="16"/>
      <c r="X67" s="3">
        <f>X53</f>
        <v>0</v>
      </c>
      <c r="Y67" s="3">
        <f>Y53</f>
        <v>0</v>
      </c>
      <c r="Z67" s="16" t="e">
        <f t="shared" si="290"/>
        <v>#DIV/0!</v>
      </c>
      <c r="AA67" s="3">
        <f>AA53</f>
        <v>0</v>
      </c>
      <c r="AB67" s="3">
        <f>AB53</f>
        <v>0</v>
      </c>
      <c r="AC67" s="16" t="e">
        <f t="shared" si="343"/>
        <v>#DIV/0!</v>
      </c>
      <c r="AD67" s="3">
        <f>AD53</f>
        <v>0</v>
      </c>
      <c r="AE67" s="3">
        <f>AE53</f>
        <v>0</v>
      </c>
      <c r="AF67" s="4" t="e">
        <f t="shared" si="344"/>
        <v>#DIV/0!</v>
      </c>
      <c r="AG67" s="3">
        <f>AG53</f>
        <v>0</v>
      </c>
      <c r="AH67" s="3">
        <f>AH53</f>
        <v>0</v>
      </c>
      <c r="AI67" s="16" t="e">
        <f t="shared" si="345"/>
        <v>#DIV/0!</v>
      </c>
      <c r="AJ67" s="3">
        <f>AJ53</f>
        <v>0</v>
      </c>
      <c r="AK67" s="3">
        <f>AK53</f>
        <v>0</v>
      </c>
      <c r="AL67" s="4" t="e">
        <f t="shared" si="346"/>
        <v>#DIV/0!</v>
      </c>
      <c r="AM67" s="3">
        <f>AM53</f>
        <v>0</v>
      </c>
      <c r="AN67" s="3">
        <f>AN53</f>
        <v>0</v>
      </c>
      <c r="AO67" s="4" t="e">
        <f t="shared" si="347"/>
        <v>#DIV/0!</v>
      </c>
      <c r="AP67" s="3">
        <f>AP53</f>
        <v>0</v>
      </c>
      <c r="AQ67" s="3">
        <f>AQ53</f>
        <v>0</v>
      </c>
      <c r="AR67" s="16" t="e">
        <f t="shared" si="348"/>
        <v>#DIV/0!</v>
      </c>
      <c r="AS67" s="3">
        <f>AS53</f>
        <v>0</v>
      </c>
      <c r="AT67" s="3">
        <f>AT53</f>
        <v>0</v>
      </c>
      <c r="AU67" s="16" t="e">
        <f t="shared" si="349"/>
        <v>#DIV/0!</v>
      </c>
      <c r="AV67" s="3">
        <f>AV53</f>
        <v>0</v>
      </c>
      <c r="AW67" s="3">
        <f>AW53</f>
        <v>0</v>
      </c>
      <c r="AX67" s="16" t="e">
        <f t="shared" si="18"/>
        <v>#DIV/0!</v>
      </c>
      <c r="AY67" s="3">
        <f>AY53</f>
        <v>0</v>
      </c>
      <c r="AZ67" s="3">
        <f>AZ53</f>
        <v>0</v>
      </c>
      <c r="BA67" s="16" t="e">
        <f t="shared" si="350"/>
        <v>#DIV/0!</v>
      </c>
      <c r="BB67" s="3">
        <f>BB53</f>
        <v>0</v>
      </c>
      <c r="BC67" s="3">
        <f>BC53</f>
        <v>0</v>
      </c>
      <c r="BD67" s="16" t="e">
        <f t="shared" si="305"/>
        <v>#DIV/0!</v>
      </c>
      <c r="BE67" s="3">
        <f>BE53</f>
        <v>0</v>
      </c>
      <c r="BF67" s="3">
        <f>BF53</f>
        <v>0</v>
      </c>
      <c r="BG67" s="16" t="e">
        <f t="shared" si="351"/>
        <v>#DIV/0!</v>
      </c>
      <c r="BH67" s="3">
        <f>BH53</f>
        <v>0</v>
      </c>
      <c r="BI67" s="3">
        <f>BI53</f>
        <v>0</v>
      </c>
      <c r="BJ67" s="16" t="e">
        <f t="shared" si="352"/>
        <v>#DIV/0!</v>
      </c>
      <c r="BK67" s="16"/>
      <c r="BL67" s="16"/>
      <c r="BM67" s="16"/>
      <c r="BN67" s="3">
        <f>BN53</f>
        <v>0</v>
      </c>
      <c r="BO67" s="3">
        <f>BO53</f>
        <v>0</v>
      </c>
      <c r="BP67" s="16" t="e">
        <f t="shared" si="372"/>
        <v>#DIV/0!</v>
      </c>
      <c r="BQ67" s="3">
        <f>BQ53</f>
        <v>0</v>
      </c>
      <c r="BR67" s="3">
        <f>BR53</f>
        <v>0</v>
      </c>
      <c r="BS67" s="16" t="e">
        <f t="shared" si="353"/>
        <v>#DIV/0!</v>
      </c>
      <c r="BT67" s="3">
        <f>BT53</f>
        <v>0</v>
      </c>
      <c r="BU67" s="3">
        <f>BU53</f>
        <v>0</v>
      </c>
      <c r="BV67" s="16" t="e">
        <f t="shared" si="354"/>
        <v>#DIV/0!</v>
      </c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3">
        <f>CI53</f>
        <v>0</v>
      </c>
      <c r="CJ67" s="3">
        <f>CJ53</f>
        <v>0</v>
      </c>
      <c r="CK67" s="16" t="e">
        <f t="shared" si="355"/>
        <v>#DIV/0!</v>
      </c>
      <c r="CL67" s="3">
        <f>CL53</f>
        <v>14500</v>
      </c>
      <c r="CM67" s="3">
        <f>CM53</f>
        <v>14500</v>
      </c>
      <c r="CN67" s="16">
        <f t="shared" si="357"/>
        <v>100</v>
      </c>
      <c r="CO67" s="3">
        <f>CO53</f>
        <v>0</v>
      </c>
      <c r="CP67" s="3">
        <f>CP53</f>
        <v>0</v>
      </c>
      <c r="CQ67" s="16" t="e">
        <f t="shared" si="358"/>
        <v>#DIV/0!</v>
      </c>
      <c r="CR67" s="3">
        <f>CR53</f>
        <v>0</v>
      </c>
      <c r="CS67" s="3">
        <f>CS53</f>
        <v>0</v>
      </c>
      <c r="CT67" s="16" t="e">
        <f t="shared" si="359"/>
        <v>#DIV/0!</v>
      </c>
      <c r="CU67" s="3">
        <f>CU53</f>
        <v>0</v>
      </c>
      <c r="CV67" s="3">
        <f>CV53</f>
        <v>0</v>
      </c>
      <c r="CW67" s="16" t="e">
        <f t="shared" si="360"/>
        <v>#DIV/0!</v>
      </c>
      <c r="CX67" s="3">
        <f>CX53</f>
        <v>0</v>
      </c>
      <c r="CY67" s="3">
        <f>CY53</f>
        <v>0</v>
      </c>
      <c r="CZ67" s="16" t="e">
        <f t="shared" si="361"/>
        <v>#DIV/0!</v>
      </c>
      <c r="DA67" s="3">
        <f>DA53</f>
        <v>14500</v>
      </c>
      <c r="DB67" s="3">
        <f>DB53</f>
        <v>14500</v>
      </c>
      <c r="DC67" s="16">
        <f t="shared" si="362"/>
        <v>100</v>
      </c>
      <c r="DD67" s="16"/>
      <c r="DE67" s="16"/>
      <c r="DF67" s="16"/>
      <c r="DG67" s="3">
        <f>DG53</f>
        <v>165900</v>
      </c>
      <c r="DH67" s="3">
        <f>DH53</f>
        <v>41646</v>
      </c>
      <c r="DI67" s="16">
        <f t="shared" si="363"/>
        <v>25.103074141048825</v>
      </c>
      <c r="DJ67" s="3">
        <f>DJ53</f>
        <v>81997</v>
      </c>
      <c r="DK67" s="3">
        <f>DK53</f>
        <v>0</v>
      </c>
      <c r="DL67" s="16">
        <f t="shared" si="364"/>
        <v>0</v>
      </c>
      <c r="DM67" s="3">
        <f>DM53</f>
        <v>0</v>
      </c>
      <c r="DN67" s="3">
        <f>DN53</f>
        <v>0</v>
      </c>
      <c r="DO67" s="16" t="e">
        <f t="shared" si="365"/>
        <v>#DIV/0!</v>
      </c>
      <c r="DP67" s="3">
        <f>DP53</f>
        <v>0</v>
      </c>
      <c r="DQ67" s="3">
        <f>DQ53</f>
        <v>0</v>
      </c>
      <c r="DR67" s="16" t="e">
        <f t="shared" si="366"/>
        <v>#DIV/0!</v>
      </c>
      <c r="DS67" s="3">
        <f>DS53</f>
        <v>0</v>
      </c>
      <c r="DT67" s="3">
        <f>DT53</f>
        <v>0</v>
      </c>
      <c r="DU67" s="16" t="e">
        <f t="shared" si="367"/>
        <v>#DIV/0!</v>
      </c>
      <c r="DV67" s="55">
        <f>DV53</f>
        <v>83903</v>
      </c>
      <c r="DW67" s="55">
        <f>DW53</f>
        <v>41646</v>
      </c>
      <c r="DX67" s="56">
        <f t="shared" si="368"/>
        <v>49.635889062369642</v>
      </c>
      <c r="DY67" s="3">
        <f>DY53</f>
        <v>0</v>
      </c>
      <c r="DZ67" s="3">
        <f>DZ53</f>
        <v>0</v>
      </c>
      <c r="EA67" s="16" t="e">
        <f t="shared" si="373"/>
        <v>#DIV/0!</v>
      </c>
      <c r="EB67" s="3">
        <f>EB53</f>
        <v>0</v>
      </c>
      <c r="EC67" s="3">
        <f>EC53</f>
        <v>0</v>
      </c>
      <c r="ED67" s="16" t="e">
        <f t="shared" si="369"/>
        <v>#DIV/0!</v>
      </c>
      <c r="EE67" s="3">
        <f>EE53</f>
        <v>0</v>
      </c>
      <c r="EF67" s="3">
        <f>EF53</f>
        <v>0</v>
      </c>
      <c r="EG67" s="16" t="e">
        <f t="shared" si="139"/>
        <v>#DIV/0!</v>
      </c>
      <c r="EH67" s="3">
        <f>EH53</f>
        <v>4000</v>
      </c>
      <c r="EI67" s="3">
        <f>EI53</f>
        <v>3960</v>
      </c>
      <c r="EJ67" s="16">
        <f t="shared" si="370"/>
        <v>99</v>
      </c>
      <c r="EK67" s="3">
        <f>EK53</f>
        <v>79903</v>
      </c>
      <c r="EL67" s="3">
        <f>EL53</f>
        <v>37686</v>
      </c>
      <c r="EM67" s="16">
        <f t="shared" si="371"/>
        <v>47.164687183209644</v>
      </c>
      <c r="EN67" s="3">
        <f>EN53</f>
        <v>672000</v>
      </c>
      <c r="EO67" s="3">
        <f>EO53</f>
        <v>126070.42</v>
      </c>
      <c r="EP67" s="16">
        <f t="shared" si="284"/>
        <v>18.760479166666666</v>
      </c>
    </row>
    <row r="68" spans="1:146" x14ac:dyDescent="0.25">
      <c r="A68" s="39"/>
      <c r="B68" s="39"/>
      <c r="C68" s="40"/>
      <c r="D68" s="40"/>
      <c r="E68" s="40"/>
      <c r="F68" s="44">
        <f>F63-F66-F67</f>
        <v>0</v>
      </c>
      <c r="G68" s="44">
        <f t="shared" ref="G68:T68" si="379">G63-G66-G67</f>
        <v>0</v>
      </c>
      <c r="H68" s="44">
        <f t="shared" si="379"/>
        <v>-16.719688543633218</v>
      </c>
      <c r="I68" s="44">
        <f t="shared" si="379"/>
        <v>0</v>
      </c>
      <c r="J68" s="44">
        <f t="shared" si="379"/>
        <v>0</v>
      </c>
      <c r="K68" s="44">
        <f t="shared" si="379"/>
        <v>-14.417839912657326</v>
      </c>
      <c r="L68" s="44">
        <f t="shared" si="379"/>
        <v>0</v>
      </c>
      <c r="M68" s="44">
        <f t="shared" si="379"/>
        <v>-8.7311491370201111E-11</v>
      </c>
      <c r="N68" s="44">
        <f t="shared" si="379"/>
        <v>-14.976124139358383</v>
      </c>
      <c r="O68" s="44">
        <f t="shared" si="379"/>
        <v>0</v>
      </c>
      <c r="P68" s="44">
        <f t="shared" si="379"/>
        <v>0</v>
      </c>
      <c r="Q68" s="44" t="e">
        <f t="shared" si="379"/>
        <v>#DIV/0!</v>
      </c>
      <c r="R68" s="44">
        <f t="shared" si="379"/>
        <v>0</v>
      </c>
      <c r="S68" s="44">
        <f t="shared" si="379"/>
        <v>1.8189894035458565E-11</v>
      </c>
      <c r="T68" s="44">
        <f t="shared" si="379"/>
        <v>-12.568553730509585</v>
      </c>
      <c r="U68" s="44"/>
      <c r="V68" s="44"/>
      <c r="W68" s="44"/>
      <c r="X68" s="44">
        <f t="shared" ref="X68:AU68" si="380">X63-X66-X67</f>
        <v>0</v>
      </c>
      <c r="Y68" s="44">
        <f t="shared" si="380"/>
        <v>-1.1641532182693481E-10</v>
      </c>
      <c r="Z68" s="44" t="e">
        <f t="shared" si="380"/>
        <v>#DIV/0!</v>
      </c>
      <c r="AA68" s="44">
        <f t="shared" si="380"/>
        <v>0</v>
      </c>
      <c r="AB68" s="44">
        <f t="shared" si="380"/>
        <v>0</v>
      </c>
      <c r="AC68" s="44" t="e">
        <f t="shared" si="380"/>
        <v>#DIV/0!</v>
      </c>
      <c r="AD68" s="44">
        <f t="shared" si="380"/>
        <v>0</v>
      </c>
      <c r="AE68" s="44">
        <f t="shared" si="380"/>
        <v>0</v>
      </c>
      <c r="AF68" s="44" t="e">
        <f t="shared" si="380"/>
        <v>#DIV/0!</v>
      </c>
      <c r="AG68" s="44">
        <f t="shared" si="380"/>
        <v>0</v>
      </c>
      <c r="AH68" s="44">
        <f t="shared" si="380"/>
        <v>0</v>
      </c>
      <c r="AI68" s="44" t="e">
        <f t="shared" si="380"/>
        <v>#DIV/0!</v>
      </c>
      <c r="AJ68" s="44">
        <f t="shared" si="380"/>
        <v>0</v>
      </c>
      <c r="AK68" s="44">
        <f t="shared" si="380"/>
        <v>0</v>
      </c>
      <c r="AL68" s="44" t="e">
        <f t="shared" si="380"/>
        <v>#DIV/0!</v>
      </c>
      <c r="AM68" s="44">
        <f t="shared" si="380"/>
        <v>0</v>
      </c>
      <c r="AN68" s="44">
        <f t="shared" si="380"/>
        <v>0</v>
      </c>
      <c r="AO68" s="44" t="e">
        <f t="shared" si="380"/>
        <v>#DIV/0!</v>
      </c>
      <c r="AP68" s="44">
        <f t="shared" si="380"/>
        <v>0</v>
      </c>
      <c r="AQ68" s="44">
        <f t="shared" si="380"/>
        <v>0</v>
      </c>
      <c r="AR68" s="44" t="e">
        <f t="shared" si="380"/>
        <v>#DIV/0!</v>
      </c>
      <c r="AS68" s="44">
        <f t="shared" si="380"/>
        <v>0</v>
      </c>
      <c r="AT68" s="44">
        <f t="shared" si="380"/>
        <v>0</v>
      </c>
      <c r="AU68" s="44" t="e">
        <f t="shared" si="380"/>
        <v>#DIV/0!</v>
      </c>
      <c r="AV68" s="44"/>
      <c r="AW68" s="44"/>
      <c r="AX68" s="44"/>
      <c r="AY68" s="44">
        <f t="shared" ref="AY68:BJ68" si="381">AY63-AY66-AY67</f>
        <v>0</v>
      </c>
      <c r="AZ68" s="44">
        <f t="shared" si="381"/>
        <v>0</v>
      </c>
      <c r="BA68" s="44" t="e">
        <f t="shared" si="381"/>
        <v>#DIV/0!</v>
      </c>
      <c r="BB68" s="44">
        <f t="shared" si="381"/>
        <v>0</v>
      </c>
      <c r="BC68" s="44">
        <f t="shared" si="381"/>
        <v>0</v>
      </c>
      <c r="BD68" s="44" t="e">
        <f t="shared" si="381"/>
        <v>#DIV/0!</v>
      </c>
      <c r="BE68" s="44">
        <f t="shared" si="381"/>
        <v>0</v>
      </c>
      <c r="BF68" s="44">
        <f t="shared" si="381"/>
        <v>0</v>
      </c>
      <c r="BG68" s="44" t="e">
        <f t="shared" si="381"/>
        <v>#DIV/0!</v>
      </c>
      <c r="BH68" s="44">
        <f t="shared" si="381"/>
        <v>0</v>
      </c>
      <c r="BI68" s="44">
        <f t="shared" si="381"/>
        <v>0</v>
      </c>
      <c r="BJ68" s="44" t="e">
        <f t="shared" si="381"/>
        <v>#DIV/0!</v>
      </c>
      <c r="BK68" s="44"/>
      <c r="BL68" s="44"/>
      <c r="BM68" s="44"/>
      <c r="BN68" s="44">
        <f t="shared" ref="BN68:DC68" si="382">BN63-BN66-BN67</f>
        <v>0</v>
      </c>
      <c r="BO68" s="44">
        <f t="shared" si="382"/>
        <v>0</v>
      </c>
      <c r="BP68" s="44" t="e">
        <f t="shared" si="382"/>
        <v>#DIV/0!</v>
      </c>
      <c r="BQ68" s="44">
        <f t="shared" si="382"/>
        <v>0</v>
      </c>
      <c r="BR68" s="44">
        <f t="shared" si="382"/>
        <v>0</v>
      </c>
      <c r="BS68" s="44" t="e">
        <f t="shared" si="382"/>
        <v>#DIV/0!</v>
      </c>
      <c r="BT68" s="44">
        <f t="shared" si="382"/>
        <v>0</v>
      </c>
      <c r="BU68" s="44">
        <f t="shared" si="382"/>
        <v>0</v>
      </c>
      <c r="BV68" s="44" t="e">
        <f t="shared" si="382"/>
        <v>#DIV/0!</v>
      </c>
      <c r="BW68" s="44">
        <f t="shared" si="382"/>
        <v>0</v>
      </c>
      <c r="BX68" s="44">
        <f t="shared" si="382"/>
        <v>0</v>
      </c>
      <c r="BY68" s="44">
        <f t="shared" si="382"/>
        <v>0</v>
      </c>
      <c r="BZ68" s="44">
        <f t="shared" si="382"/>
        <v>0</v>
      </c>
      <c r="CA68" s="44">
        <f t="shared" si="382"/>
        <v>0</v>
      </c>
      <c r="CB68" s="44">
        <f t="shared" si="382"/>
        <v>0</v>
      </c>
      <c r="CC68" s="44">
        <f t="shared" si="382"/>
        <v>0</v>
      </c>
      <c r="CD68" s="44">
        <f t="shared" si="382"/>
        <v>0</v>
      </c>
      <c r="CE68" s="44">
        <f t="shared" si="382"/>
        <v>0</v>
      </c>
      <c r="CF68" s="44">
        <f t="shared" si="382"/>
        <v>0</v>
      </c>
      <c r="CG68" s="44">
        <f t="shared" si="382"/>
        <v>0</v>
      </c>
      <c r="CH68" s="44">
        <f t="shared" si="382"/>
        <v>0</v>
      </c>
      <c r="CI68" s="44">
        <f t="shared" si="382"/>
        <v>0</v>
      </c>
      <c r="CJ68" s="44">
        <f t="shared" si="382"/>
        <v>0</v>
      </c>
      <c r="CK68" s="44" t="e">
        <f t="shared" si="382"/>
        <v>#DIV/0!</v>
      </c>
      <c r="CL68" s="44">
        <f t="shared" si="382"/>
        <v>0</v>
      </c>
      <c r="CM68" s="44">
        <f t="shared" si="382"/>
        <v>0</v>
      </c>
      <c r="CN68" s="44">
        <f t="shared" si="382"/>
        <v>-90.019438667024929</v>
      </c>
      <c r="CO68" s="44">
        <f t="shared" si="382"/>
        <v>0</v>
      </c>
      <c r="CP68" s="44">
        <f t="shared" si="382"/>
        <v>0</v>
      </c>
      <c r="CQ68" s="44" t="e">
        <f t="shared" si="382"/>
        <v>#DIV/0!</v>
      </c>
      <c r="CR68" s="44">
        <f t="shared" si="382"/>
        <v>0</v>
      </c>
      <c r="CS68" s="44">
        <f t="shared" si="382"/>
        <v>0</v>
      </c>
      <c r="CT68" s="44" t="e">
        <f t="shared" si="382"/>
        <v>#DIV/0!</v>
      </c>
      <c r="CU68" s="44">
        <f t="shared" si="382"/>
        <v>0</v>
      </c>
      <c r="CV68" s="44">
        <f t="shared" si="382"/>
        <v>0</v>
      </c>
      <c r="CW68" s="44" t="e">
        <f t="shared" si="382"/>
        <v>#DIV/0!</v>
      </c>
      <c r="CX68" s="44">
        <f t="shared" si="382"/>
        <v>0</v>
      </c>
      <c r="CY68" s="44">
        <f t="shared" si="382"/>
        <v>0</v>
      </c>
      <c r="CZ68" s="44" t="e">
        <f t="shared" si="382"/>
        <v>#DIV/0!</v>
      </c>
      <c r="DA68" s="44">
        <f t="shared" si="382"/>
        <v>0</v>
      </c>
      <c r="DB68" s="44">
        <f t="shared" si="382"/>
        <v>0</v>
      </c>
      <c r="DC68" s="44">
        <f t="shared" si="382"/>
        <v>-90.019438667024929</v>
      </c>
      <c r="DD68" s="44"/>
      <c r="DE68" s="44"/>
      <c r="DF68" s="44"/>
      <c r="DG68" s="44">
        <f t="shared" ref="DG68:EM68" si="383">DG63-DG66-DG67</f>
        <v>0</v>
      </c>
      <c r="DH68" s="44">
        <f t="shared" si="383"/>
        <v>0</v>
      </c>
      <c r="DI68" s="44">
        <f t="shared" si="383"/>
        <v>-24.966740768857687</v>
      </c>
      <c r="DJ68" s="44">
        <f t="shared" si="383"/>
        <v>0</v>
      </c>
      <c r="DK68" s="44">
        <f t="shared" si="383"/>
        <v>0</v>
      </c>
      <c r="DL68" s="44">
        <f t="shared" si="383"/>
        <v>-2.3790324166547694E-4</v>
      </c>
      <c r="DM68" s="44">
        <f t="shared" si="383"/>
        <v>0</v>
      </c>
      <c r="DN68" s="44">
        <f t="shared" si="383"/>
        <v>0</v>
      </c>
      <c r="DO68" s="44" t="e">
        <f t="shared" si="383"/>
        <v>#DIV/0!</v>
      </c>
      <c r="DP68" s="44">
        <f t="shared" si="383"/>
        <v>0</v>
      </c>
      <c r="DQ68" s="44">
        <f t="shared" si="383"/>
        <v>0</v>
      </c>
      <c r="DR68" s="44" t="e">
        <f t="shared" si="383"/>
        <v>#DIV/0!</v>
      </c>
      <c r="DS68" s="44">
        <f t="shared" si="383"/>
        <v>0</v>
      </c>
      <c r="DT68" s="44">
        <f t="shared" si="383"/>
        <v>0</v>
      </c>
      <c r="DU68" s="44" t="e">
        <f t="shared" si="383"/>
        <v>#DIV/0!</v>
      </c>
      <c r="DV68" s="61">
        <f t="shared" si="383"/>
        <v>0</v>
      </c>
      <c r="DW68" s="61">
        <f t="shared" si="383"/>
        <v>0</v>
      </c>
      <c r="DX68" s="61">
        <f t="shared" si="383"/>
        <v>-48.082980204303531</v>
      </c>
      <c r="DY68" s="44">
        <f t="shared" si="383"/>
        <v>0</v>
      </c>
      <c r="DZ68" s="44">
        <f t="shared" si="383"/>
        <v>0</v>
      </c>
      <c r="EA68" s="44" t="e">
        <f t="shared" si="383"/>
        <v>#DIV/0!</v>
      </c>
      <c r="EB68" s="44">
        <f t="shared" ref="EB68:EC68" si="384">EB63-EB66-EB67</f>
        <v>0</v>
      </c>
      <c r="EC68" s="44">
        <f t="shared" si="384"/>
        <v>0</v>
      </c>
      <c r="ED68" s="44" t="e">
        <f t="shared" ref="ED68:EG68" si="385">ED63-ED66-ED67</f>
        <v>#DIV/0!</v>
      </c>
      <c r="EE68" s="44">
        <f t="shared" si="385"/>
        <v>0</v>
      </c>
      <c r="EF68" s="44">
        <f t="shared" si="385"/>
        <v>0</v>
      </c>
      <c r="EG68" s="44" t="e">
        <f t="shared" si="385"/>
        <v>#DIV/0!</v>
      </c>
      <c r="EH68" s="44">
        <f t="shared" si="383"/>
        <v>0</v>
      </c>
      <c r="EI68" s="44">
        <f t="shared" si="383"/>
        <v>0</v>
      </c>
      <c r="EJ68" s="44">
        <f t="shared" si="383"/>
        <v>-98.76359631822632</v>
      </c>
      <c r="EK68" s="44">
        <f t="shared" si="383"/>
        <v>0</v>
      </c>
      <c r="EL68" s="44">
        <f t="shared" si="383"/>
        <v>0</v>
      </c>
      <c r="EM68" s="44">
        <f t="shared" si="383"/>
        <v>-21.186139676319705</v>
      </c>
      <c r="EN68" s="44">
        <f>EN63-EN66-EN67</f>
        <v>0</v>
      </c>
      <c r="EO68" s="44">
        <f t="shared" ref="EO68" si="386">EO63-EO66-EO67</f>
        <v>0</v>
      </c>
      <c r="EP68" s="43"/>
    </row>
    <row r="69" spans="1:146" x14ac:dyDescent="0.25">
      <c r="A69" s="8"/>
      <c r="B69" s="8"/>
      <c r="C69" s="8"/>
      <c r="D69" s="8" t="s">
        <v>76</v>
      </c>
      <c r="E69" s="8"/>
      <c r="F69" s="8"/>
      <c r="G69" s="8"/>
      <c r="H69" s="8"/>
      <c r="I69" s="8"/>
      <c r="J69" s="8" t="s">
        <v>77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41"/>
      <c r="EG69" s="8"/>
      <c r="EH69" s="8"/>
      <c r="EI69" s="41"/>
      <c r="EJ69" s="8"/>
      <c r="EK69" s="8"/>
      <c r="EL69" s="8"/>
      <c r="EM69" s="8"/>
      <c r="EN69" s="41"/>
      <c r="EO69" s="41"/>
      <c r="EP69" s="8"/>
    </row>
  </sheetData>
  <mergeCells count="44">
    <mergeCell ref="F2:H2"/>
    <mergeCell ref="I2:K2"/>
    <mergeCell ref="L2:N2"/>
    <mergeCell ref="O2:Q2"/>
    <mergeCell ref="R2:T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R2:CT2"/>
    <mergeCell ref="CU2:CW2"/>
    <mergeCell ref="CX2:CZ2"/>
    <mergeCell ref="DA2:DC2"/>
    <mergeCell ref="DD2:DF2"/>
    <mergeCell ref="DG2:DI2"/>
    <mergeCell ref="DJ2:DL2"/>
    <mergeCell ref="EN2:EP2"/>
    <mergeCell ref="EH2:EJ2"/>
    <mergeCell ref="EK2:EM2"/>
    <mergeCell ref="DM2:DO2"/>
    <mergeCell ref="DP2:DR2"/>
    <mergeCell ref="DS2:DU2"/>
    <mergeCell ref="DV2:DX2"/>
    <mergeCell ref="DY2:EA2"/>
    <mergeCell ref="EE2:EG2"/>
  </mergeCells>
  <pageMargins left="0" right="0" top="0" bottom="0" header="0" footer="0"/>
  <pageSetup paperSize="9" scale="58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69"/>
  <sheetViews>
    <sheetView topLeftCell="X1" zoomScale="80" zoomScaleNormal="80" workbookViewId="0">
      <selection activeCell="CJ1" sqref="CJ1:CK1048576"/>
    </sheetView>
  </sheetViews>
  <sheetFormatPr defaultRowHeight="15" x14ac:dyDescent="0.25"/>
  <cols>
    <col min="1" max="1" width="6.140625" style="45" customWidth="1"/>
    <col min="2" max="2" width="9.140625" style="45" customWidth="1"/>
    <col min="3" max="3" width="33.85546875" style="45" customWidth="1"/>
    <col min="4" max="4" width="6.140625" style="45" hidden="1" customWidth="1"/>
    <col min="5" max="5" width="10.85546875" style="45" hidden="1" customWidth="1"/>
    <col min="6" max="6" width="14.28515625" style="45" customWidth="1"/>
    <col min="7" max="7" width="14.42578125" style="45" customWidth="1"/>
    <col min="8" max="8" width="13.85546875" style="45" customWidth="1"/>
    <col min="9" max="9" width="6.42578125" style="45" customWidth="1"/>
    <col min="10" max="10" width="14" style="45" customWidth="1"/>
    <col min="11" max="11" width="14" style="45" hidden="1" customWidth="1"/>
    <col min="12" max="12" width="12.5703125" style="45" hidden="1" customWidth="1"/>
    <col min="13" max="13" width="8.85546875" style="45" hidden="1" customWidth="1"/>
    <col min="14" max="14" width="12.85546875" style="45" customWidth="1"/>
    <col min="15" max="15" width="12.28515625" style="45" customWidth="1"/>
    <col min="16" max="16" width="11.28515625" style="45" customWidth="1"/>
    <col min="17" max="17" width="12" style="45" customWidth="1"/>
    <col min="18" max="18" width="12" style="45" hidden="1" customWidth="1"/>
    <col min="19" max="19" width="10.85546875" style="45" hidden="1" customWidth="1"/>
    <col min="20" max="20" width="7.140625" style="46" hidden="1" customWidth="1"/>
    <col min="21" max="21" width="10.7109375" style="45" hidden="1" customWidth="1"/>
    <col min="22" max="22" width="11.28515625" style="45" hidden="1" customWidth="1"/>
    <col min="23" max="23" width="7" style="46" hidden="1" customWidth="1"/>
    <col min="24" max="25" width="13.5703125" style="45" customWidth="1"/>
    <col min="26" max="26" width="10.5703125" style="45" customWidth="1"/>
    <col min="27" max="27" width="1.28515625" style="45" customWidth="1"/>
    <col min="28" max="28" width="1.140625" style="45" customWidth="1"/>
    <col min="29" max="29" width="10.5703125" style="45" customWidth="1"/>
    <col min="30" max="30" width="12" style="45" hidden="1" customWidth="1"/>
    <col min="31" max="31" width="11.140625" style="45" hidden="1" customWidth="1"/>
    <col min="32" max="32" width="9" style="45" hidden="1" customWidth="1"/>
    <col min="33" max="33" width="12.7109375" style="45" hidden="1" customWidth="1"/>
    <col min="34" max="34" width="12" style="45" hidden="1" customWidth="1"/>
    <col min="35" max="35" width="9" style="45" hidden="1" customWidth="1"/>
    <col min="36" max="36" width="12.7109375" style="45" hidden="1" customWidth="1"/>
    <col min="37" max="37" width="10.85546875" style="45" hidden="1" customWidth="1"/>
    <col min="38" max="38" width="8.85546875" style="45" hidden="1" customWidth="1"/>
    <col min="39" max="39" width="12.7109375" style="45" customWidth="1"/>
    <col min="40" max="40" width="12.28515625" style="45" customWidth="1"/>
    <col min="41" max="41" width="13.7109375" style="45" hidden="1" customWidth="1"/>
    <col min="42" max="42" width="13.140625" style="45" hidden="1" customWidth="1"/>
    <col min="43" max="55" width="11.85546875" style="45" hidden="1" customWidth="1"/>
    <col min="56" max="56" width="11.85546875" style="45" customWidth="1"/>
    <col min="57" max="57" width="13.42578125" style="45" customWidth="1"/>
    <col min="58" max="58" width="13.28515625" style="45" customWidth="1"/>
    <col min="59" max="59" width="10.85546875" style="45" customWidth="1"/>
    <col min="60" max="62" width="8.85546875" style="45" hidden="1" customWidth="1"/>
    <col min="63" max="63" width="11.28515625" style="45" hidden="1" customWidth="1"/>
    <col min="64" max="64" width="10.7109375" style="45" hidden="1" customWidth="1"/>
    <col min="65" max="65" width="8.85546875" style="45" hidden="1" customWidth="1"/>
    <col min="66" max="66" width="12.42578125" style="45" customWidth="1"/>
    <col min="67" max="68" width="8.85546875" style="45" hidden="1" customWidth="1"/>
    <col min="69" max="69" width="7.7109375" style="45" hidden="1" customWidth="1"/>
    <col min="70" max="70" width="13.85546875" style="45" customWidth="1"/>
    <col min="71" max="71" width="15" style="45" customWidth="1"/>
    <col min="72" max="72" width="13.140625" style="45" hidden="1" customWidth="1"/>
    <col min="73" max="73" width="13" style="45" hidden="1" customWidth="1"/>
    <col min="74" max="74" width="5.28515625" style="45" hidden="1" customWidth="1"/>
    <col min="75" max="75" width="12.140625" style="45" hidden="1" customWidth="1"/>
    <col min="76" max="76" width="13.140625" style="45" hidden="1" customWidth="1"/>
    <col min="77" max="77" width="7.42578125" style="45" hidden="1" customWidth="1"/>
    <col min="78" max="78" width="14" style="45" hidden="1" customWidth="1"/>
    <col min="79" max="79" width="13.28515625" style="45" hidden="1" customWidth="1"/>
    <col min="80" max="80" width="6.140625" style="45" hidden="1" customWidth="1"/>
    <col min="81" max="81" width="13.28515625" style="45" customWidth="1"/>
    <col min="82" max="82" width="12.140625" style="45" customWidth="1"/>
    <col min="83" max="83" width="12.5703125" style="45" customWidth="1"/>
    <col min="84" max="84" width="11.140625" style="45" customWidth="1"/>
    <col min="85" max="85" width="13.7109375" style="45" customWidth="1"/>
    <col min="86" max="86" width="13" style="45" customWidth="1"/>
    <col min="87" max="87" width="15.5703125" style="45" customWidth="1"/>
  </cols>
  <sheetData>
    <row r="1" spans="1:87" x14ac:dyDescent="0.25">
      <c r="A1" s="8"/>
      <c r="B1" s="8"/>
      <c r="C1" s="8" t="s">
        <v>90</v>
      </c>
      <c r="D1" s="8"/>
      <c r="E1" s="8"/>
      <c r="F1" s="8"/>
      <c r="G1" s="9" t="s">
        <v>125</v>
      </c>
      <c r="H1" s="8"/>
      <c r="I1" s="8"/>
      <c r="J1" s="41">
        <f>H4+H23</f>
        <v>10167826</v>
      </c>
      <c r="K1" s="8"/>
      <c r="L1" s="8"/>
      <c r="M1" s="8"/>
      <c r="N1" s="41" t="e">
        <f>#REF!+#REF!</f>
        <v>#REF!</v>
      </c>
      <c r="O1" s="41" t="e">
        <f>#REF!+#REF!</f>
        <v>#REF!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52"/>
      <c r="CD1" s="8"/>
      <c r="CE1" s="8"/>
      <c r="CF1" s="8"/>
      <c r="CG1" s="8"/>
      <c r="CH1" s="8"/>
      <c r="CI1" s="41">
        <f>CI4+CI24</f>
        <v>13818926</v>
      </c>
    </row>
    <row r="2" spans="1:87" ht="15" customHeight="1" x14ac:dyDescent="0.25">
      <c r="A2" s="10"/>
      <c r="B2" s="10"/>
      <c r="C2" s="10"/>
      <c r="D2" s="77"/>
      <c r="E2" s="47">
        <v>42736</v>
      </c>
      <c r="F2" s="69" t="s">
        <v>0</v>
      </c>
      <c r="G2" s="78" t="s">
        <v>1</v>
      </c>
      <c r="H2" s="71" t="s">
        <v>2</v>
      </c>
      <c r="I2" s="71" t="s">
        <v>3</v>
      </c>
      <c r="J2" s="71" t="s">
        <v>4</v>
      </c>
      <c r="K2" s="72"/>
      <c r="L2" s="72"/>
      <c r="M2" s="72"/>
      <c r="N2" s="69" t="s">
        <v>5</v>
      </c>
      <c r="O2" s="71" t="s">
        <v>6</v>
      </c>
      <c r="P2" s="71" t="s">
        <v>7</v>
      </c>
      <c r="Q2" s="71" t="s">
        <v>8</v>
      </c>
      <c r="R2" s="82" t="s">
        <v>9</v>
      </c>
      <c r="S2" s="88"/>
      <c r="T2" s="81"/>
      <c r="U2" s="82" t="s">
        <v>10</v>
      </c>
      <c r="V2" s="88"/>
      <c r="W2" s="88"/>
      <c r="X2" s="77" t="s">
        <v>11</v>
      </c>
      <c r="Y2" s="71" t="s">
        <v>12</v>
      </c>
      <c r="Z2" s="73" t="s">
        <v>105</v>
      </c>
      <c r="AA2" s="82" t="s">
        <v>103</v>
      </c>
      <c r="AB2" s="83"/>
      <c r="AC2" s="73" t="s">
        <v>107</v>
      </c>
      <c r="AD2" s="79" t="s">
        <v>13</v>
      </c>
      <c r="AE2" s="80"/>
      <c r="AF2" s="95"/>
      <c r="AG2" s="82" t="s">
        <v>14</v>
      </c>
      <c r="AH2" s="88"/>
      <c r="AI2" s="81"/>
      <c r="AJ2" s="74"/>
      <c r="AK2" s="74"/>
      <c r="AL2" s="74"/>
      <c r="AM2" s="76" t="s">
        <v>15</v>
      </c>
      <c r="AN2" s="70" t="s">
        <v>16</v>
      </c>
      <c r="AO2" s="79" t="s">
        <v>17</v>
      </c>
      <c r="AP2" s="88"/>
      <c r="AQ2" s="81"/>
      <c r="AR2" s="96" t="s">
        <v>18</v>
      </c>
      <c r="AS2" s="97"/>
      <c r="AT2" s="98"/>
      <c r="AU2" s="96" t="s">
        <v>19</v>
      </c>
      <c r="AV2" s="97"/>
      <c r="AW2" s="98"/>
      <c r="AX2" s="96" t="s">
        <v>20</v>
      </c>
      <c r="AY2" s="97"/>
      <c r="AZ2" s="98"/>
      <c r="BA2" s="96" t="s">
        <v>21</v>
      </c>
      <c r="BB2" s="97"/>
      <c r="BC2" s="98"/>
      <c r="BD2" s="71" t="s">
        <v>98</v>
      </c>
      <c r="BE2" s="69" t="s">
        <v>22</v>
      </c>
      <c r="BF2" s="73" t="s">
        <v>91</v>
      </c>
      <c r="BG2" s="73" t="s">
        <v>92</v>
      </c>
      <c r="BH2" s="85" t="s">
        <v>93</v>
      </c>
      <c r="BI2" s="86"/>
      <c r="BJ2" s="87"/>
      <c r="BK2" s="85" t="s">
        <v>94</v>
      </c>
      <c r="BL2" s="92"/>
      <c r="BM2" s="93"/>
      <c r="BN2" s="73" t="s">
        <v>95</v>
      </c>
      <c r="BO2" s="94" t="s">
        <v>109</v>
      </c>
      <c r="BP2" s="94"/>
      <c r="BQ2" s="94"/>
      <c r="BR2" s="69" t="s">
        <v>23</v>
      </c>
      <c r="BS2" s="71" t="s">
        <v>24</v>
      </c>
      <c r="BT2" s="82" t="s">
        <v>25</v>
      </c>
      <c r="BU2" s="88"/>
      <c r="BV2" s="81"/>
      <c r="BW2" s="82" t="s">
        <v>102</v>
      </c>
      <c r="BX2" s="83"/>
      <c r="BY2" s="84"/>
      <c r="BZ2" s="82" t="s">
        <v>26</v>
      </c>
      <c r="CA2" s="83"/>
      <c r="CB2" s="84"/>
      <c r="CC2" s="75" t="s">
        <v>111</v>
      </c>
      <c r="CD2" s="71" t="s">
        <v>100</v>
      </c>
      <c r="CE2" s="72" t="s">
        <v>114</v>
      </c>
      <c r="CF2" s="73">
        <v>345</v>
      </c>
      <c r="CG2" s="71" t="s">
        <v>101</v>
      </c>
      <c r="CH2" s="73" t="s">
        <v>99</v>
      </c>
      <c r="CI2" s="69" t="s">
        <v>27</v>
      </c>
    </row>
    <row r="3" spans="1:87" x14ac:dyDescent="0.25">
      <c r="A3" s="10"/>
      <c r="B3" s="10"/>
      <c r="C3" s="10"/>
      <c r="D3" s="10"/>
      <c r="E3" s="10"/>
      <c r="F3" s="10"/>
      <c r="G3" s="4" t="s">
        <v>30</v>
      </c>
      <c r="H3" s="4" t="s">
        <v>30</v>
      </c>
      <c r="I3" s="4" t="s">
        <v>30</v>
      </c>
      <c r="J3" s="4" t="s">
        <v>30</v>
      </c>
      <c r="K3" s="4"/>
      <c r="L3" s="4"/>
      <c r="M3" s="4"/>
      <c r="N3" s="4" t="s">
        <v>30</v>
      </c>
      <c r="O3" s="4" t="s">
        <v>30</v>
      </c>
      <c r="P3" s="4" t="s">
        <v>30</v>
      </c>
      <c r="Q3" s="4" t="s">
        <v>30</v>
      </c>
      <c r="R3" s="4" t="s">
        <v>30</v>
      </c>
      <c r="S3" s="4" t="s">
        <v>31</v>
      </c>
      <c r="T3" s="4" t="s">
        <v>32</v>
      </c>
      <c r="U3" s="4" t="s">
        <v>30</v>
      </c>
      <c r="V3" s="4" t="s">
        <v>31</v>
      </c>
      <c r="W3" s="4" t="s">
        <v>32</v>
      </c>
      <c r="X3" s="12" t="s">
        <v>30</v>
      </c>
      <c r="Y3" s="12" t="s">
        <v>30</v>
      </c>
      <c r="Z3" s="12" t="s">
        <v>30</v>
      </c>
      <c r="AA3" s="12" t="s">
        <v>30</v>
      </c>
      <c r="AB3" s="12" t="s">
        <v>31</v>
      </c>
      <c r="AC3" s="12" t="s">
        <v>30</v>
      </c>
      <c r="AD3" s="12" t="s">
        <v>30</v>
      </c>
      <c r="AE3" s="12" t="s">
        <v>31</v>
      </c>
      <c r="AF3" s="12" t="s">
        <v>32</v>
      </c>
      <c r="AG3" s="12" t="s">
        <v>30</v>
      </c>
      <c r="AH3" s="12" t="s">
        <v>31</v>
      </c>
      <c r="AI3" s="12" t="s">
        <v>32</v>
      </c>
      <c r="AJ3" s="12"/>
      <c r="AK3" s="12"/>
      <c r="AL3" s="12"/>
      <c r="AM3" s="12" t="s">
        <v>30</v>
      </c>
      <c r="AN3" s="12" t="s">
        <v>30</v>
      </c>
      <c r="AO3" s="12" t="s">
        <v>30</v>
      </c>
      <c r="AP3" s="12" t="s">
        <v>31</v>
      </c>
      <c r="AQ3" s="12" t="s">
        <v>32</v>
      </c>
      <c r="AR3" s="12" t="s">
        <v>30</v>
      </c>
      <c r="AS3" s="12" t="s">
        <v>31</v>
      </c>
      <c r="AT3" s="12" t="s">
        <v>32</v>
      </c>
      <c r="AU3" s="12" t="s">
        <v>30</v>
      </c>
      <c r="AV3" s="12" t="s">
        <v>31</v>
      </c>
      <c r="AW3" s="12" t="s">
        <v>32</v>
      </c>
      <c r="AX3" s="12" t="s">
        <v>30</v>
      </c>
      <c r="AY3" s="12" t="s">
        <v>31</v>
      </c>
      <c r="AZ3" s="12" t="s">
        <v>32</v>
      </c>
      <c r="BA3" s="12" t="s">
        <v>30</v>
      </c>
      <c r="BB3" s="12" t="s">
        <v>31</v>
      </c>
      <c r="BC3" s="12" t="s">
        <v>32</v>
      </c>
      <c r="BD3" s="12" t="s">
        <v>30</v>
      </c>
      <c r="BE3" s="12" t="s">
        <v>30</v>
      </c>
      <c r="BF3" s="12" t="s">
        <v>30</v>
      </c>
      <c r="BG3" s="12" t="s">
        <v>30</v>
      </c>
      <c r="BH3" s="12" t="s">
        <v>30</v>
      </c>
      <c r="BI3" s="12" t="s">
        <v>31</v>
      </c>
      <c r="BJ3" s="12" t="s">
        <v>32</v>
      </c>
      <c r="BK3" s="12" t="s">
        <v>30</v>
      </c>
      <c r="BL3" s="12" t="s">
        <v>31</v>
      </c>
      <c r="BM3" s="12" t="s">
        <v>32</v>
      </c>
      <c r="BN3" s="12" t="s">
        <v>30</v>
      </c>
      <c r="BO3" s="4" t="s">
        <v>30</v>
      </c>
      <c r="BP3" s="4" t="s">
        <v>31</v>
      </c>
      <c r="BQ3" s="4" t="s">
        <v>32</v>
      </c>
      <c r="BR3" s="12" t="s">
        <v>30</v>
      </c>
      <c r="BS3" s="12" t="s">
        <v>30</v>
      </c>
      <c r="BT3" s="12" t="s">
        <v>30</v>
      </c>
      <c r="BU3" s="12" t="s">
        <v>31</v>
      </c>
      <c r="BV3" s="12" t="s">
        <v>32</v>
      </c>
      <c r="BW3" s="12" t="s">
        <v>30</v>
      </c>
      <c r="BX3" s="12" t="s">
        <v>31</v>
      </c>
      <c r="BY3" s="12" t="s">
        <v>32</v>
      </c>
      <c r="BZ3" s="12" t="s">
        <v>30</v>
      </c>
      <c r="CA3" s="12" t="s">
        <v>31</v>
      </c>
      <c r="CB3" s="12" t="s">
        <v>32</v>
      </c>
      <c r="CC3" s="53" t="s">
        <v>30</v>
      </c>
      <c r="CD3" s="12" t="s">
        <v>30</v>
      </c>
      <c r="CE3" s="12" t="s">
        <v>30</v>
      </c>
      <c r="CF3" s="12" t="s">
        <v>30</v>
      </c>
      <c r="CG3" s="12" t="s">
        <v>30</v>
      </c>
      <c r="CH3" s="12" t="s">
        <v>30</v>
      </c>
      <c r="CI3" s="12" t="s">
        <v>30</v>
      </c>
    </row>
    <row r="4" spans="1:87" x14ac:dyDescent="0.25">
      <c r="A4" s="14" t="s">
        <v>33</v>
      </c>
      <c r="B4" s="14"/>
      <c r="C4" s="14" t="s">
        <v>34</v>
      </c>
      <c r="D4" s="14">
        <f>D5</f>
        <v>0</v>
      </c>
      <c r="E4" s="14">
        <f>E5</f>
        <v>0</v>
      </c>
      <c r="F4" s="3">
        <f>F5+F6+F15+F16</f>
        <v>13511526</v>
      </c>
      <c r="G4" s="3">
        <f>G5+G6+G15+G16</f>
        <v>13152926</v>
      </c>
      <c r="H4" s="3">
        <f>H5+H6+H15+H16</f>
        <v>10102126</v>
      </c>
      <c r="I4" s="3">
        <f>I5+I6+I15+I16</f>
        <v>0</v>
      </c>
      <c r="J4" s="3">
        <f>J5+J6+J15+J16</f>
        <v>3050800</v>
      </c>
      <c r="K4" s="16"/>
      <c r="L4" s="16"/>
      <c r="M4" s="16"/>
      <c r="N4" s="3">
        <f>N5+N6+N15+N16</f>
        <v>305800</v>
      </c>
      <c r="O4" s="3">
        <f>O5+O6+O15+O16</f>
        <v>97200</v>
      </c>
      <c r="P4" s="3">
        <f>P5+P6+P15+P16</f>
        <v>0</v>
      </c>
      <c r="Q4" s="3">
        <f>Q5+Q6+Q15+Q16</f>
        <v>80600</v>
      </c>
      <c r="R4" s="3">
        <f>SUM(R5:R18)</f>
        <v>0</v>
      </c>
      <c r="S4" s="3">
        <f>SUM(S5:S18)</f>
        <v>0</v>
      </c>
      <c r="T4" s="16" t="e">
        <f>S4/R4*100</f>
        <v>#DIV/0!</v>
      </c>
      <c r="U4" s="3">
        <f>SUM(U5:U18)</f>
        <v>0</v>
      </c>
      <c r="V4" s="3">
        <f>SUM(V5:V18)</f>
        <v>0</v>
      </c>
      <c r="W4" s="16" t="e">
        <f>V4/U4*100</f>
        <v>#DIV/0!</v>
      </c>
      <c r="X4" s="3">
        <f t="shared" ref="X4:AC4" si="0">X5+X6+X15+X16</f>
        <v>10000</v>
      </c>
      <c r="Y4" s="3">
        <f t="shared" si="0"/>
        <v>118000</v>
      </c>
      <c r="Z4" s="3">
        <f t="shared" si="0"/>
        <v>0</v>
      </c>
      <c r="AA4" s="3">
        <f t="shared" si="0"/>
        <v>0</v>
      </c>
      <c r="AB4" s="3">
        <f t="shared" si="0"/>
        <v>0</v>
      </c>
      <c r="AC4" s="3">
        <f t="shared" si="0"/>
        <v>0</v>
      </c>
      <c r="AD4" s="3">
        <f>SUM(AD5:AD18)</f>
        <v>0</v>
      </c>
      <c r="AE4" s="3">
        <f>SUM(AE5:AE18)</f>
        <v>0</v>
      </c>
      <c r="AF4" s="16" t="e">
        <f>AE4/AD4*100</f>
        <v>#DIV/0!</v>
      </c>
      <c r="AG4" s="3">
        <f>SUM(AG5:AG18)</f>
        <v>0</v>
      </c>
      <c r="AH4" s="3">
        <f>SUM(AH5:AH18)</f>
        <v>0</v>
      </c>
      <c r="AI4" s="16" t="e">
        <f>AH4/AG4*100</f>
        <v>#DIV/0!</v>
      </c>
      <c r="AJ4" s="16"/>
      <c r="AK4" s="16"/>
      <c r="AL4" s="16"/>
      <c r="AM4" s="3">
        <f>AM5+AM6+AM15+AM16</f>
        <v>0</v>
      </c>
      <c r="AN4" s="3">
        <f>AN5+AN6+AN15+AN16</f>
        <v>0</v>
      </c>
      <c r="AO4" s="3">
        <f>SUM(AO5:AO18)</f>
        <v>0</v>
      </c>
      <c r="AP4" s="3">
        <f>SUM(AP5:AP18)</f>
        <v>0</v>
      </c>
      <c r="AQ4" s="16" t="e">
        <f>AP4/AO4*100</f>
        <v>#DIV/0!</v>
      </c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3">
        <f>BD5+BD6+BD15+BD16</f>
        <v>0</v>
      </c>
      <c r="BE4" s="3">
        <f>BE5+BE6+BE15+BE16</f>
        <v>52800</v>
      </c>
      <c r="BF4" s="3">
        <f>BF5+BF6+BF15+BF16</f>
        <v>0</v>
      </c>
      <c r="BG4" s="3">
        <f>BG5+BG6+BG15+BG16</f>
        <v>0</v>
      </c>
      <c r="BH4" s="1">
        <f t="shared" ref="BH4:BI4" si="1">SUM(BH5:BH18)</f>
        <v>0</v>
      </c>
      <c r="BI4" s="1">
        <f t="shared" si="1"/>
        <v>0</v>
      </c>
      <c r="BJ4" s="16" t="e">
        <f>BI4/BH4*100</f>
        <v>#DIV/0!</v>
      </c>
      <c r="BK4" s="1">
        <f t="shared" ref="BK4:BL4" si="2">SUM(BK5:BK18)</f>
        <v>0</v>
      </c>
      <c r="BL4" s="1">
        <f t="shared" si="2"/>
        <v>0</v>
      </c>
      <c r="BM4" s="16" t="e">
        <f>BL4/BK4*100</f>
        <v>#DIV/0!</v>
      </c>
      <c r="BN4" s="3">
        <f>BN5+BN6+BN15+BN16</f>
        <v>52800</v>
      </c>
      <c r="BO4" s="16"/>
      <c r="BP4" s="16"/>
      <c r="BQ4" s="16"/>
      <c r="BR4" s="3">
        <f>BR5+BR6+BR15+BR16</f>
        <v>217300</v>
      </c>
      <c r="BS4" s="3">
        <f>BS5+BS6+BS15+BS16</f>
        <v>0</v>
      </c>
      <c r="BT4" s="3">
        <f>SUM(BT5:BT19)</f>
        <v>0</v>
      </c>
      <c r="BU4" s="3">
        <f>SUM(BU5:BU19)</f>
        <v>0</v>
      </c>
      <c r="BV4" s="16" t="e">
        <f>BU4/BT4*100</f>
        <v>#DIV/0!</v>
      </c>
      <c r="BW4" s="3">
        <f>SUM(BW5:BW19)</f>
        <v>0</v>
      </c>
      <c r="BX4" s="3">
        <f>SUM(BX5:BX19)</f>
        <v>0</v>
      </c>
      <c r="BY4" s="16" t="e">
        <f>BX4/BW4*100</f>
        <v>#DIV/0!</v>
      </c>
      <c r="BZ4" s="3">
        <f>SUM(BZ5:BZ19)</f>
        <v>0</v>
      </c>
      <c r="CA4" s="3">
        <f>SUM(CA5:CA19)</f>
        <v>0</v>
      </c>
      <c r="CB4" s="16" t="e">
        <f>CA4/BZ4*100</f>
        <v>#DIV/0!</v>
      </c>
      <c r="CC4" s="55">
        <f t="shared" ref="CC4:CI4" si="3">CC5+CC6+CC15+CC16</f>
        <v>217300</v>
      </c>
      <c r="CD4" s="3">
        <f t="shared" si="3"/>
        <v>90000</v>
      </c>
      <c r="CE4" s="3">
        <f t="shared" si="3"/>
        <v>0</v>
      </c>
      <c r="CF4" s="3">
        <f t="shared" si="3"/>
        <v>0</v>
      </c>
      <c r="CG4" s="3">
        <f t="shared" si="3"/>
        <v>75100</v>
      </c>
      <c r="CH4" s="3">
        <f t="shared" si="3"/>
        <v>52200</v>
      </c>
      <c r="CI4" s="3">
        <f t="shared" si="3"/>
        <v>13728826</v>
      </c>
    </row>
    <row r="5" spans="1:87" x14ac:dyDescent="0.25">
      <c r="A5" s="4" t="s">
        <v>35</v>
      </c>
      <c r="B5" s="5" t="s">
        <v>36</v>
      </c>
      <c r="C5" s="6" t="s">
        <v>37</v>
      </c>
      <c r="D5" s="19"/>
      <c r="E5" s="19"/>
      <c r="F5" s="13">
        <f t="shared" ref="F5:F19" si="4">G5+N5+AD5+AN5+BE5+AM5</f>
        <v>1600800</v>
      </c>
      <c r="G5" s="1">
        <f t="shared" ref="G5:G22" si="5">H5+I5+J5</f>
        <v>1600800</v>
      </c>
      <c r="H5" s="48">
        <f>1229500</f>
        <v>1229500</v>
      </c>
      <c r="I5" s="50">
        <v>0</v>
      </c>
      <c r="J5" s="49">
        <f>371300</f>
        <v>371300</v>
      </c>
      <c r="K5" s="16"/>
      <c r="L5" s="16"/>
      <c r="M5" s="16"/>
      <c r="N5" s="1">
        <f>O5+P5+Q5+R5+X5+Y5+U5</f>
        <v>0</v>
      </c>
      <c r="O5" s="1"/>
      <c r="P5" s="1"/>
      <c r="Q5" s="1"/>
      <c r="R5" s="1"/>
      <c r="S5" s="1"/>
      <c r="T5" s="16" t="e">
        <f t="shared" ref="T5:T15" si="6">S5/R5*100</f>
        <v>#DIV/0!</v>
      </c>
      <c r="U5" s="1"/>
      <c r="V5" s="1"/>
      <c r="W5" s="16" t="e">
        <f t="shared" ref="W5:W15" si="7">V5/U5*100</f>
        <v>#DIV/0!</v>
      </c>
      <c r="X5" s="1"/>
      <c r="Y5" s="1"/>
      <c r="Z5" s="16"/>
      <c r="AA5" s="1"/>
      <c r="AB5" s="1"/>
      <c r="AC5" s="16"/>
      <c r="AD5" s="16">
        <f t="shared" ref="AD5:AE9" si="8">AG5</f>
        <v>0</v>
      </c>
      <c r="AE5" s="16">
        <f t="shared" si="8"/>
        <v>0</v>
      </c>
      <c r="AF5" s="16" t="e">
        <f t="shared" ref="AF5:AF15" si="9">AE5/AD5*100</f>
        <v>#DIV/0!</v>
      </c>
      <c r="AG5" s="1"/>
      <c r="AH5" s="1"/>
      <c r="AI5" s="16" t="e">
        <f t="shared" ref="AI5:AI15" si="10">AH5/AG5*100</f>
        <v>#DIV/0!</v>
      </c>
      <c r="AJ5" s="16"/>
      <c r="AK5" s="16"/>
      <c r="AL5" s="16"/>
      <c r="AM5" s="17"/>
      <c r="AN5" s="1">
        <f>AO5+BD5</f>
        <v>0</v>
      </c>
      <c r="AO5" s="1"/>
      <c r="AP5" s="1"/>
      <c r="AQ5" s="16" t="e">
        <f t="shared" ref="AQ5:AQ15" si="11">AP5/AO5*100</f>
        <v>#DIV/0!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1"/>
      <c r="BF5" s="1"/>
      <c r="BG5" s="1"/>
      <c r="BH5" s="1"/>
      <c r="BI5" s="1"/>
      <c r="BJ5" s="16" t="e">
        <f t="shared" ref="BJ5:BJ15" si="12">BI5/BH5*100</f>
        <v>#DIV/0!</v>
      </c>
      <c r="BK5" s="1"/>
      <c r="BL5" s="1"/>
      <c r="BM5" s="16" t="e">
        <f t="shared" ref="BM5:BM15" si="13">BL5/BK5*100</f>
        <v>#DIV/0!</v>
      </c>
      <c r="BN5" s="1"/>
      <c r="BO5" s="16"/>
      <c r="BP5" s="16"/>
      <c r="BQ5" s="16"/>
      <c r="BR5" s="1">
        <f>BS5+BT5+BW5+BZ5+CD5+CG5+CH5</f>
        <v>0</v>
      </c>
      <c r="BS5" s="1"/>
      <c r="BT5" s="1"/>
      <c r="BU5" s="1"/>
      <c r="BV5" s="16" t="e">
        <f t="shared" ref="BV5:BV15" si="14">BU5/BT5*100</f>
        <v>#DIV/0!</v>
      </c>
      <c r="BW5" s="1"/>
      <c r="BX5" s="1"/>
      <c r="BY5" s="16" t="e">
        <f t="shared" ref="BY5:BY15" si="15">BX5/BW5*100</f>
        <v>#DIV/0!</v>
      </c>
      <c r="BZ5" s="18"/>
      <c r="CA5" s="18"/>
      <c r="CB5" s="16" t="e">
        <f t="shared" ref="CB5:CB15" si="16">CA5/BZ5*100</f>
        <v>#DIV/0!</v>
      </c>
      <c r="CC5" s="57"/>
      <c r="CD5" s="1"/>
      <c r="CE5" s="1"/>
      <c r="CF5" s="1"/>
      <c r="CG5" s="1"/>
      <c r="CH5" s="16"/>
      <c r="CI5" s="1">
        <f t="shared" ref="CI5:CI19" si="17">G5+N5+AD5+AN5+BE5+BR5+AM5</f>
        <v>1600800</v>
      </c>
    </row>
    <row r="6" spans="1:87" x14ac:dyDescent="0.25">
      <c r="A6" s="4" t="s">
        <v>38</v>
      </c>
      <c r="B6" s="5"/>
      <c r="C6" s="6" t="s">
        <v>39</v>
      </c>
      <c r="D6" s="19"/>
      <c r="E6" s="19"/>
      <c r="F6" s="13">
        <f t="shared" si="4"/>
        <v>11751100</v>
      </c>
      <c r="G6" s="1">
        <f t="shared" si="5"/>
        <v>11502300</v>
      </c>
      <c r="H6" s="48">
        <f>H7</f>
        <v>8834300</v>
      </c>
      <c r="I6" s="48">
        <f>I7</f>
        <v>0</v>
      </c>
      <c r="J6" s="48">
        <f>J7</f>
        <v>2668000</v>
      </c>
      <c r="K6" s="16"/>
      <c r="L6" s="16"/>
      <c r="M6" s="16"/>
      <c r="N6" s="1">
        <f>O6+P6+Q6+R6+X6+Y6+U6+Z6</f>
        <v>248800</v>
      </c>
      <c r="O6" s="1">
        <f>O8</f>
        <v>97200</v>
      </c>
      <c r="P6" s="1"/>
      <c r="Q6" s="1">
        <f>Q9</f>
        <v>80600</v>
      </c>
      <c r="R6" s="1"/>
      <c r="S6" s="1"/>
      <c r="T6" s="16" t="e">
        <f t="shared" si="6"/>
        <v>#DIV/0!</v>
      </c>
      <c r="U6" s="1"/>
      <c r="V6" s="1"/>
      <c r="W6" s="16" t="e">
        <f t="shared" si="7"/>
        <v>#DIV/0!</v>
      </c>
      <c r="X6" s="1">
        <f>X8</f>
        <v>10000</v>
      </c>
      <c r="Y6" s="1">
        <f>Y8</f>
        <v>61000</v>
      </c>
      <c r="Z6" s="1">
        <f>Z8</f>
        <v>0</v>
      </c>
      <c r="AA6" s="1"/>
      <c r="AB6" s="1"/>
      <c r="AC6" s="16"/>
      <c r="AD6" s="16">
        <f t="shared" si="8"/>
        <v>0</v>
      </c>
      <c r="AE6" s="16">
        <f t="shared" si="8"/>
        <v>0</v>
      </c>
      <c r="AF6" s="16" t="e">
        <f t="shared" si="9"/>
        <v>#DIV/0!</v>
      </c>
      <c r="AG6" s="1"/>
      <c r="AH6" s="1"/>
      <c r="AI6" s="16" t="e">
        <f t="shared" si="10"/>
        <v>#DIV/0!</v>
      </c>
      <c r="AJ6" s="16"/>
      <c r="AK6" s="16"/>
      <c r="AL6" s="16"/>
      <c r="AM6" s="17"/>
      <c r="AN6" s="1">
        <f>AO6+BD6</f>
        <v>0</v>
      </c>
      <c r="AO6" s="1"/>
      <c r="AP6" s="1"/>
      <c r="AQ6" s="16" t="e">
        <f t="shared" si="11"/>
        <v>#DIV/0!</v>
      </c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1">
        <f t="shared" ref="BE6:BE15" si="18">BF6+BG6+BH6+BK6+BN6</f>
        <v>0</v>
      </c>
      <c r="BF6" s="1"/>
      <c r="BG6" s="1">
        <f>BG12</f>
        <v>0</v>
      </c>
      <c r="BH6" s="1"/>
      <c r="BI6" s="1"/>
      <c r="BJ6" s="16" t="e">
        <f t="shared" si="12"/>
        <v>#DIV/0!</v>
      </c>
      <c r="BK6" s="1"/>
      <c r="BL6" s="1"/>
      <c r="BM6" s="16" t="e">
        <f t="shared" si="13"/>
        <v>#DIV/0!</v>
      </c>
      <c r="BN6" s="1"/>
      <c r="BO6" s="16"/>
      <c r="BP6" s="16"/>
      <c r="BQ6" s="16"/>
      <c r="BR6" s="1">
        <f>BS6+CC6</f>
        <v>164400</v>
      </c>
      <c r="BS6" s="1">
        <f>BS8</f>
        <v>0</v>
      </c>
      <c r="BT6" s="1"/>
      <c r="BU6" s="1"/>
      <c r="BV6" s="16" t="e">
        <f t="shared" si="14"/>
        <v>#DIV/0!</v>
      </c>
      <c r="BW6" s="1"/>
      <c r="BX6" s="1"/>
      <c r="BY6" s="16" t="e">
        <f t="shared" si="15"/>
        <v>#DIV/0!</v>
      </c>
      <c r="BZ6" s="18"/>
      <c r="CA6" s="18"/>
      <c r="CB6" s="16" t="e">
        <f t="shared" si="16"/>
        <v>#DIV/0!</v>
      </c>
      <c r="CC6" s="57">
        <f>CC8</f>
        <v>164400</v>
      </c>
      <c r="CD6" s="1">
        <f>CD8</f>
        <v>90000</v>
      </c>
      <c r="CE6" s="1">
        <f>CE8</f>
        <v>0</v>
      </c>
      <c r="CF6" s="1">
        <f>CF8</f>
        <v>0</v>
      </c>
      <c r="CG6" s="1">
        <f>CG8</f>
        <v>74400</v>
      </c>
      <c r="CH6" s="16"/>
      <c r="CI6" s="1">
        <f t="shared" si="17"/>
        <v>11915500</v>
      </c>
    </row>
    <row r="7" spans="1:87" x14ac:dyDescent="0.25">
      <c r="A7" s="4"/>
      <c r="B7" s="5" t="s">
        <v>115</v>
      </c>
      <c r="C7" s="6"/>
      <c r="D7" s="19"/>
      <c r="E7" s="19"/>
      <c r="F7" s="13">
        <f t="shared" si="4"/>
        <v>11502300</v>
      </c>
      <c r="G7" s="1">
        <f t="shared" si="5"/>
        <v>11502300</v>
      </c>
      <c r="H7" s="48">
        <f>8834300</f>
        <v>8834300</v>
      </c>
      <c r="I7" s="49"/>
      <c r="J7" s="48">
        <f>2668000</f>
        <v>2668000</v>
      </c>
      <c r="K7" s="16"/>
      <c r="L7" s="16"/>
      <c r="M7" s="16"/>
      <c r="N7" s="1">
        <f>O7+P7+Q7+R7+X7+Y7+U7</f>
        <v>0</v>
      </c>
      <c r="O7" s="1"/>
      <c r="P7" s="1"/>
      <c r="Q7" s="1"/>
      <c r="R7" s="1"/>
      <c r="S7" s="1"/>
      <c r="T7" s="16" t="e">
        <f t="shared" si="6"/>
        <v>#DIV/0!</v>
      </c>
      <c r="U7" s="1"/>
      <c r="V7" s="1"/>
      <c r="W7" s="16" t="e">
        <f t="shared" si="7"/>
        <v>#DIV/0!</v>
      </c>
      <c r="X7" s="1"/>
      <c r="Y7" s="1"/>
      <c r="Z7" s="16"/>
      <c r="AA7" s="1"/>
      <c r="AB7" s="1"/>
      <c r="AC7" s="16"/>
      <c r="AD7" s="16">
        <f t="shared" si="8"/>
        <v>0</v>
      </c>
      <c r="AE7" s="16">
        <f t="shared" si="8"/>
        <v>0</v>
      </c>
      <c r="AF7" s="16" t="e">
        <f t="shared" si="9"/>
        <v>#DIV/0!</v>
      </c>
      <c r="AG7" s="1"/>
      <c r="AH7" s="1"/>
      <c r="AI7" s="16" t="e">
        <f t="shared" si="10"/>
        <v>#DIV/0!</v>
      </c>
      <c r="AJ7" s="16"/>
      <c r="AK7" s="16"/>
      <c r="AL7" s="16"/>
      <c r="AM7" s="17"/>
      <c r="AN7" s="1">
        <f>AO7+BD7</f>
        <v>0</v>
      </c>
      <c r="AO7" s="1"/>
      <c r="AP7" s="1"/>
      <c r="AQ7" s="16" t="e">
        <f t="shared" si="11"/>
        <v>#DIV/0!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1">
        <f t="shared" si="18"/>
        <v>0</v>
      </c>
      <c r="BF7" s="1"/>
      <c r="BG7" s="1"/>
      <c r="BH7" s="1"/>
      <c r="BI7" s="1"/>
      <c r="BJ7" s="16" t="e">
        <f t="shared" si="12"/>
        <v>#DIV/0!</v>
      </c>
      <c r="BK7" s="1"/>
      <c r="BL7" s="1"/>
      <c r="BM7" s="16" t="e">
        <f t="shared" si="13"/>
        <v>#DIV/0!</v>
      </c>
      <c r="BN7" s="1"/>
      <c r="BO7" s="16"/>
      <c r="BP7" s="16"/>
      <c r="BQ7" s="16"/>
      <c r="BR7" s="1">
        <f>BS7+BT7+BW7+BZ7+CD7+CG7+CH7</f>
        <v>0</v>
      </c>
      <c r="BS7" s="1"/>
      <c r="BT7" s="1"/>
      <c r="BU7" s="1"/>
      <c r="BV7" s="16" t="e">
        <f t="shared" si="14"/>
        <v>#DIV/0!</v>
      </c>
      <c r="BW7" s="1"/>
      <c r="BX7" s="1"/>
      <c r="BY7" s="16" t="e">
        <f t="shared" si="15"/>
        <v>#DIV/0!</v>
      </c>
      <c r="BZ7" s="18"/>
      <c r="CA7" s="18"/>
      <c r="CB7" s="16" t="e">
        <f t="shared" si="16"/>
        <v>#DIV/0!</v>
      </c>
      <c r="CC7" s="57"/>
      <c r="CD7" s="1"/>
      <c r="CE7" s="16"/>
      <c r="CF7" s="1"/>
      <c r="CG7" s="1"/>
      <c r="CH7" s="16"/>
      <c r="CI7" s="1">
        <f t="shared" si="17"/>
        <v>11502300</v>
      </c>
    </row>
    <row r="8" spans="1:87" x14ac:dyDescent="0.25">
      <c r="A8" s="4"/>
      <c r="B8" s="5">
        <v>244</v>
      </c>
      <c r="C8" s="6" t="s">
        <v>40</v>
      </c>
      <c r="D8" s="19"/>
      <c r="E8" s="19"/>
      <c r="F8" s="13">
        <f t="shared" si="4"/>
        <v>168200</v>
      </c>
      <c r="G8" s="1">
        <f t="shared" si="5"/>
        <v>0</v>
      </c>
      <c r="H8" s="51"/>
      <c r="I8" s="4"/>
      <c r="J8" s="51"/>
      <c r="K8" s="16"/>
      <c r="L8" s="16"/>
      <c r="M8" s="16"/>
      <c r="N8" s="1">
        <f>O8+P8+Q8+R8+X8+Y8+U8+Z8+AA8</f>
        <v>168200</v>
      </c>
      <c r="O8" s="1">
        <f>97224-26+2</f>
        <v>97200</v>
      </c>
      <c r="P8" s="1"/>
      <c r="Q8" s="1"/>
      <c r="R8" s="1"/>
      <c r="S8" s="1"/>
      <c r="T8" s="16" t="e">
        <f t="shared" si="6"/>
        <v>#DIV/0!</v>
      </c>
      <c r="U8" s="1"/>
      <c r="V8" s="1"/>
      <c r="W8" s="16" t="e">
        <f t="shared" si="7"/>
        <v>#DIV/0!</v>
      </c>
      <c r="X8" s="1">
        <f>10000</f>
        <v>10000</v>
      </c>
      <c r="Y8" s="1">
        <f>20000+15000*2+11000</f>
        <v>61000</v>
      </c>
      <c r="Z8" s="1"/>
      <c r="AA8" s="1"/>
      <c r="AB8" s="1"/>
      <c r="AC8" s="16"/>
      <c r="AD8" s="16">
        <f t="shared" si="8"/>
        <v>0</v>
      </c>
      <c r="AE8" s="16">
        <f t="shared" si="8"/>
        <v>0</v>
      </c>
      <c r="AF8" s="16" t="e">
        <f t="shared" si="9"/>
        <v>#DIV/0!</v>
      </c>
      <c r="AG8" s="1"/>
      <c r="AH8" s="1"/>
      <c r="AI8" s="16" t="e">
        <f t="shared" si="10"/>
        <v>#DIV/0!</v>
      </c>
      <c r="AJ8" s="16"/>
      <c r="AK8" s="16"/>
      <c r="AL8" s="16"/>
      <c r="AM8" s="17"/>
      <c r="AN8" s="1">
        <f>AO8+BD8</f>
        <v>0</v>
      </c>
      <c r="AO8" s="1"/>
      <c r="AP8" s="1"/>
      <c r="AQ8" s="16" t="e">
        <f t="shared" si="11"/>
        <v>#DIV/0!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1">
        <f t="shared" si="18"/>
        <v>0</v>
      </c>
      <c r="BF8" s="1"/>
      <c r="BG8" s="1"/>
      <c r="BH8" s="1"/>
      <c r="BI8" s="1"/>
      <c r="BJ8" s="16" t="e">
        <f t="shared" si="12"/>
        <v>#DIV/0!</v>
      </c>
      <c r="BK8" s="1"/>
      <c r="BL8" s="1"/>
      <c r="BM8" s="16" t="e">
        <f t="shared" si="13"/>
        <v>#DIV/0!</v>
      </c>
      <c r="BN8" s="1"/>
      <c r="BO8" s="16"/>
      <c r="BP8" s="16"/>
      <c r="BQ8" s="16"/>
      <c r="BR8" s="1">
        <f>BS8+CC8</f>
        <v>164400</v>
      </c>
      <c r="BS8" s="1"/>
      <c r="BT8" s="1"/>
      <c r="BU8" s="1"/>
      <c r="BV8" s="16" t="e">
        <f t="shared" si="14"/>
        <v>#DIV/0!</v>
      </c>
      <c r="BW8" s="1"/>
      <c r="BX8" s="1"/>
      <c r="BY8" s="16" t="e">
        <f t="shared" si="15"/>
        <v>#DIV/0!</v>
      </c>
      <c r="BZ8" s="18"/>
      <c r="CA8" s="18"/>
      <c r="CB8" s="16" t="e">
        <f t="shared" si="16"/>
        <v>#DIV/0!</v>
      </c>
      <c r="CC8" s="57">
        <f>CD8+CE8+CG8+CH8</f>
        <v>164400</v>
      </c>
      <c r="CD8" s="1">
        <f>80000-10000+20000</f>
        <v>90000</v>
      </c>
      <c r="CE8" s="16"/>
      <c r="CF8" s="1"/>
      <c r="CG8" s="1">
        <f>20000*2+10000+35400-11000</f>
        <v>74400</v>
      </c>
      <c r="CH8" s="16"/>
      <c r="CI8" s="1">
        <f t="shared" si="17"/>
        <v>332600</v>
      </c>
    </row>
    <row r="9" spans="1:87" x14ac:dyDescent="0.25">
      <c r="A9" s="4"/>
      <c r="B9" s="5">
        <v>247</v>
      </c>
      <c r="C9" s="6"/>
      <c r="D9" s="19"/>
      <c r="E9" s="19"/>
      <c r="F9" s="13">
        <f t="shared" si="4"/>
        <v>80600</v>
      </c>
      <c r="G9" s="1">
        <f t="shared" si="5"/>
        <v>0</v>
      </c>
      <c r="H9" s="51"/>
      <c r="I9" s="4"/>
      <c r="J9" s="51"/>
      <c r="K9" s="16"/>
      <c r="L9" s="16"/>
      <c r="M9" s="16"/>
      <c r="N9" s="1">
        <f>O9+P9+Q9+R9+X9+Y9+U9+Z9+AA9</f>
        <v>80600</v>
      </c>
      <c r="O9" s="1"/>
      <c r="P9" s="1"/>
      <c r="Q9" s="1">
        <f>80600</f>
        <v>80600</v>
      </c>
      <c r="R9" s="1"/>
      <c r="S9" s="1"/>
      <c r="T9" s="16" t="e">
        <f t="shared" si="6"/>
        <v>#DIV/0!</v>
      </c>
      <c r="U9" s="1"/>
      <c r="V9" s="1"/>
      <c r="W9" s="16" t="e">
        <f t="shared" si="7"/>
        <v>#DIV/0!</v>
      </c>
      <c r="X9" s="1"/>
      <c r="Y9" s="1"/>
      <c r="Z9" s="16"/>
      <c r="AA9" s="1"/>
      <c r="AB9" s="1"/>
      <c r="AC9" s="16"/>
      <c r="AD9" s="16">
        <f t="shared" si="8"/>
        <v>0</v>
      </c>
      <c r="AE9" s="16">
        <f t="shared" si="8"/>
        <v>0</v>
      </c>
      <c r="AF9" s="16" t="e">
        <f t="shared" si="9"/>
        <v>#DIV/0!</v>
      </c>
      <c r="AG9" s="1"/>
      <c r="AH9" s="1"/>
      <c r="AI9" s="16" t="e">
        <f t="shared" si="10"/>
        <v>#DIV/0!</v>
      </c>
      <c r="AJ9" s="16"/>
      <c r="AK9" s="16"/>
      <c r="AL9" s="16"/>
      <c r="AM9" s="17"/>
      <c r="AN9" s="1">
        <f>AO9+BD9</f>
        <v>0</v>
      </c>
      <c r="AO9" s="1"/>
      <c r="AP9" s="1"/>
      <c r="AQ9" s="16" t="e">
        <f t="shared" si="11"/>
        <v>#DIV/0!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1">
        <f t="shared" si="18"/>
        <v>0</v>
      </c>
      <c r="BF9" s="1"/>
      <c r="BG9" s="1"/>
      <c r="BH9" s="1"/>
      <c r="BI9" s="1"/>
      <c r="BJ9" s="16" t="e">
        <f t="shared" si="12"/>
        <v>#DIV/0!</v>
      </c>
      <c r="BK9" s="1"/>
      <c r="BL9" s="1"/>
      <c r="BM9" s="16" t="e">
        <f t="shared" si="13"/>
        <v>#DIV/0!</v>
      </c>
      <c r="BN9" s="1"/>
      <c r="BO9" s="16"/>
      <c r="BP9" s="16"/>
      <c r="BQ9" s="16"/>
      <c r="BR9" s="1">
        <f t="shared" ref="BR9:BR17" si="19">BS9+BT9+BW9+BZ9+CD9+CG9+CH9</f>
        <v>0</v>
      </c>
      <c r="BS9" s="1"/>
      <c r="BT9" s="1"/>
      <c r="BU9" s="1"/>
      <c r="BV9" s="16" t="e">
        <f t="shared" si="14"/>
        <v>#DIV/0!</v>
      </c>
      <c r="BW9" s="1"/>
      <c r="BX9" s="1"/>
      <c r="BY9" s="16" t="e">
        <f t="shared" si="15"/>
        <v>#DIV/0!</v>
      </c>
      <c r="BZ9" s="18"/>
      <c r="CA9" s="18"/>
      <c r="CB9" s="16" t="e">
        <f t="shared" si="16"/>
        <v>#DIV/0!</v>
      </c>
      <c r="CC9" s="57"/>
      <c r="CD9" s="1"/>
      <c r="CE9" s="16"/>
      <c r="CF9" s="1"/>
      <c r="CG9" s="1"/>
      <c r="CH9" s="16"/>
      <c r="CI9" s="1">
        <f t="shared" si="17"/>
        <v>80600</v>
      </c>
    </row>
    <row r="10" spans="1:87" ht="15" hidden="1" customHeight="1" x14ac:dyDescent="0.25">
      <c r="A10" s="4"/>
      <c r="B10" s="5">
        <v>851</v>
      </c>
      <c r="C10" s="6" t="s">
        <v>83</v>
      </c>
      <c r="D10" s="19"/>
      <c r="E10" s="19"/>
      <c r="F10" s="13">
        <f t="shared" si="4"/>
        <v>0</v>
      </c>
      <c r="G10" s="1">
        <f t="shared" si="5"/>
        <v>0</v>
      </c>
      <c r="H10" s="51"/>
      <c r="I10" s="4"/>
      <c r="J10" s="51"/>
      <c r="K10" s="16"/>
      <c r="L10" s="16"/>
      <c r="M10" s="16"/>
      <c r="N10" s="1"/>
      <c r="O10" s="1"/>
      <c r="P10" s="1"/>
      <c r="Q10" s="1"/>
      <c r="R10" s="1"/>
      <c r="S10" s="1"/>
      <c r="T10" s="16" t="e">
        <f t="shared" si="6"/>
        <v>#DIV/0!</v>
      </c>
      <c r="U10" s="1"/>
      <c r="V10" s="1"/>
      <c r="W10" s="16" t="e">
        <f t="shared" si="7"/>
        <v>#DIV/0!</v>
      </c>
      <c r="X10" s="1"/>
      <c r="Y10" s="1"/>
      <c r="Z10" s="16"/>
      <c r="AA10" s="1"/>
      <c r="AB10" s="1"/>
      <c r="AC10" s="16"/>
      <c r="AD10" s="16"/>
      <c r="AE10" s="16"/>
      <c r="AF10" s="16" t="e">
        <f t="shared" si="9"/>
        <v>#DIV/0!</v>
      </c>
      <c r="AG10" s="1"/>
      <c r="AH10" s="1"/>
      <c r="AI10" s="16" t="e">
        <f t="shared" si="10"/>
        <v>#DIV/0!</v>
      </c>
      <c r="AJ10" s="16"/>
      <c r="AK10" s="16"/>
      <c r="AL10" s="16"/>
      <c r="AM10" s="17"/>
      <c r="AN10" s="1"/>
      <c r="AO10" s="1"/>
      <c r="AP10" s="1"/>
      <c r="AQ10" s="16" t="e">
        <f t="shared" si="11"/>
        <v>#DIV/0!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1">
        <f t="shared" si="18"/>
        <v>0</v>
      </c>
      <c r="BF10" s="1"/>
      <c r="BG10" s="1"/>
      <c r="BH10" s="1"/>
      <c r="BI10" s="1"/>
      <c r="BJ10" s="16" t="e">
        <f t="shared" si="12"/>
        <v>#DIV/0!</v>
      </c>
      <c r="BK10" s="1"/>
      <c r="BL10" s="1"/>
      <c r="BM10" s="16" t="e">
        <f t="shared" si="13"/>
        <v>#DIV/0!</v>
      </c>
      <c r="BN10" s="1"/>
      <c r="BO10" s="16"/>
      <c r="BP10" s="16"/>
      <c r="BQ10" s="16"/>
      <c r="BR10" s="1">
        <f t="shared" si="19"/>
        <v>0</v>
      </c>
      <c r="BS10" s="1"/>
      <c r="BT10" s="1"/>
      <c r="BU10" s="1"/>
      <c r="BV10" s="16" t="e">
        <f t="shared" si="14"/>
        <v>#DIV/0!</v>
      </c>
      <c r="BW10" s="1"/>
      <c r="BX10" s="1"/>
      <c r="BY10" s="16" t="e">
        <f t="shared" si="15"/>
        <v>#DIV/0!</v>
      </c>
      <c r="BZ10" s="18"/>
      <c r="CA10" s="18"/>
      <c r="CB10" s="16" t="e">
        <f t="shared" si="16"/>
        <v>#DIV/0!</v>
      </c>
      <c r="CC10" s="57"/>
      <c r="CD10" s="1"/>
      <c r="CE10" s="16"/>
      <c r="CF10" s="1"/>
      <c r="CG10" s="1"/>
      <c r="CH10" s="16"/>
      <c r="CI10" s="1">
        <f t="shared" si="17"/>
        <v>0</v>
      </c>
    </row>
    <row r="11" spans="1:87" ht="15" hidden="1" customHeight="1" x14ac:dyDescent="0.25">
      <c r="A11" s="4"/>
      <c r="B11" s="5">
        <v>852</v>
      </c>
      <c r="C11" s="6" t="s">
        <v>84</v>
      </c>
      <c r="D11" s="19"/>
      <c r="E11" s="19"/>
      <c r="F11" s="13">
        <f t="shared" si="4"/>
        <v>0</v>
      </c>
      <c r="G11" s="1">
        <f t="shared" si="5"/>
        <v>0</v>
      </c>
      <c r="H11" s="51"/>
      <c r="I11" s="4"/>
      <c r="J11" s="51"/>
      <c r="K11" s="16"/>
      <c r="L11" s="16"/>
      <c r="M11" s="16"/>
      <c r="N11" s="1">
        <f>O11+P11+Q11+R11+X11+Y11+U11</f>
        <v>0</v>
      </c>
      <c r="O11" s="1"/>
      <c r="P11" s="1"/>
      <c r="Q11" s="1"/>
      <c r="R11" s="1"/>
      <c r="S11" s="1"/>
      <c r="T11" s="16" t="e">
        <f t="shared" si="6"/>
        <v>#DIV/0!</v>
      </c>
      <c r="U11" s="1"/>
      <c r="V11" s="1"/>
      <c r="W11" s="16" t="e">
        <f t="shared" si="7"/>
        <v>#DIV/0!</v>
      </c>
      <c r="X11" s="1"/>
      <c r="Y11" s="1"/>
      <c r="Z11" s="16"/>
      <c r="AA11" s="1"/>
      <c r="AB11" s="1"/>
      <c r="AC11" s="16"/>
      <c r="AD11" s="16">
        <f t="shared" ref="AD11:AE15" si="20">AG11</f>
        <v>0</v>
      </c>
      <c r="AE11" s="16">
        <f t="shared" si="20"/>
        <v>0</v>
      </c>
      <c r="AF11" s="16" t="e">
        <f t="shared" si="9"/>
        <v>#DIV/0!</v>
      </c>
      <c r="AG11" s="1"/>
      <c r="AH11" s="1"/>
      <c r="AI11" s="16" t="e">
        <f t="shared" si="10"/>
        <v>#DIV/0!</v>
      </c>
      <c r="AJ11" s="16"/>
      <c r="AK11" s="16"/>
      <c r="AL11" s="16"/>
      <c r="AM11" s="17"/>
      <c r="AN11" s="1">
        <f>AO11+BD11</f>
        <v>0</v>
      </c>
      <c r="AO11" s="1"/>
      <c r="AP11" s="1"/>
      <c r="AQ11" s="16" t="e">
        <f t="shared" si="11"/>
        <v>#DIV/0!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1">
        <f t="shared" si="18"/>
        <v>0</v>
      </c>
      <c r="BF11" s="1"/>
      <c r="BG11" s="1"/>
      <c r="BH11" s="1"/>
      <c r="BI11" s="1"/>
      <c r="BJ11" s="16" t="e">
        <f t="shared" si="12"/>
        <v>#DIV/0!</v>
      </c>
      <c r="BK11" s="1"/>
      <c r="BL11" s="1"/>
      <c r="BM11" s="16" t="e">
        <f t="shared" si="13"/>
        <v>#DIV/0!</v>
      </c>
      <c r="BN11" s="1"/>
      <c r="BO11" s="16"/>
      <c r="BP11" s="16"/>
      <c r="BQ11" s="16"/>
      <c r="BR11" s="1">
        <f t="shared" si="19"/>
        <v>0</v>
      </c>
      <c r="BS11" s="1"/>
      <c r="BT11" s="1"/>
      <c r="BU11" s="1"/>
      <c r="BV11" s="16" t="e">
        <f t="shared" si="14"/>
        <v>#DIV/0!</v>
      </c>
      <c r="BW11" s="1"/>
      <c r="BX11" s="1"/>
      <c r="BY11" s="16" t="e">
        <f t="shared" si="15"/>
        <v>#DIV/0!</v>
      </c>
      <c r="BZ11" s="18"/>
      <c r="CA11" s="18"/>
      <c r="CB11" s="16" t="e">
        <f t="shared" si="16"/>
        <v>#DIV/0!</v>
      </c>
      <c r="CC11" s="57"/>
      <c r="CD11" s="1"/>
      <c r="CE11" s="16"/>
      <c r="CF11" s="1"/>
      <c r="CG11" s="1"/>
      <c r="CH11" s="16"/>
      <c r="CI11" s="1">
        <f t="shared" si="17"/>
        <v>0</v>
      </c>
    </row>
    <row r="12" spans="1:87" ht="12.75" customHeight="1" x14ac:dyDescent="0.25">
      <c r="A12" s="4"/>
      <c r="B12" s="5">
        <v>853</v>
      </c>
      <c r="C12" s="6" t="s">
        <v>85</v>
      </c>
      <c r="D12" s="19"/>
      <c r="E12" s="19"/>
      <c r="F12" s="13">
        <f t="shared" si="4"/>
        <v>0</v>
      </c>
      <c r="G12" s="1">
        <f t="shared" si="5"/>
        <v>0</v>
      </c>
      <c r="H12" s="51"/>
      <c r="I12" s="4"/>
      <c r="J12" s="51"/>
      <c r="K12" s="16"/>
      <c r="L12" s="16"/>
      <c r="M12" s="16"/>
      <c r="N12" s="1">
        <f>O12+P12+Q12+R12+X12+Y12+U12</f>
        <v>0</v>
      </c>
      <c r="O12" s="1"/>
      <c r="P12" s="1"/>
      <c r="Q12" s="1"/>
      <c r="R12" s="1"/>
      <c r="S12" s="1"/>
      <c r="T12" s="16" t="e">
        <f t="shared" si="6"/>
        <v>#DIV/0!</v>
      </c>
      <c r="U12" s="1"/>
      <c r="V12" s="1"/>
      <c r="W12" s="16" t="e">
        <f t="shared" si="7"/>
        <v>#DIV/0!</v>
      </c>
      <c r="X12" s="1"/>
      <c r="Y12" s="1"/>
      <c r="Z12" s="16"/>
      <c r="AA12" s="1"/>
      <c r="AB12" s="1"/>
      <c r="AC12" s="16"/>
      <c r="AD12" s="16">
        <f t="shared" si="20"/>
        <v>0</v>
      </c>
      <c r="AE12" s="16">
        <f t="shared" si="20"/>
        <v>0</v>
      </c>
      <c r="AF12" s="16" t="e">
        <f t="shared" si="9"/>
        <v>#DIV/0!</v>
      </c>
      <c r="AG12" s="1"/>
      <c r="AH12" s="1"/>
      <c r="AI12" s="16" t="e">
        <f t="shared" si="10"/>
        <v>#DIV/0!</v>
      </c>
      <c r="AJ12" s="16"/>
      <c r="AK12" s="16"/>
      <c r="AL12" s="16"/>
      <c r="AM12" s="17"/>
      <c r="AN12" s="1">
        <f>AO12+BD12</f>
        <v>0</v>
      </c>
      <c r="AO12" s="1"/>
      <c r="AP12" s="1"/>
      <c r="AQ12" s="16" t="e">
        <f t="shared" si="11"/>
        <v>#DIV/0!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1">
        <f t="shared" si="18"/>
        <v>0</v>
      </c>
      <c r="BF12" s="1"/>
      <c r="BG12" s="1"/>
      <c r="BH12" s="1"/>
      <c r="BI12" s="1"/>
      <c r="BJ12" s="16" t="e">
        <f t="shared" si="12"/>
        <v>#DIV/0!</v>
      </c>
      <c r="BK12" s="1"/>
      <c r="BL12" s="1"/>
      <c r="BM12" s="16" t="e">
        <f t="shared" si="13"/>
        <v>#DIV/0!</v>
      </c>
      <c r="BN12" s="1"/>
      <c r="BO12" s="16"/>
      <c r="BP12" s="16"/>
      <c r="BQ12" s="16"/>
      <c r="BR12" s="1">
        <f t="shared" si="19"/>
        <v>0</v>
      </c>
      <c r="BS12" s="1"/>
      <c r="BT12" s="1"/>
      <c r="BU12" s="1"/>
      <c r="BV12" s="16" t="e">
        <f t="shared" si="14"/>
        <v>#DIV/0!</v>
      </c>
      <c r="BW12" s="1"/>
      <c r="BX12" s="1"/>
      <c r="BY12" s="16" t="e">
        <f t="shared" si="15"/>
        <v>#DIV/0!</v>
      </c>
      <c r="BZ12" s="18"/>
      <c r="CA12" s="18"/>
      <c r="CB12" s="16" t="e">
        <f t="shared" si="16"/>
        <v>#DIV/0!</v>
      </c>
      <c r="CC12" s="57"/>
      <c r="CD12" s="1"/>
      <c r="CE12" s="16"/>
      <c r="CF12" s="1"/>
      <c r="CG12" s="1"/>
      <c r="CH12" s="16"/>
      <c r="CI12" s="1">
        <f t="shared" si="17"/>
        <v>0</v>
      </c>
    </row>
    <row r="13" spans="1:87" ht="15" hidden="1" customHeight="1" x14ac:dyDescent="0.25">
      <c r="A13" s="4" t="s">
        <v>41</v>
      </c>
      <c r="B13" s="4"/>
      <c r="C13" s="6" t="s">
        <v>42</v>
      </c>
      <c r="D13" s="19"/>
      <c r="E13" s="19"/>
      <c r="F13" s="13">
        <f t="shared" si="4"/>
        <v>0</v>
      </c>
      <c r="G13" s="1">
        <f t="shared" si="5"/>
        <v>0</v>
      </c>
      <c r="H13" s="1"/>
      <c r="I13" s="4"/>
      <c r="J13" s="1"/>
      <c r="K13" s="16"/>
      <c r="L13" s="16"/>
      <c r="M13" s="16"/>
      <c r="N13" s="1">
        <f>O13+P13+Q13+R13+X13+Y13+U13</f>
        <v>0</v>
      </c>
      <c r="O13" s="1"/>
      <c r="P13" s="1"/>
      <c r="Q13" s="1"/>
      <c r="R13" s="1"/>
      <c r="S13" s="1"/>
      <c r="T13" s="16" t="e">
        <f t="shared" si="6"/>
        <v>#DIV/0!</v>
      </c>
      <c r="U13" s="1"/>
      <c r="V13" s="1"/>
      <c r="W13" s="16" t="e">
        <f t="shared" si="7"/>
        <v>#DIV/0!</v>
      </c>
      <c r="X13" s="1"/>
      <c r="Y13" s="1"/>
      <c r="Z13" s="16"/>
      <c r="AA13" s="1"/>
      <c r="AB13" s="1"/>
      <c r="AC13" s="16"/>
      <c r="AD13" s="16">
        <f t="shared" si="20"/>
        <v>0</v>
      </c>
      <c r="AE13" s="16">
        <f t="shared" si="20"/>
        <v>0</v>
      </c>
      <c r="AF13" s="16" t="e">
        <f t="shared" si="9"/>
        <v>#DIV/0!</v>
      </c>
      <c r="AG13" s="1"/>
      <c r="AH13" s="1"/>
      <c r="AI13" s="16" t="e">
        <f t="shared" si="10"/>
        <v>#DIV/0!</v>
      </c>
      <c r="AJ13" s="16"/>
      <c r="AK13" s="16"/>
      <c r="AL13" s="16"/>
      <c r="AM13" s="17"/>
      <c r="AN13" s="1">
        <f>AO13+BD13</f>
        <v>0</v>
      </c>
      <c r="AO13" s="1"/>
      <c r="AP13" s="1"/>
      <c r="AQ13" s="16" t="e">
        <f t="shared" si="11"/>
        <v>#DIV/0!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1">
        <f t="shared" si="18"/>
        <v>0</v>
      </c>
      <c r="BF13" s="1"/>
      <c r="BG13" s="1"/>
      <c r="BH13" s="1"/>
      <c r="BI13" s="1"/>
      <c r="BJ13" s="16" t="e">
        <f t="shared" si="12"/>
        <v>#DIV/0!</v>
      </c>
      <c r="BK13" s="1"/>
      <c r="BL13" s="1"/>
      <c r="BM13" s="16" t="e">
        <f t="shared" si="13"/>
        <v>#DIV/0!</v>
      </c>
      <c r="BN13" s="1"/>
      <c r="BO13" s="16"/>
      <c r="BP13" s="16"/>
      <c r="BQ13" s="16"/>
      <c r="BR13" s="1">
        <f t="shared" si="19"/>
        <v>0</v>
      </c>
      <c r="BS13" s="1"/>
      <c r="BT13" s="1"/>
      <c r="BU13" s="1"/>
      <c r="BV13" s="16" t="e">
        <f t="shared" si="14"/>
        <v>#DIV/0!</v>
      </c>
      <c r="BW13" s="1"/>
      <c r="BX13" s="1"/>
      <c r="BY13" s="16" t="e">
        <f t="shared" si="15"/>
        <v>#DIV/0!</v>
      </c>
      <c r="BZ13" s="18"/>
      <c r="CA13" s="18"/>
      <c r="CB13" s="16" t="e">
        <f t="shared" si="16"/>
        <v>#DIV/0!</v>
      </c>
      <c r="CC13" s="57"/>
      <c r="CD13" s="1"/>
      <c r="CE13" s="16"/>
      <c r="CF13" s="1"/>
      <c r="CG13" s="1"/>
      <c r="CH13" s="16"/>
      <c r="CI13" s="1">
        <f t="shared" si="17"/>
        <v>0</v>
      </c>
    </row>
    <row r="14" spans="1:87" ht="15" hidden="1" customHeight="1" x14ac:dyDescent="0.25">
      <c r="A14" s="4" t="s">
        <v>43</v>
      </c>
      <c r="B14" s="4"/>
      <c r="C14" s="6" t="s">
        <v>44</v>
      </c>
      <c r="D14" s="19"/>
      <c r="E14" s="19"/>
      <c r="F14" s="13">
        <f t="shared" si="4"/>
        <v>0</v>
      </c>
      <c r="G14" s="1">
        <f t="shared" si="5"/>
        <v>0</v>
      </c>
      <c r="H14" s="51"/>
      <c r="I14" s="4"/>
      <c r="J14" s="1"/>
      <c r="K14" s="16"/>
      <c r="L14" s="16"/>
      <c r="M14" s="16"/>
      <c r="N14" s="1">
        <f>O14+P14+Q14+R14+X14+Y14+U14</f>
        <v>0</v>
      </c>
      <c r="O14" s="1"/>
      <c r="P14" s="1"/>
      <c r="Q14" s="1"/>
      <c r="R14" s="1"/>
      <c r="S14" s="1"/>
      <c r="T14" s="16" t="e">
        <f t="shared" si="6"/>
        <v>#DIV/0!</v>
      </c>
      <c r="U14" s="1"/>
      <c r="V14" s="1"/>
      <c r="W14" s="16" t="e">
        <f t="shared" si="7"/>
        <v>#DIV/0!</v>
      </c>
      <c r="X14" s="1"/>
      <c r="Y14" s="1"/>
      <c r="Z14" s="16"/>
      <c r="AA14" s="1"/>
      <c r="AB14" s="1"/>
      <c r="AC14" s="16"/>
      <c r="AD14" s="16">
        <f t="shared" si="20"/>
        <v>0</v>
      </c>
      <c r="AE14" s="16">
        <f t="shared" si="20"/>
        <v>0</v>
      </c>
      <c r="AF14" s="16" t="e">
        <f t="shared" si="9"/>
        <v>#DIV/0!</v>
      </c>
      <c r="AG14" s="1"/>
      <c r="AH14" s="1"/>
      <c r="AI14" s="16" t="e">
        <f t="shared" si="10"/>
        <v>#DIV/0!</v>
      </c>
      <c r="AJ14" s="16"/>
      <c r="AK14" s="16"/>
      <c r="AL14" s="16"/>
      <c r="AM14" s="17"/>
      <c r="AN14" s="1">
        <f>AO14+BD14</f>
        <v>0</v>
      </c>
      <c r="AO14" s="1"/>
      <c r="AP14" s="1"/>
      <c r="AQ14" s="16" t="e">
        <f t="shared" si="11"/>
        <v>#DIV/0!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1">
        <f t="shared" si="18"/>
        <v>0</v>
      </c>
      <c r="BF14" s="1"/>
      <c r="BG14" s="1"/>
      <c r="BH14" s="1"/>
      <c r="BI14" s="1"/>
      <c r="BJ14" s="16" t="e">
        <f t="shared" si="12"/>
        <v>#DIV/0!</v>
      </c>
      <c r="BK14" s="1"/>
      <c r="BL14" s="1"/>
      <c r="BM14" s="16" t="e">
        <f t="shared" si="13"/>
        <v>#DIV/0!</v>
      </c>
      <c r="BN14" s="1"/>
      <c r="BO14" s="16"/>
      <c r="BP14" s="16"/>
      <c r="BQ14" s="16"/>
      <c r="BR14" s="1">
        <f t="shared" si="19"/>
        <v>0</v>
      </c>
      <c r="BS14" s="1"/>
      <c r="BT14" s="1"/>
      <c r="BU14" s="1"/>
      <c r="BV14" s="16" t="e">
        <f t="shared" si="14"/>
        <v>#DIV/0!</v>
      </c>
      <c r="BW14" s="1"/>
      <c r="BX14" s="1"/>
      <c r="BY14" s="16" t="e">
        <f t="shared" si="15"/>
        <v>#DIV/0!</v>
      </c>
      <c r="BZ14" s="18"/>
      <c r="CA14" s="18"/>
      <c r="CB14" s="16" t="e">
        <f t="shared" si="16"/>
        <v>#DIV/0!</v>
      </c>
      <c r="CC14" s="57"/>
      <c r="CD14" s="1"/>
      <c r="CE14" s="16"/>
      <c r="CF14" s="1"/>
      <c r="CG14" s="1"/>
      <c r="CH14" s="16"/>
      <c r="CI14" s="1">
        <f t="shared" si="17"/>
        <v>0</v>
      </c>
    </row>
    <row r="15" spans="1:87" x14ac:dyDescent="0.25">
      <c r="A15" s="4" t="s">
        <v>45</v>
      </c>
      <c r="B15" s="5">
        <v>870</v>
      </c>
      <c r="C15" s="6" t="s">
        <v>46</v>
      </c>
      <c r="D15" s="19"/>
      <c r="E15" s="19"/>
      <c r="F15" s="13">
        <f t="shared" si="4"/>
        <v>48000</v>
      </c>
      <c r="G15" s="1">
        <f t="shared" si="5"/>
        <v>0</v>
      </c>
      <c r="H15" s="1"/>
      <c r="I15" s="4"/>
      <c r="J15" s="1"/>
      <c r="K15" s="16"/>
      <c r="L15" s="16"/>
      <c r="M15" s="16"/>
      <c r="N15" s="1">
        <f>O15+P15+Q15+R15+X15+Y15+U15</f>
        <v>0</v>
      </c>
      <c r="O15" s="1"/>
      <c r="P15" s="1"/>
      <c r="Q15" s="1"/>
      <c r="R15" s="1"/>
      <c r="S15" s="1"/>
      <c r="T15" s="16" t="e">
        <f t="shared" si="6"/>
        <v>#DIV/0!</v>
      </c>
      <c r="U15" s="1"/>
      <c r="V15" s="1"/>
      <c r="W15" s="16" t="e">
        <f t="shared" si="7"/>
        <v>#DIV/0!</v>
      </c>
      <c r="X15" s="1"/>
      <c r="Y15" s="1"/>
      <c r="Z15" s="16"/>
      <c r="AA15" s="1"/>
      <c r="AB15" s="1"/>
      <c r="AC15" s="16"/>
      <c r="AD15" s="16">
        <f t="shared" si="20"/>
        <v>0</v>
      </c>
      <c r="AE15" s="16">
        <f t="shared" si="20"/>
        <v>0</v>
      </c>
      <c r="AF15" s="16" t="e">
        <f t="shared" si="9"/>
        <v>#DIV/0!</v>
      </c>
      <c r="AG15" s="1"/>
      <c r="AH15" s="1"/>
      <c r="AI15" s="16" t="e">
        <f t="shared" si="10"/>
        <v>#DIV/0!</v>
      </c>
      <c r="AJ15" s="16"/>
      <c r="AK15" s="16"/>
      <c r="AL15" s="16"/>
      <c r="AM15" s="17"/>
      <c r="AN15" s="1">
        <f>AO15+BD15</f>
        <v>0</v>
      </c>
      <c r="AO15" s="1"/>
      <c r="AP15" s="1"/>
      <c r="AQ15" s="16" t="e">
        <f t="shared" si="11"/>
        <v>#DIV/0!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1">
        <f t="shared" si="18"/>
        <v>48000</v>
      </c>
      <c r="BF15" s="1"/>
      <c r="BG15" s="1"/>
      <c r="BH15" s="1"/>
      <c r="BI15" s="1"/>
      <c r="BJ15" s="16" t="e">
        <f t="shared" si="12"/>
        <v>#DIV/0!</v>
      </c>
      <c r="BK15" s="1"/>
      <c r="BL15" s="1"/>
      <c r="BM15" s="16" t="e">
        <f t="shared" si="13"/>
        <v>#DIV/0!</v>
      </c>
      <c r="BN15" s="1">
        <v>48000</v>
      </c>
      <c r="BO15" s="16"/>
      <c r="BP15" s="16"/>
      <c r="BQ15" s="16"/>
      <c r="BR15" s="1">
        <f t="shared" si="19"/>
        <v>0</v>
      </c>
      <c r="BS15" s="1"/>
      <c r="BT15" s="1"/>
      <c r="BU15" s="1"/>
      <c r="BV15" s="16" t="e">
        <f t="shared" si="14"/>
        <v>#DIV/0!</v>
      </c>
      <c r="BW15" s="1"/>
      <c r="BX15" s="1"/>
      <c r="BY15" s="16" t="e">
        <f t="shared" si="15"/>
        <v>#DIV/0!</v>
      </c>
      <c r="BZ15" s="18"/>
      <c r="CA15" s="18"/>
      <c r="CB15" s="16" t="e">
        <f t="shared" si="16"/>
        <v>#DIV/0!</v>
      </c>
      <c r="CC15" s="57"/>
      <c r="CD15" s="1"/>
      <c r="CE15" s="16"/>
      <c r="CF15" s="1"/>
      <c r="CG15" s="1"/>
      <c r="CH15" s="16"/>
      <c r="CI15" s="1">
        <f t="shared" si="17"/>
        <v>48000</v>
      </c>
    </row>
    <row r="16" spans="1:87" ht="16.5" customHeight="1" x14ac:dyDescent="0.25">
      <c r="A16" s="4" t="s">
        <v>47</v>
      </c>
      <c r="B16" s="5"/>
      <c r="C16" s="6" t="s">
        <v>48</v>
      </c>
      <c r="D16" s="19"/>
      <c r="E16" s="19"/>
      <c r="F16" s="13">
        <f t="shared" si="4"/>
        <v>111626</v>
      </c>
      <c r="G16" s="1">
        <f t="shared" si="5"/>
        <v>49826</v>
      </c>
      <c r="H16" s="1">
        <f>H17</f>
        <v>38326</v>
      </c>
      <c r="I16" s="4"/>
      <c r="J16" s="1">
        <f>J17</f>
        <v>11500</v>
      </c>
      <c r="K16" s="16"/>
      <c r="L16" s="16"/>
      <c r="M16" s="16"/>
      <c r="N16" s="1">
        <f>N18</f>
        <v>57000</v>
      </c>
      <c r="O16" s="1"/>
      <c r="P16" s="1"/>
      <c r="Q16" s="1"/>
      <c r="R16" s="1"/>
      <c r="S16" s="1"/>
      <c r="T16" s="16"/>
      <c r="U16" s="1"/>
      <c r="V16" s="1"/>
      <c r="W16" s="16"/>
      <c r="X16" s="1"/>
      <c r="Y16" s="1">
        <f>Y18</f>
        <v>57000</v>
      </c>
      <c r="Z16" s="16"/>
      <c r="AA16" s="1"/>
      <c r="AB16" s="1"/>
      <c r="AC16" s="16"/>
      <c r="AD16" s="16"/>
      <c r="AE16" s="16"/>
      <c r="AF16" s="16"/>
      <c r="AG16" s="1"/>
      <c r="AH16" s="1"/>
      <c r="AI16" s="16"/>
      <c r="AJ16" s="16"/>
      <c r="AK16" s="16"/>
      <c r="AL16" s="16"/>
      <c r="AM16" s="17"/>
      <c r="AN16" s="1"/>
      <c r="AO16" s="1"/>
      <c r="AP16" s="1"/>
      <c r="AQ16" s="16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1">
        <f>BE19</f>
        <v>4800</v>
      </c>
      <c r="BF16" s="1"/>
      <c r="BG16" s="1"/>
      <c r="BH16" s="1"/>
      <c r="BI16" s="1"/>
      <c r="BJ16" s="16"/>
      <c r="BK16" s="1"/>
      <c r="BL16" s="1"/>
      <c r="BM16" s="16"/>
      <c r="BN16" s="1">
        <f>BN17+BN18+BN19</f>
        <v>4800</v>
      </c>
      <c r="BO16" s="16"/>
      <c r="BP16" s="16"/>
      <c r="BQ16" s="16"/>
      <c r="BR16" s="1">
        <f t="shared" si="19"/>
        <v>52900</v>
      </c>
      <c r="BS16" s="1"/>
      <c r="BT16" s="1"/>
      <c r="BU16" s="1"/>
      <c r="BV16" s="16"/>
      <c r="BW16" s="1"/>
      <c r="BX16" s="1"/>
      <c r="BY16" s="16"/>
      <c r="BZ16" s="18"/>
      <c r="CA16" s="18"/>
      <c r="CB16" s="16"/>
      <c r="CC16" s="57">
        <f>CD16+CG16+CH16</f>
        <v>52900</v>
      </c>
      <c r="CD16" s="1">
        <f>CD18</f>
        <v>0</v>
      </c>
      <c r="CE16" s="1">
        <f>CE18</f>
        <v>0</v>
      </c>
      <c r="CF16" s="1">
        <f>CF18</f>
        <v>0</v>
      </c>
      <c r="CG16" s="1">
        <f>CG18</f>
        <v>700</v>
      </c>
      <c r="CH16" s="1">
        <f>CH18</f>
        <v>52200</v>
      </c>
      <c r="CI16" s="1">
        <f t="shared" si="17"/>
        <v>164526</v>
      </c>
    </row>
    <row r="17" spans="1:87" x14ac:dyDescent="0.25">
      <c r="A17" s="4" t="s">
        <v>47</v>
      </c>
      <c r="B17" s="5" t="s">
        <v>36</v>
      </c>
      <c r="C17" s="6"/>
      <c r="D17" s="19"/>
      <c r="E17" s="19"/>
      <c r="F17" s="13">
        <f t="shared" si="4"/>
        <v>49826</v>
      </c>
      <c r="G17" s="1">
        <f t="shared" si="5"/>
        <v>49826</v>
      </c>
      <c r="H17" s="1">
        <f>38326</f>
        <v>38326</v>
      </c>
      <c r="I17" s="4"/>
      <c r="J17" s="1">
        <f>11500</f>
        <v>11500</v>
      </c>
      <c r="K17" s="16"/>
      <c r="L17" s="16"/>
      <c r="M17" s="16"/>
      <c r="N17" s="1"/>
      <c r="O17" s="1"/>
      <c r="P17" s="1"/>
      <c r="Q17" s="1"/>
      <c r="R17" s="1"/>
      <c r="S17" s="1"/>
      <c r="T17" s="16"/>
      <c r="U17" s="1"/>
      <c r="V17" s="1"/>
      <c r="W17" s="16"/>
      <c r="X17" s="1"/>
      <c r="Y17" s="1"/>
      <c r="Z17" s="16"/>
      <c r="AA17" s="1"/>
      <c r="AB17" s="1"/>
      <c r="AC17" s="16"/>
      <c r="AD17" s="16"/>
      <c r="AE17" s="16"/>
      <c r="AF17" s="16"/>
      <c r="AG17" s="1"/>
      <c r="AH17" s="1"/>
      <c r="AI17" s="16"/>
      <c r="AJ17" s="16"/>
      <c r="AK17" s="16"/>
      <c r="AL17" s="16"/>
      <c r="AM17" s="17"/>
      <c r="AN17" s="1"/>
      <c r="AO17" s="1"/>
      <c r="AP17" s="1"/>
      <c r="AQ17" s="16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1"/>
      <c r="BF17" s="1"/>
      <c r="BG17" s="1"/>
      <c r="BH17" s="1"/>
      <c r="BI17" s="1"/>
      <c r="BJ17" s="16"/>
      <c r="BK17" s="1"/>
      <c r="BL17" s="1"/>
      <c r="BM17" s="16"/>
      <c r="BN17" s="1"/>
      <c r="BO17" s="16"/>
      <c r="BP17" s="16"/>
      <c r="BQ17" s="16"/>
      <c r="BR17" s="1">
        <f t="shared" si="19"/>
        <v>0</v>
      </c>
      <c r="BS17" s="1"/>
      <c r="BT17" s="1"/>
      <c r="BU17" s="1"/>
      <c r="BV17" s="16"/>
      <c r="BW17" s="1"/>
      <c r="BX17" s="1"/>
      <c r="BY17" s="16"/>
      <c r="BZ17" s="18"/>
      <c r="CA17" s="18"/>
      <c r="CB17" s="16"/>
      <c r="CC17" s="57"/>
      <c r="CD17" s="1"/>
      <c r="CE17" s="16"/>
      <c r="CF17" s="1"/>
      <c r="CG17" s="1"/>
      <c r="CH17" s="16"/>
      <c r="CI17" s="1">
        <f t="shared" si="17"/>
        <v>49826</v>
      </c>
    </row>
    <row r="18" spans="1:87" ht="28.5" x14ac:dyDescent="0.25">
      <c r="A18" s="4" t="s">
        <v>47</v>
      </c>
      <c r="B18" s="5">
        <v>244</v>
      </c>
      <c r="C18" s="6" t="s">
        <v>48</v>
      </c>
      <c r="D18" s="19"/>
      <c r="E18" s="19"/>
      <c r="F18" s="13">
        <f t="shared" si="4"/>
        <v>57000</v>
      </c>
      <c r="G18" s="1">
        <f t="shared" si="5"/>
        <v>0</v>
      </c>
      <c r="H18" s="1"/>
      <c r="I18" s="4"/>
      <c r="J18" s="1"/>
      <c r="K18" s="16"/>
      <c r="L18" s="16"/>
      <c r="M18" s="16"/>
      <c r="N18" s="1">
        <f>O18+P18+Q18+R18+X18+Y18+U18</f>
        <v>57000</v>
      </c>
      <c r="O18" s="1"/>
      <c r="P18" s="1"/>
      <c r="Q18" s="1"/>
      <c r="R18" s="1"/>
      <c r="S18" s="1"/>
      <c r="T18" s="16" t="e">
        <f t="shared" ref="T18" si="21">S18/R18*100</f>
        <v>#DIV/0!</v>
      </c>
      <c r="U18" s="1"/>
      <c r="V18" s="1"/>
      <c r="W18" s="16" t="e">
        <f t="shared" ref="W18" si="22">V18/U18*100</f>
        <v>#DIV/0!</v>
      </c>
      <c r="X18" s="1"/>
      <c r="Y18" s="1">
        <f>57000</f>
        <v>57000</v>
      </c>
      <c r="Z18" s="16"/>
      <c r="AA18" s="1"/>
      <c r="AB18" s="1"/>
      <c r="AC18" s="16"/>
      <c r="AD18" s="16">
        <f t="shared" ref="AD18:AE18" si="23">AG18</f>
        <v>0</v>
      </c>
      <c r="AE18" s="16">
        <f t="shared" si="23"/>
        <v>0</v>
      </c>
      <c r="AF18" s="16" t="e">
        <f t="shared" ref="AF18" si="24">AE18/AD18*100</f>
        <v>#DIV/0!</v>
      </c>
      <c r="AG18" s="1"/>
      <c r="AH18" s="1"/>
      <c r="AI18" s="16" t="e">
        <f t="shared" ref="AI18" si="25">AH18/AG18*100</f>
        <v>#DIV/0!</v>
      </c>
      <c r="AJ18" s="16"/>
      <c r="AK18" s="16"/>
      <c r="AL18" s="16"/>
      <c r="AM18" s="17"/>
      <c r="AN18" s="1">
        <f>AO18+BD18</f>
        <v>0</v>
      </c>
      <c r="AO18" s="1"/>
      <c r="AP18" s="1"/>
      <c r="AQ18" s="16" t="e">
        <f t="shared" ref="AQ18" si="26">AP18/AO18*100</f>
        <v>#DIV/0!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1">
        <f>BF18+BG18+BH18+BK18+BN18</f>
        <v>0</v>
      </c>
      <c r="BF18" s="1"/>
      <c r="BG18" s="1"/>
      <c r="BH18" s="1"/>
      <c r="BI18" s="1"/>
      <c r="BJ18" s="16" t="e">
        <f t="shared" ref="BJ18" si="27">BI18/BH18*100</f>
        <v>#DIV/0!</v>
      </c>
      <c r="BK18" s="1"/>
      <c r="BL18" s="1"/>
      <c r="BM18" s="16" t="e">
        <f t="shared" ref="BM18" si="28">BL18/BK18*100</f>
        <v>#DIV/0!</v>
      </c>
      <c r="BN18" s="1"/>
      <c r="BO18" s="16"/>
      <c r="BP18" s="16"/>
      <c r="BQ18" s="16"/>
      <c r="BR18" s="1">
        <f>BS18+CC18</f>
        <v>52900</v>
      </c>
      <c r="BS18" s="1"/>
      <c r="BT18" s="1"/>
      <c r="BU18" s="1"/>
      <c r="BV18" s="16" t="e">
        <f t="shared" ref="BV18" si="29">BU18/BT18*100</f>
        <v>#DIV/0!</v>
      </c>
      <c r="BW18" s="1"/>
      <c r="BX18" s="1"/>
      <c r="BY18" s="16" t="e">
        <f t="shared" ref="BY18" si="30">BX18/BW18*100</f>
        <v>#DIV/0!</v>
      </c>
      <c r="BZ18" s="18"/>
      <c r="CA18" s="18"/>
      <c r="CB18" s="16" t="e">
        <f t="shared" ref="CB18" si="31">CA18/BZ18*100</f>
        <v>#DIV/0!</v>
      </c>
      <c r="CC18" s="57">
        <f>CD18+CE18+CG18+CH18</f>
        <v>52900</v>
      </c>
      <c r="CD18" s="1"/>
      <c r="CE18" s="16"/>
      <c r="CF18" s="1"/>
      <c r="CG18" s="1">
        <f>700</f>
        <v>700</v>
      </c>
      <c r="CH18" s="1">
        <f>2200+50000</f>
        <v>52200</v>
      </c>
      <c r="CI18" s="1">
        <f t="shared" si="17"/>
        <v>109900</v>
      </c>
    </row>
    <row r="19" spans="1:87" x14ac:dyDescent="0.25">
      <c r="A19" s="4" t="s">
        <v>47</v>
      </c>
      <c r="B19" s="5">
        <v>350</v>
      </c>
      <c r="C19" s="6"/>
      <c r="D19" s="19"/>
      <c r="E19" s="19"/>
      <c r="F19" s="13">
        <f t="shared" si="4"/>
        <v>4800</v>
      </c>
      <c r="G19" s="1">
        <f t="shared" si="5"/>
        <v>0</v>
      </c>
      <c r="H19" s="1"/>
      <c r="I19" s="4"/>
      <c r="J19" s="1"/>
      <c r="K19" s="16"/>
      <c r="L19" s="16"/>
      <c r="M19" s="16"/>
      <c r="N19" s="1">
        <f>O19+P19+Q19+R19+X19+Y19+U19</f>
        <v>0</v>
      </c>
      <c r="O19" s="1"/>
      <c r="P19" s="1"/>
      <c r="Q19" s="1"/>
      <c r="R19" s="1"/>
      <c r="S19" s="1"/>
      <c r="T19" s="16"/>
      <c r="U19" s="1"/>
      <c r="V19" s="1"/>
      <c r="W19" s="16"/>
      <c r="X19" s="1"/>
      <c r="Y19" s="1"/>
      <c r="Z19" s="16"/>
      <c r="AA19" s="1"/>
      <c r="AB19" s="1"/>
      <c r="AC19" s="16"/>
      <c r="AD19" s="16"/>
      <c r="AE19" s="16"/>
      <c r="AF19" s="16"/>
      <c r="AG19" s="1"/>
      <c r="AH19" s="1"/>
      <c r="AI19" s="16"/>
      <c r="AJ19" s="16"/>
      <c r="AK19" s="16"/>
      <c r="AL19" s="16"/>
      <c r="AM19" s="17"/>
      <c r="AN19" s="1"/>
      <c r="AO19" s="1"/>
      <c r="AP19" s="1"/>
      <c r="AQ19" s="16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1">
        <f>BF19+BG19+BH19+BK19+BN19</f>
        <v>4800</v>
      </c>
      <c r="BF19" s="1"/>
      <c r="BG19" s="1"/>
      <c r="BH19" s="1"/>
      <c r="BI19" s="1"/>
      <c r="BJ19" s="16"/>
      <c r="BK19" s="1"/>
      <c r="BL19" s="1"/>
      <c r="BM19" s="16"/>
      <c r="BN19" s="1">
        <v>4800</v>
      </c>
      <c r="BO19" s="16"/>
      <c r="BP19" s="16"/>
      <c r="BQ19" s="16"/>
      <c r="BR19" s="1">
        <f>BS19+BT19+BW19+BZ19+CD19+CG19+CH19</f>
        <v>0</v>
      </c>
      <c r="BS19" s="1"/>
      <c r="BT19" s="1"/>
      <c r="BU19" s="1"/>
      <c r="BV19" s="16"/>
      <c r="BW19" s="1"/>
      <c r="BX19" s="1"/>
      <c r="BY19" s="16"/>
      <c r="BZ19" s="18"/>
      <c r="CA19" s="18"/>
      <c r="CB19" s="16"/>
      <c r="CC19" s="57"/>
      <c r="CD19" s="1"/>
      <c r="CE19" s="16"/>
      <c r="CF19" s="1"/>
      <c r="CG19" s="1"/>
      <c r="CH19" s="16"/>
      <c r="CI19" s="1">
        <f t="shared" si="17"/>
        <v>4800</v>
      </c>
    </row>
    <row r="20" spans="1:87" x14ac:dyDescent="0.25">
      <c r="A20" s="17" t="s">
        <v>49</v>
      </c>
      <c r="B20" s="17"/>
      <c r="C20" s="21" t="s">
        <v>50</v>
      </c>
      <c r="D20" s="22"/>
      <c r="E20" s="22"/>
      <c r="F20" s="3">
        <f>SUM(F21:F22)</f>
        <v>422800</v>
      </c>
      <c r="G20" s="1">
        <f t="shared" si="5"/>
        <v>402600</v>
      </c>
      <c r="H20" s="3">
        <f>SUM(H21:H22)</f>
        <v>309200</v>
      </c>
      <c r="I20" s="3">
        <f>SUM(I21:I22)</f>
        <v>0</v>
      </c>
      <c r="J20" s="3">
        <f>SUM(J21:J22)</f>
        <v>93400</v>
      </c>
      <c r="K20" s="16"/>
      <c r="L20" s="16"/>
      <c r="M20" s="16"/>
      <c r="N20" s="3">
        <f t="shared" ref="N20:S20" si="32">SUM(N21:N22)</f>
        <v>20200</v>
      </c>
      <c r="O20" s="3">
        <f t="shared" si="32"/>
        <v>16600</v>
      </c>
      <c r="P20" s="3">
        <f t="shared" si="32"/>
        <v>3600</v>
      </c>
      <c r="Q20" s="3">
        <f t="shared" si="32"/>
        <v>0</v>
      </c>
      <c r="R20" s="3">
        <f t="shared" si="32"/>
        <v>0</v>
      </c>
      <c r="S20" s="3">
        <f t="shared" si="32"/>
        <v>0</v>
      </c>
      <c r="T20" s="16" t="e">
        <f t="shared" ref="T20:T26" si="33">S20/R20*100</f>
        <v>#DIV/0!</v>
      </c>
      <c r="U20" s="3">
        <f>SUM(U21:U22)</f>
        <v>0</v>
      </c>
      <c r="V20" s="3">
        <f>SUM(V21:V22)</f>
        <v>0</v>
      </c>
      <c r="W20" s="16" t="e">
        <f t="shared" ref="W20:W26" si="34">V20/U20*100</f>
        <v>#DIV/0!</v>
      </c>
      <c r="X20" s="3">
        <f>SUM(X21:X22)</f>
        <v>0</v>
      </c>
      <c r="Y20" s="3">
        <f>SUM(Y21:Y22)</f>
        <v>0</v>
      </c>
      <c r="Z20" s="16"/>
      <c r="AA20" s="3">
        <f>SUM(AA21:AA22)</f>
        <v>0</v>
      </c>
      <c r="AB20" s="3">
        <f>SUM(AB21:AB22)</f>
        <v>0</v>
      </c>
      <c r="AC20" s="16"/>
      <c r="AD20" s="3">
        <f>SUM(AD21:AD22)</f>
        <v>0</v>
      </c>
      <c r="AE20" s="3">
        <f>SUM(AE21:AE22)</f>
        <v>0</v>
      </c>
      <c r="AF20" s="16" t="e">
        <f t="shared" ref="AF20:AF26" si="35">AE20/AD20*100</f>
        <v>#DIV/0!</v>
      </c>
      <c r="AG20" s="3">
        <f>SUM(AG21:AG22)</f>
        <v>0</v>
      </c>
      <c r="AH20" s="3">
        <f>SUM(AH21:AH22)</f>
        <v>0</v>
      </c>
      <c r="AI20" s="16" t="e">
        <f t="shared" ref="AI20:AI26" si="36">AH20/AG20*100</f>
        <v>#DIV/0!</v>
      </c>
      <c r="AJ20" s="16"/>
      <c r="AK20" s="16"/>
      <c r="AL20" s="16"/>
      <c r="AM20" s="3">
        <f>SUM(AM21:AM22)</f>
        <v>0</v>
      </c>
      <c r="AN20" s="3">
        <f>SUM(AN21:AN22)</f>
        <v>0</v>
      </c>
      <c r="AO20" s="3">
        <f>SUM(AO21:AO22)</f>
        <v>0</v>
      </c>
      <c r="AP20" s="3">
        <f>SUM(AP21:AP22)</f>
        <v>0</v>
      </c>
      <c r="AQ20" s="16" t="e">
        <f t="shared" ref="AQ20:AQ26" si="37">AP20/AO20*100</f>
        <v>#DIV/0!</v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3">
        <f>SUM(BD21:BD22)</f>
        <v>0</v>
      </c>
      <c r="BE20" s="3">
        <f>SUM(BE21:BE22)</f>
        <v>0</v>
      </c>
      <c r="BF20" s="1">
        <f t="shared" ref="BF20" si="38">SUM(BF21:BF22)</f>
        <v>0</v>
      </c>
      <c r="BG20" s="1">
        <f t="shared" ref="BG20" si="39">SUM(BG21:BG22)</f>
        <v>0</v>
      </c>
      <c r="BH20" s="1">
        <f t="shared" ref="BH20:BI20" si="40">SUM(BH21:BH22)</f>
        <v>0</v>
      </c>
      <c r="BI20" s="1">
        <f t="shared" si="40"/>
        <v>0</v>
      </c>
      <c r="BJ20" s="16" t="e">
        <f t="shared" ref="BJ20:BJ26" si="41">BI20/BH20*100</f>
        <v>#DIV/0!</v>
      </c>
      <c r="BK20" s="1">
        <f t="shared" ref="BK20:BL20" si="42">SUM(BK21:BK22)</f>
        <v>0</v>
      </c>
      <c r="BL20" s="1">
        <f t="shared" si="42"/>
        <v>0</v>
      </c>
      <c r="BM20" s="16" t="e">
        <f t="shared" ref="BM20:BM26" si="43">BL20/BK20*100</f>
        <v>#DIV/0!</v>
      </c>
      <c r="BN20" s="1">
        <f t="shared" ref="BN20" si="44">SUM(BN21:BN22)</f>
        <v>0</v>
      </c>
      <c r="BO20" s="16"/>
      <c r="BP20" s="16"/>
      <c r="BQ20" s="16"/>
      <c r="BR20" s="3">
        <f>SUM(BR21:BR22)</f>
        <v>11400</v>
      </c>
      <c r="BS20" s="3">
        <f>SUM(BS21:BS22)</f>
        <v>0</v>
      </c>
      <c r="BT20" s="3">
        <f>SUM(BT21:BT22)</f>
        <v>0</v>
      </c>
      <c r="BU20" s="3">
        <f>SUM(BU21:BU22)</f>
        <v>0</v>
      </c>
      <c r="BV20" s="16" t="e">
        <f t="shared" ref="BV20:BV26" si="45">BU20/BT20*100</f>
        <v>#DIV/0!</v>
      </c>
      <c r="BW20" s="3">
        <f>SUM(BW21:BW22)</f>
        <v>0</v>
      </c>
      <c r="BX20" s="3">
        <f>SUM(BX21:BX22)</f>
        <v>0</v>
      </c>
      <c r="BY20" s="16" t="e">
        <f t="shared" ref="BY20:BY26" si="46">BX20/BW20*100</f>
        <v>#DIV/0!</v>
      </c>
      <c r="BZ20" s="3">
        <f>SUM(BZ21:BZ22)</f>
        <v>0</v>
      </c>
      <c r="CA20" s="3">
        <f>SUM(CA21:CA22)</f>
        <v>0</v>
      </c>
      <c r="CB20" s="16" t="e">
        <f t="shared" ref="CB20:CB26" si="47">CA20/BZ20*100</f>
        <v>#DIV/0!</v>
      </c>
      <c r="CC20" s="55">
        <f t="shared" ref="CC20:CI20" si="48">SUM(CC21:CC22)</f>
        <v>11400</v>
      </c>
      <c r="CD20" s="3">
        <f t="shared" si="48"/>
        <v>0</v>
      </c>
      <c r="CE20" s="3">
        <f t="shared" si="48"/>
        <v>0</v>
      </c>
      <c r="CF20" s="3">
        <f t="shared" si="48"/>
        <v>0</v>
      </c>
      <c r="CG20" s="3">
        <f t="shared" si="48"/>
        <v>11400</v>
      </c>
      <c r="CH20" s="3">
        <f t="shared" si="48"/>
        <v>0</v>
      </c>
      <c r="CI20" s="3">
        <f t="shared" si="48"/>
        <v>434200</v>
      </c>
    </row>
    <row r="21" spans="1:87" ht="16.5" customHeight="1" x14ac:dyDescent="0.25">
      <c r="A21" s="4" t="s">
        <v>51</v>
      </c>
      <c r="B21" s="5" t="s">
        <v>52</v>
      </c>
      <c r="C21" s="6" t="s">
        <v>53</v>
      </c>
      <c r="D21" s="22"/>
      <c r="E21" s="22"/>
      <c r="F21" s="13">
        <f>G21+N21+AD21+AN21+BE21+AM21</f>
        <v>402600</v>
      </c>
      <c r="G21" s="1">
        <f t="shared" si="5"/>
        <v>402600</v>
      </c>
      <c r="H21" s="1">
        <f>309200</f>
        <v>309200</v>
      </c>
      <c r="I21" s="1"/>
      <c r="J21" s="1">
        <f>93400</f>
        <v>93400</v>
      </c>
      <c r="K21" s="16"/>
      <c r="L21" s="16"/>
      <c r="M21" s="16"/>
      <c r="N21" s="1">
        <f>O21+P21+Q21+R21+X21+Y21+U21</f>
        <v>0</v>
      </c>
      <c r="O21" s="1"/>
      <c r="P21" s="1"/>
      <c r="Q21" s="1"/>
      <c r="R21" s="3"/>
      <c r="S21" s="3"/>
      <c r="T21" s="16" t="e">
        <f t="shared" si="33"/>
        <v>#DIV/0!</v>
      </c>
      <c r="U21" s="1"/>
      <c r="V21" s="1"/>
      <c r="W21" s="16" t="e">
        <f t="shared" si="34"/>
        <v>#DIV/0!</v>
      </c>
      <c r="X21" s="1"/>
      <c r="Y21" s="1"/>
      <c r="Z21" s="16"/>
      <c r="AA21" s="1"/>
      <c r="AB21" s="1"/>
      <c r="AC21" s="16"/>
      <c r="AD21" s="16">
        <f>AG21</f>
        <v>0</v>
      </c>
      <c r="AE21" s="16">
        <f>AH21</f>
        <v>0</v>
      </c>
      <c r="AF21" s="16" t="e">
        <f t="shared" si="35"/>
        <v>#DIV/0!</v>
      </c>
      <c r="AG21" s="3"/>
      <c r="AH21" s="3"/>
      <c r="AI21" s="16" t="e">
        <f t="shared" si="36"/>
        <v>#DIV/0!</v>
      </c>
      <c r="AJ21" s="16"/>
      <c r="AK21" s="16"/>
      <c r="AL21" s="16"/>
      <c r="AM21" s="17"/>
      <c r="AN21" s="1">
        <f>AO21+BD21</f>
        <v>0</v>
      </c>
      <c r="AO21" s="3"/>
      <c r="AP21" s="3"/>
      <c r="AQ21" s="16" t="e">
        <f t="shared" si="37"/>
        <v>#DIV/0!</v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">
        <f>BF21+BG21+BH21+BK21+BN21</f>
        <v>0</v>
      </c>
      <c r="BF21" s="1"/>
      <c r="BG21" s="1"/>
      <c r="BH21" s="1"/>
      <c r="BI21" s="1"/>
      <c r="BJ21" s="16" t="e">
        <f t="shared" si="41"/>
        <v>#DIV/0!</v>
      </c>
      <c r="BK21" s="1"/>
      <c r="BL21" s="1"/>
      <c r="BM21" s="16" t="e">
        <f t="shared" si="43"/>
        <v>#DIV/0!</v>
      </c>
      <c r="BN21" s="1"/>
      <c r="BO21" s="16"/>
      <c r="BP21" s="16"/>
      <c r="BQ21" s="16"/>
      <c r="BR21" s="1">
        <f>BS21+BT21+BW21+BZ21+CD21+CG21+CH21</f>
        <v>0</v>
      </c>
      <c r="BS21" s="1"/>
      <c r="BT21" s="3"/>
      <c r="BU21" s="3"/>
      <c r="BV21" s="16" t="e">
        <f t="shared" si="45"/>
        <v>#DIV/0!</v>
      </c>
      <c r="BW21" s="3"/>
      <c r="BX21" s="3"/>
      <c r="BY21" s="16" t="e">
        <f t="shared" si="46"/>
        <v>#DIV/0!</v>
      </c>
      <c r="BZ21" s="23"/>
      <c r="CA21" s="23"/>
      <c r="CB21" s="16" t="e">
        <f t="shared" si="47"/>
        <v>#DIV/0!</v>
      </c>
      <c r="CC21" s="57">
        <f>2000-1000+2000-3000</f>
        <v>0</v>
      </c>
      <c r="CD21" s="1">
        <f>2000-1000+2000-3000</f>
        <v>0</v>
      </c>
      <c r="CE21" s="16"/>
      <c r="CF21" s="1"/>
      <c r="CG21" s="1"/>
      <c r="CH21" s="16"/>
      <c r="CI21" s="1">
        <f>G21+N21+AD21+AN21+BE21+BR21+AM21</f>
        <v>402600</v>
      </c>
    </row>
    <row r="22" spans="1:87" x14ac:dyDescent="0.25">
      <c r="A22" s="4"/>
      <c r="B22" s="5">
        <v>244</v>
      </c>
      <c r="C22" s="6" t="s">
        <v>40</v>
      </c>
      <c r="D22" s="22"/>
      <c r="E22" s="22"/>
      <c r="F22" s="13">
        <f>G22+N22+AD22+AN22+BE22+AM22</f>
        <v>20200</v>
      </c>
      <c r="G22" s="1">
        <f t="shared" si="5"/>
        <v>0</v>
      </c>
      <c r="H22" s="1"/>
      <c r="I22" s="1"/>
      <c r="J22" s="1"/>
      <c r="K22" s="16"/>
      <c r="L22" s="16"/>
      <c r="M22" s="16"/>
      <c r="N22" s="1">
        <f>O22+P22+Q22+R22+X22+Y22+U22</f>
        <v>20200</v>
      </c>
      <c r="O22" s="1">
        <f>16600</f>
        <v>16600</v>
      </c>
      <c r="P22" s="1">
        <f>3600</f>
        <v>3600</v>
      </c>
      <c r="Q22" s="1"/>
      <c r="R22" s="3"/>
      <c r="S22" s="3"/>
      <c r="T22" s="16" t="e">
        <f t="shared" si="33"/>
        <v>#DIV/0!</v>
      </c>
      <c r="U22" s="1"/>
      <c r="V22" s="1"/>
      <c r="W22" s="16" t="e">
        <f t="shared" si="34"/>
        <v>#DIV/0!</v>
      </c>
      <c r="X22" s="1"/>
      <c r="Y22" s="1"/>
      <c r="Z22" s="16"/>
      <c r="AA22" s="1"/>
      <c r="AB22" s="1"/>
      <c r="AC22" s="16"/>
      <c r="AD22" s="16">
        <f>AG22</f>
        <v>0</v>
      </c>
      <c r="AE22" s="16">
        <f>AH22</f>
        <v>0</v>
      </c>
      <c r="AF22" s="16" t="e">
        <f t="shared" si="35"/>
        <v>#DIV/0!</v>
      </c>
      <c r="AG22" s="3"/>
      <c r="AH22" s="3"/>
      <c r="AI22" s="16" t="e">
        <f t="shared" si="36"/>
        <v>#DIV/0!</v>
      </c>
      <c r="AJ22" s="16"/>
      <c r="AK22" s="16"/>
      <c r="AL22" s="16"/>
      <c r="AM22" s="17"/>
      <c r="AN22" s="1">
        <f>AO22+BD22</f>
        <v>0</v>
      </c>
      <c r="AO22" s="3"/>
      <c r="AP22" s="3"/>
      <c r="AQ22" s="16" t="e">
        <f t="shared" si="37"/>
        <v>#DIV/0!</v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">
        <f>BF22+BG22+BH22+BK22+BN22</f>
        <v>0</v>
      </c>
      <c r="BF22" s="1"/>
      <c r="BG22" s="1"/>
      <c r="BH22" s="1"/>
      <c r="BI22" s="1"/>
      <c r="BJ22" s="16" t="e">
        <f t="shared" si="41"/>
        <v>#DIV/0!</v>
      </c>
      <c r="BK22" s="1"/>
      <c r="BL22" s="1"/>
      <c r="BM22" s="16" t="e">
        <f t="shared" si="43"/>
        <v>#DIV/0!</v>
      </c>
      <c r="BN22" s="1"/>
      <c r="BO22" s="16"/>
      <c r="BP22" s="16"/>
      <c r="BQ22" s="16"/>
      <c r="BR22" s="1">
        <f>BS22+CC22</f>
        <v>11400</v>
      </c>
      <c r="BS22" s="1"/>
      <c r="BT22" s="3"/>
      <c r="BU22" s="3"/>
      <c r="BV22" s="16" t="e">
        <f t="shared" si="45"/>
        <v>#DIV/0!</v>
      </c>
      <c r="BW22" s="3"/>
      <c r="BX22" s="3"/>
      <c r="BY22" s="16" t="e">
        <f t="shared" si="46"/>
        <v>#DIV/0!</v>
      </c>
      <c r="BZ22" s="23"/>
      <c r="CA22" s="23"/>
      <c r="CB22" s="16" t="e">
        <f t="shared" si="47"/>
        <v>#DIV/0!</v>
      </c>
      <c r="CC22" s="57">
        <f>CD22+CE22+CG22+CH22</f>
        <v>11400</v>
      </c>
      <c r="CD22" s="1"/>
      <c r="CE22" s="16"/>
      <c r="CF22" s="1">
        <f>2600-2600</f>
        <v>0</v>
      </c>
      <c r="CG22" s="1">
        <f>11400</f>
        <v>11400</v>
      </c>
      <c r="CH22" s="16"/>
      <c r="CI22" s="1">
        <f>G22+N22+AD22+AN22+BE22+BR22+AM22</f>
        <v>31600</v>
      </c>
    </row>
    <row r="23" spans="1:87" x14ac:dyDescent="0.25">
      <c r="A23" s="17" t="s">
        <v>54</v>
      </c>
      <c r="B23" s="17"/>
      <c r="C23" s="17" t="s">
        <v>55</v>
      </c>
      <c r="D23" s="17"/>
      <c r="E23" s="17"/>
      <c r="F23" s="3">
        <f>F24+F27+F31</f>
        <v>5330154</v>
      </c>
      <c r="G23" s="3">
        <f>G24+G27+G31</f>
        <v>85600</v>
      </c>
      <c r="H23" s="3">
        <f>H24+H27+H31</f>
        <v>65700</v>
      </c>
      <c r="I23" s="3">
        <f>SUM(I25:I31)</f>
        <v>0</v>
      </c>
      <c r="J23" s="3">
        <f>J24+J27+J31</f>
        <v>19900</v>
      </c>
      <c r="K23" s="16"/>
      <c r="L23" s="16"/>
      <c r="M23" s="16"/>
      <c r="N23" s="3">
        <f>N24+N27+N31</f>
        <v>5244554</v>
      </c>
      <c r="O23" s="3">
        <f>O24+O27+O31</f>
        <v>4500</v>
      </c>
      <c r="P23" s="3">
        <f>P24+P27+P31</f>
        <v>0</v>
      </c>
      <c r="Q23" s="3">
        <f>Q24+Q27+Q31</f>
        <v>0</v>
      </c>
      <c r="R23" s="3">
        <f>SUM(R25:R31)</f>
        <v>0</v>
      </c>
      <c r="S23" s="3">
        <f>SUM(S25:S31)</f>
        <v>0</v>
      </c>
      <c r="T23" s="16" t="e">
        <f t="shared" si="33"/>
        <v>#DIV/0!</v>
      </c>
      <c r="U23" s="3">
        <f>SUM(U25:U31)</f>
        <v>0</v>
      </c>
      <c r="V23" s="3">
        <f>SUM(V25:V31)</f>
        <v>0</v>
      </c>
      <c r="W23" s="16" t="e">
        <f t="shared" si="34"/>
        <v>#DIV/0!</v>
      </c>
      <c r="X23" s="3">
        <f t="shared" ref="X23:AC23" si="49">X24+X27+X31</f>
        <v>5240054</v>
      </c>
      <c r="Y23" s="3">
        <f t="shared" si="49"/>
        <v>0</v>
      </c>
      <c r="Z23" s="3">
        <f t="shared" si="49"/>
        <v>0</v>
      </c>
      <c r="AA23" s="3">
        <f t="shared" si="49"/>
        <v>0</v>
      </c>
      <c r="AB23" s="3">
        <f t="shared" si="49"/>
        <v>0</v>
      </c>
      <c r="AC23" s="3">
        <f t="shared" si="49"/>
        <v>0</v>
      </c>
      <c r="AD23" s="3">
        <f>SUM(AD25:AD31)</f>
        <v>0</v>
      </c>
      <c r="AE23" s="3">
        <f>SUM(AE25:AE31)</f>
        <v>0</v>
      </c>
      <c r="AF23" s="16" t="e">
        <f t="shared" si="35"/>
        <v>#DIV/0!</v>
      </c>
      <c r="AG23" s="3">
        <f>SUM(AG25:AG31)</f>
        <v>0</v>
      </c>
      <c r="AH23" s="3">
        <f>SUM(AH25:AH31)</f>
        <v>0</v>
      </c>
      <c r="AI23" s="16" t="e">
        <f t="shared" si="36"/>
        <v>#DIV/0!</v>
      </c>
      <c r="AJ23" s="16"/>
      <c r="AK23" s="16"/>
      <c r="AL23" s="16"/>
      <c r="AM23" s="3">
        <f>AM24+AM27+AM31</f>
        <v>0</v>
      </c>
      <c r="AN23" s="3">
        <f>AN24+AN27+AN31</f>
        <v>0</v>
      </c>
      <c r="AO23" s="3">
        <f>SUM(AO25:AO31)</f>
        <v>0</v>
      </c>
      <c r="AP23" s="3">
        <f>SUM(AP25:AP31)</f>
        <v>0</v>
      </c>
      <c r="AQ23" s="16" t="e">
        <f t="shared" si="37"/>
        <v>#DIV/0!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3">
        <f>BD24+BD27+BD31</f>
        <v>0</v>
      </c>
      <c r="BE23" s="3">
        <f>BE24+BE27+BE31</f>
        <v>0</v>
      </c>
      <c r="BF23" s="3">
        <f>BF24+BF27+BF31</f>
        <v>0</v>
      </c>
      <c r="BG23" s="3">
        <f>BG24+BG27+BG31</f>
        <v>0</v>
      </c>
      <c r="BH23" s="1">
        <f>SUM(BH25:BH31)</f>
        <v>0</v>
      </c>
      <c r="BI23" s="1">
        <f>SUM(BI25:BI31)</f>
        <v>0</v>
      </c>
      <c r="BJ23" s="16" t="e">
        <f t="shared" si="41"/>
        <v>#DIV/0!</v>
      </c>
      <c r="BK23" s="1">
        <f>SUM(BK25:BK31)</f>
        <v>0</v>
      </c>
      <c r="BL23" s="1">
        <f>SUM(BL25:BL31)</f>
        <v>0</v>
      </c>
      <c r="BM23" s="16" t="e">
        <f t="shared" si="43"/>
        <v>#DIV/0!</v>
      </c>
      <c r="BN23" s="3">
        <f>BN24+BN27+BN31</f>
        <v>0</v>
      </c>
      <c r="BO23" s="16"/>
      <c r="BP23" s="16"/>
      <c r="BQ23" s="16"/>
      <c r="BR23" s="3">
        <f>BR24+BR27+BR31</f>
        <v>18716000</v>
      </c>
      <c r="BS23" s="3">
        <f>BS24+BS27+BS31</f>
        <v>18716000</v>
      </c>
      <c r="BT23" s="3">
        <f>SUM(BT25:BT31)</f>
        <v>0</v>
      </c>
      <c r="BU23" s="3">
        <f>SUM(BU25:BU31)</f>
        <v>0</v>
      </c>
      <c r="BV23" s="16" t="e">
        <f t="shared" si="45"/>
        <v>#DIV/0!</v>
      </c>
      <c r="BW23" s="3">
        <f>SUM(BW25:BW31)</f>
        <v>0</v>
      </c>
      <c r="BX23" s="3">
        <f>SUM(BX25:BX31)</f>
        <v>0</v>
      </c>
      <c r="BY23" s="16" t="e">
        <f t="shared" si="46"/>
        <v>#DIV/0!</v>
      </c>
      <c r="BZ23" s="3">
        <f>SUM(BZ25:BZ31)</f>
        <v>0</v>
      </c>
      <c r="CA23" s="3">
        <f>SUM(CA25:CA31)</f>
        <v>0</v>
      </c>
      <c r="CB23" s="16" t="e">
        <f t="shared" si="47"/>
        <v>#DIV/0!</v>
      </c>
      <c r="CC23" s="55">
        <f>CC24+CC27+CC31</f>
        <v>0</v>
      </c>
      <c r="CD23" s="3">
        <f>CD24+CD27+CD31</f>
        <v>0</v>
      </c>
      <c r="CE23" s="3">
        <f>CE24+CE27+CE31</f>
        <v>0</v>
      </c>
      <c r="CF23" s="3">
        <f>CF24+CF27+CF31</f>
        <v>0</v>
      </c>
      <c r="CG23" s="3">
        <f>CG24+CG27+CG31</f>
        <v>0</v>
      </c>
      <c r="CH23" s="3">
        <f>SUM(CH25:CH31)</f>
        <v>0</v>
      </c>
      <c r="CI23" s="3">
        <f>CI24+CI27+CI31</f>
        <v>24046154</v>
      </c>
    </row>
    <row r="24" spans="1:87" x14ac:dyDescent="0.25">
      <c r="A24" s="4" t="s">
        <v>56</v>
      </c>
      <c r="B24" s="5"/>
      <c r="C24" s="4" t="s">
        <v>34</v>
      </c>
      <c r="D24" s="17"/>
      <c r="E24" s="17"/>
      <c r="F24" s="13">
        <f>G24+N24+AD24+AN24+BE24+AM24</f>
        <v>90100</v>
      </c>
      <c r="G24" s="1">
        <f>H24+I24+J24</f>
        <v>85600</v>
      </c>
      <c r="H24" s="1">
        <f>H25</f>
        <v>65700</v>
      </c>
      <c r="I24" s="15"/>
      <c r="J24" s="1">
        <f>J25</f>
        <v>19900</v>
      </c>
      <c r="K24" s="16"/>
      <c r="L24" s="16"/>
      <c r="M24" s="16"/>
      <c r="N24" s="1">
        <f>O24+P24+Q24+R24+X24+Y24+U24</f>
        <v>4500</v>
      </c>
      <c r="O24" s="1">
        <f>O26</f>
        <v>4500</v>
      </c>
      <c r="P24" s="15"/>
      <c r="Q24" s="3"/>
      <c r="R24" s="3"/>
      <c r="S24" s="3"/>
      <c r="T24" s="16" t="e">
        <f t="shared" si="33"/>
        <v>#DIV/0!</v>
      </c>
      <c r="U24" s="15"/>
      <c r="V24" s="15"/>
      <c r="W24" s="16" t="e">
        <f t="shared" si="34"/>
        <v>#DIV/0!</v>
      </c>
      <c r="X24" s="3"/>
      <c r="Y24" s="3"/>
      <c r="Z24" s="16"/>
      <c r="AA24" s="3"/>
      <c r="AB24" s="3"/>
      <c r="AC24" s="16"/>
      <c r="AD24" s="16">
        <f t="shared" ref="AD24:AE26" si="50">AG24</f>
        <v>0</v>
      </c>
      <c r="AE24" s="16">
        <f t="shared" si="50"/>
        <v>0</v>
      </c>
      <c r="AF24" s="16" t="e">
        <f t="shared" si="35"/>
        <v>#DIV/0!</v>
      </c>
      <c r="AG24" s="15"/>
      <c r="AH24" s="15"/>
      <c r="AI24" s="16" t="e">
        <f t="shared" si="36"/>
        <v>#DIV/0!</v>
      </c>
      <c r="AJ24" s="16"/>
      <c r="AK24" s="16"/>
      <c r="AL24" s="16"/>
      <c r="AM24" s="17"/>
      <c r="AN24" s="1">
        <f>AO24+BD24</f>
        <v>0</v>
      </c>
      <c r="AO24" s="17"/>
      <c r="AP24" s="17"/>
      <c r="AQ24" s="16" t="e">
        <f t="shared" si="37"/>
        <v>#DIV/0!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">
        <f>BF24+BG24+BH24+BK24+BN24</f>
        <v>0</v>
      </c>
      <c r="BF24" s="1"/>
      <c r="BG24" s="1"/>
      <c r="BH24" s="1"/>
      <c r="BI24" s="1"/>
      <c r="BJ24" s="16" t="e">
        <f t="shared" si="41"/>
        <v>#DIV/0!</v>
      </c>
      <c r="BK24" s="1"/>
      <c r="BL24" s="1"/>
      <c r="BM24" s="16" t="e">
        <f t="shared" si="43"/>
        <v>#DIV/0!</v>
      </c>
      <c r="BN24" s="1"/>
      <c r="BO24" s="16"/>
      <c r="BP24" s="16"/>
      <c r="BQ24" s="16"/>
      <c r="BR24" s="1">
        <f>BS24+BT24+BW24+BZ24+CD24+CG24+CH24</f>
        <v>0</v>
      </c>
      <c r="BS24" s="3"/>
      <c r="BT24" s="23"/>
      <c r="BU24" s="23"/>
      <c r="BV24" s="16" t="e">
        <f t="shared" si="45"/>
        <v>#DIV/0!</v>
      </c>
      <c r="BW24" s="23"/>
      <c r="BX24" s="23"/>
      <c r="BY24" s="16" t="e">
        <f t="shared" si="46"/>
        <v>#DIV/0!</v>
      </c>
      <c r="BZ24" s="15"/>
      <c r="CA24" s="15"/>
      <c r="CB24" s="16" t="e">
        <f t="shared" si="47"/>
        <v>#DIV/0!</v>
      </c>
      <c r="CC24" s="55"/>
      <c r="CD24" s="3"/>
      <c r="CE24" s="16"/>
      <c r="CF24" s="1"/>
      <c r="CG24" s="1"/>
      <c r="CH24" s="16"/>
      <c r="CI24" s="1">
        <f>G24+N24+AD24+AN24+BE24+BR24+AM24</f>
        <v>90100</v>
      </c>
    </row>
    <row r="25" spans="1:87" x14ac:dyDescent="0.25">
      <c r="A25" s="4"/>
      <c r="B25" s="5" t="s">
        <v>36</v>
      </c>
      <c r="C25" s="4" t="s">
        <v>34</v>
      </c>
      <c r="D25" s="17"/>
      <c r="E25" s="17"/>
      <c r="F25" s="13">
        <f>G25+N25+AD25+AN25+BE25+AM25</f>
        <v>85600</v>
      </c>
      <c r="G25" s="1">
        <f>H25+I25+J25</f>
        <v>85600</v>
      </c>
      <c r="H25" s="1">
        <f>65700</f>
        <v>65700</v>
      </c>
      <c r="I25" s="15"/>
      <c r="J25" s="1">
        <f>19900</f>
        <v>19900</v>
      </c>
      <c r="K25" s="16"/>
      <c r="L25" s="16"/>
      <c r="M25" s="16"/>
      <c r="N25" s="1">
        <f>O25+P25+Q25+R25+X25+Y25+U25</f>
        <v>0</v>
      </c>
      <c r="O25" s="1"/>
      <c r="P25" s="15"/>
      <c r="Q25" s="3"/>
      <c r="R25" s="3"/>
      <c r="S25" s="3"/>
      <c r="T25" s="16" t="e">
        <f t="shared" si="33"/>
        <v>#DIV/0!</v>
      </c>
      <c r="U25" s="15"/>
      <c r="V25" s="15"/>
      <c r="W25" s="16" t="e">
        <f t="shared" si="34"/>
        <v>#DIV/0!</v>
      </c>
      <c r="X25" s="3"/>
      <c r="Y25" s="3"/>
      <c r="Z25" s="16"/>
      <c r="AA25" s="3"/>
      <c r="AB25" s="3"/>
      <c r="AC25" s="16"/>
      <c r="AD25" s="16">
        <f t="shared" si="50"/>
        <v>0</v>
      </c>
      <c r="AE25" s="16">
        <f t="shared" si="50"/>
        <v>0</v>
      </c>
      <c r="AF25" s="16" t="e">
        <f t="shared" si="35"/>
        <v>#DIV/0!</v>
      </c>
      <c r="AG25" s="15"/>
      <c r="AH25" s="15"/>
      <c r="AI25" s="16" t="e">
        <f t="shared" si="36"/>
        <v>#DIV/0!</v>
      </c>
      <c r="AJ25" s="16"/>
      <c r="AK25" s="16"/>
      <c r="AL25" s="16"/>
      <c r="AM25" s="17"/>
      <c r="AN25" s="1">
        <f>AO25+BD25</f>
        <v>0</v>
      </c>
      <c r="AO25" s="17"/>
      <c r="AP25" s="17"/>
      <c r="AQ25" s="16" t="e">
        <f t="shared" si="37"/>
        <v>#DIV/0!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">
        <f>BF25+BG25+BH25+BK25+BN25</f>
        <v>0</v>
      </c>
      <c r="BF25" s="1"/>
      <c r="BG25" s="1"/>
      <c r="BH25" s="1"/>
      <c r="BI25" s="1"/>
      <c r="BJ25" s="16" t="e">
        <f t="shared" si="41"/>
        <v>#DIV/0!</v>
      </c>
      <c r="BK25" s="1"/>
      <c r="BL25" s="1"/>
      <c r="BM25" s="16" t="e">
        <f t="shared" si="43"/>
        <v>#DIV/0!</v>
      </c>
      <c r="BN25" s="1"/>
      <c r="BO25" s="16"/>
      <c r="BP25" s="16"/>
      <c r="BQ25" s="16"/>
      <c r="BR25" s="1">
        <f>BS25+BT25+BW25+BZ25+CD25+CG25+CH25</f>
        <v>0</v>
      </c>
      <c r="BS25" s="3"/>
      <c r="BT25" s="23"/>
      <c r="BU25" s="23"/>
      <c r="BV25" s="16" t="e">
        <f t="shared" si="45"/>
        <v>#DIV/0!</v>
      </c>
      <c r="BW25" s="23"/>
      <c r="BX25" s="23"/>
      <c r="BY25" s="16" t="e">
        <f t="shared" si="46"/>
        <v>#DIV/0!</v>
      </c>
      <c r="BZ25" s="15"/>
      <c r="CA25" s="15"/>
      <c r="CB25" s="16" t="e">
        <f t="shared" si="47"/>
        <v>#DIV/0!</v>
      </c>
      <c r="CC25" s="55"/>
      <c r="CD25" s="3"/>
      <c r="CE25" s="16"/>
      <c r="CF25" s="1"/>
      <c r="CG25" s="1"/>
      <c r="CH25" s="16"/>
      <c r="CI25" s="1">
        <f>G25+N25+AD25+AN25+BE25+BR25+AM25</f>
        <v>85600</v>
      </c>
    </row>
    <row r="26" spans="1:87" x14ac:dyDescent="0.25">
      <c r="A26" s="4"/>
      <c r="B26" s="5">
        <v>244</v>
      </c>
      <c r="C26" s="6" t="s">
        <v>40</v>
      </c>
      <c r="D26" s="17"/>
      <c r="E26" s="17"/>
      <c r="F26" s="13">
        <f>G26+N26+AD26+AN26+BE26+AM26</f>
        <v>4500</v>
      </c>
      <c r="G26" s="1">
        <f>H26+I26+J26</f>
        <v>0</v>
      </c>
      <c r="H26" s="1"/>
      <c r="I26" s="15"/>
      <c r="J26" s="1"/>
      <c r="K26" s="16"/>
      <c r="L26" s="16"/>
      <c r="M26" s="16"/>
      <c r="N26" s="1">
        <f>O26+P26+Q26+R26+X26+Y26+U26</f>
        <v>4500</v>
      </c>
      <c r="O26" s="1">
        <f>4500</f>
        <v>4500</v>
      </c>
      <c r="P26" s="15"/>
      <c r="Q26" s="3"/>
      <c r="R26" s="3"/>
      <c r="S26" s="3"/>
      <c r="T26" s="16" t="e">
        <f t="shared" si="33"/>
        <v>#DIV/0!</v>
      </c>
      <c r="U26" s="15"/>
      <c r="V26" s="15"/>
      <c r="W26" s="16" t="e">
        <f t="shared" si="34"/>
        <v>#DIV/0!</v>
      </c>
      <c r="X26" s="3"/>
      <c r="Y26" s="3"/>
      <c r="Z26" s="16"/>
      <c r="AA26" s="3"/>
      <c r="AB26" s="3"/>
      <c r="AC26" s="16"/>
      <c r="AD26" s="16">
        <f t="shared" si="50"/>
        <v>0</v>
      </c>
      <c r="AE26" s="16">
        <f t="shared" si="50"/>
        <v>0</v>
      </c>
      <c r="AF26" s="16" t="e">
        <f t="shared" si="35"/>
        <v>#DIV/0!</v>
      </c>
      <c r="AG26" s="15"/>
      <c r="AH26" s="15"/>
      <c r="AI26" s="16" t="e">
        <f t="shared" si="36"/>
        <v>#DIV/0!</v>
      </c>
      <c r="AJ26" s="16"/>
      <c r="AK26" s="16"/>
      <c r="AL26" s="16"/>
      <c r="AM26" s="17"/>
      <c r="AN26" s="1">
        <f>AO26+BD26</f>
        <v>0</v>
      </c>
      <c r="AO26" s="17"/>
      <c r="AP26" s="17"/>
      <c r="AQ26" s="16" t="e">
        <f t="shared" si="37"/>
        <v>#DIV/0!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">
        <f>BF26+BG26+BH26+BK26+BN26</f>
        <v>0</v>
      </c>
      <c r="BF26" s="1"/>
      <c r="BG26" s="1"/>
      <c r="BH26" s="1"/>
      <c r="BI26" s="1"/>
      <c r="BJ26" s="16" t="e">
        <f t="shared" si="41"/>
        <v>#DIV/0!</v>
      </c>
      <c r="BK26" s="1"/>
      <c r="BL26" s="1"/>
      <c r="BM26" s="16" t="e">
        <f t="shared" si="43"/>
        <v>#DIV/0!</v>
      </c>
      <c r="BN26" s="1"/>
      <c r="BO26" s="16"/>
      <c r="BP26" s="16"/>
      <c r="BQ26" s="16"/>
      <c r="BR26" s="1">
        <f>BS26+BT26+BW26+BZ26+CD26+CG26+CH26</f>
        <v>0</v>
      </c>
      <c r="BS26" s="3"/>
      <c r="BT26" s="23"/>
      <c r="BU26" s="23"/>
      <c r="BV26" s="16" t="e">
        <f t="shared" si="45"/>
        <v>#DIV/0!</v>
      </c>
      <c r="BW26" s="23"/>
      <c r="BX26" s="23"/>
      <c r="BY26" s="16" t="e">
        <f t="shared" si="46"/>
        <v>#DIV/0!</v>
      </c>
      <c r="BZ26" s="15"/>
      <c r="CA26" s="15"/>
      <c r="CB26" s="16" t="e">
        <f t="shared" si="47"/>
        <v>#DIV/0!</v>
      </c>
      <c r="CC26" s="57">
        <f>CD26+CE26+CG26+CH26</f>
        <v>0</v>
      </c>
      <c r="CD26" s="3"/>
      <c r="CE26" s="16"/>
      <c r="CF26" s="1"/>
      <c r="CG26" s="1"/>
      <c r="CH26" s="16"/>
      <c r="CI26" s="1">
        <f>G26+N26+AD26+AN26+BE26+BR26+AM26</f>
        <v>4500</v>
      </c>
    </row>
    <row r="27" spans="1:87" x14ac:dyDescent="0.25">
      <c r="A27" s="4" t="s">
        <v>57</v>
      </c>
      <c r="B27" s="5"/>
      <c r="C27" s="4" t="s">
        <v>58</v>
      </c>
      <c r="D27" s="17"/>
      <c r="E27" s="17"/>
      <c r="F27" s="13">
        <f>F28+F29+F30</f>
        <v>5240054</v>
      </c>
      <c r="G27" s="1"/>
      <c r="H27" s="1"/>
      <c r="I27" s="15"/>
      <c r="J27" s="1"/>
      <c r="K27" s="16"/>
      <c r="L27" s="16"/>
      <c r="M27" s="16"/>
      <c r="N27" s="1">
        <f>O27+P27+Q27+R27+X27+Y27+U27+Z27+AA27</f>
        <v>5240054</v>
      </c>
      <c r="O27" s="1"/>
      <c r="P27" s="3">
        <f>P28+P29+P30</f>
        <v>0</v>
      </c>
      <c r="Q27" s="3"/>
      <c r="R27" s="3"/>
      <c r="S27" s="3"/>
      <c r="T27" s="16"/>
      <c r="U27" s="15"/>
      <c r="V27" s="15"/>
      <c r="W27" s="16"/>
      <c r="X27" s="3">
        <f>X28+X29+X30</f>
        <v>5240054</v>
      </c>
      <c r="Y27" s="3">
        <f>Y28+Y29+Y30</f>
        <v>0</v>
      </c>
      <c r="Z27" s="16"/>
      <c r="AA27" s="3">
        <f>AA28+AA29+AA30</f>
        <v>0</v>
      </c>
      <c r="AB27" s="3">
        <f>AB28+AB29+AB30</f>
        <v>0</v>
      </c>
      <c r="AC27" s="3">
        <f>AC28+AC29+AC30</f>
        <v>0</v>
      </c>
      <c r="AD27" s="16"/>
      <c r="AE27" s="16"/>
      <c r="AF27" s="16"/>
      <c r="AG27" s="15"/>
      <c r="AH27" s="15"/>
      <c r="AI27" s="16"/>
      <c r="AJ27" s="16"/>
      <c r="AK27" s="16"/>
      <c r="AL27" s="16"/>
      <c r="AM27" s="3">
        <f>AM28+AM29+AM30</f>
        <v>0</v>
      </c>
      <c r="AN27" s="3">
        <f>AN28+AN29+AN30</f>
        <v>0</v>
      </c>
      <c r="AO27" s="17"/>
      <c r="AP27" s="17"/>
      <c r="AQ27" s="16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3">
        <f>BD28+BD29+BD30</f>
        <v>0</v>
      </c>
      <c r="BE27" s="3">
        <f>BF27+BG27+BN27</f>
        <v>0</v>
      </c>
      <c r="BF27" s="1"/>
      <c r="BG27" s="1"/>
      <c r="BH27" s="1"/>
      <c r="BI27" s="1"/>
      <c r="BJ27" s="16"/>
      <c r="BK27" s="1"/>
      <c r="BL27" s="1"/>
      <c r="BM27" s="16"/>
      <c r="BN27" s="1"/>
      <c r="BO27" s="16"/>
      <c r="BP27" s="16"/>
      <c r="BQ27" s="16"/>
      <c r="BR27" s="1">
        <f>BS27+CC27</f>
        <v>18716000</v>
      </c>
      <c r="BS27" s="1">
        <f>BS28+BS29+BS30</f>
        <v>18716000</v>
      </c>
      <c r="BT27" s="23"/>
      <c r="BU27" s="23"/>
      <c r="BV27" s="16"/>
      <c r="BW27" s="23"/>
      <c r="BX27" s="23"/>
      <c r="BY27" s="16"/>
      <c r="BZ27" s="15"/>
      <c r="CA27" s="15"/>
      <c r="CB27" s="16"/>
      <c r="CC27" s="57">
        <f>CD27+CE27+CG27+CH27</f>
        <v>0</v>
      </c>
      <c r="CD27" s="1">
        <f>CD28+CD29+CD30</f>
        <v>0</v>
      </c>
      <c r="CE27" s="1">
        <f>CE28+CE29+CE30</f>
        <v>0</v>
      </c>
      <c r="CF27" s="1">
        <f>CF28+CF29+CF30</f>
        <v>0</v>
      </c>
      <c r="CG27" s="1">
        <f>CG28+CG29+CG30</f>
        <v>0</v>
      </c>
      <c r="CH27" s="1">
        <f>CH28+CH29+CH30</f>
        <v>0</v>
      </c>
      <c r="CI27" s="1">
        <f>F27+BR27</f>
        <v>23956054</v>
      </c>
    </row>
    <row r="28" spans="1:87" ht="15" hidden="1" customHeight="1" x14ac:dyDescent="0.25">
      <c r="A28" s="4"/>
      <c r="B28" s="4">
        <v>243</v>
      </c>
      <c r="C28" s="4" t="s">
        <v>119</v>
      </c>
      <c r="D28" s="17"/>
      <c r="E28" s="17"/>
      <c r="F28" s="13">
        <f>G28+N28+AD28+AN28+BE28+AM28</f>
        <v>0</v>
      </c>
      <c r="G28" s="1"/>
      <c r="H28" s="1"/>
      <c r="I28" s="15"/>
      <c r="J28" s="1"/>
      <c r="K28" s="16"/>
      <c r="L28" s="16"/>
      <c r="M28" s="16"/>
      <c r="N28" s="1">
        <f>O28+P28+Q28+R28+X28+Y28+U28</f>
        <v>0</v>
      </c>
      <c r="O28" s="3"/>
      <c r="P28" s="15"/>
      <c r="Q28" s="3"/>
      <c r="R28" s="3"/>
      <c r="S28" s="3"/>
      <c r="T28" s="16"/>
      <c r="U28" s="15"/>
      <c r="V28" s="15"/>
      <c r="W28" s="16"/>
      <c r="X28" s="1"/>
      <c r="Y28" s="1"/>
      <c r="Z28" s="16"/>
      <c r="AA28" s="1"/>
      <c r="AB28" s="1"/>
      <c r="AC28" s="16"/>
      <c r="AD28" s="16"/>
      <c r="AE28" s="16"/>
      <c r="AF28" s="16"/>
      <c r="AG28" s="15"/>
      <c r="AH28" s="15"/>
      <c r="AI28" s="16"/>
      <c r="AJ28" s="16"/>
      <c r="AK28" s="16"/>
      <c r="AL28" s="16"/>
      <c r="AM28" s="17"/>
      <c r="AN28" s="1"/>
      <c r="AO28" s="17"/>
      <c r="AP28" s="17"/>
      <c r="AQ28" s="1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">
        <f>BF28+BG28+BH28+BK28+BN28</f>
        <v>0</v>
      </c>
      <c r="BF28" s="1"/>
      <c r="BG28" s="1"/>
      <c r="BH28" s="1"/>
      <c r="BI28" s="1"/>
      <c r="BJ28" s="16"/>
      <c r="BK28" s="1"/>
      <c r="BL28" s="1"/>
      <c r="BM28" s="16"/>
      <c r="BN28" s="1"/>
      <c r="BO28" s="16"/>
      <c r="BP28" s="16"/>
      <c r="BQ28" s="16"/>
      <c r="BR28" s="1">
        <f>BS28+BT28+BW28+BZ28+CD28+CG28+CH28</f>
        <v>18716000</v>
      </c>
      <c r="BS28" s="1">
        <f>17967300+748700</f>
        <v>18716000</v>
      </c>
      <c r="BT28" s="23"/>
      <c r="BU28" s="23"/>
      <c r="BV28" s="16"/>
      <c r="BW28" s="23"/>
      <c r="BX28" s="23"/>
      <c r="BY28" s="16"/>
      <c r="BZ28" s="15"/>
      <c r="CA28" s="15"/>
      <c r="CB28" s="16"/>
      <c r="CC28" s="55"/>
      <c r="CD28" s="3"/>
      <c r="CE28" s="16"/>
      <c r="CF28" s="1"/>
      <c r="CG28" s="1"/>
      <c r="CH28" s="16"/>
      <c r="CI28" s="1">
        <f>G28+N28+AD28+AN28+BE28+BR28+AM28</f>
        <v>18716000</v>
      </c>
    </row>
    <row r="29" spans="1:87" x14ac:dyDescent="0.25">
      <c r="A29" s="4"/>
      <c r="B29" s="4">
        <v>244</v>
      </c>
      <c r="C29" s="4" t="s">
        <v>58</v>
      </c>
      <c r="D29" s="17"/>
      <c r="E29" s="17"/>
      <c r="F29" s="13">
        <f>G29+N29+AD29+AN29+BE29+AM29</f>
        <v>5240054</v>
      </c>
      <c r="G29" s="1">
        <f>H29+I29+J29</f>
        <v>0</v>
      </c>
      <c r="H29" s="1"/>
      <c r="I29" s="15"/>
      <c r="J29" s="1"/>
      <c r="K29" s="16"/>
      <c r="L29" s="16"/>
      <c r="M29" s="16"/>
      <c r="N29" s="1">
        <f>O29+P29+Q29+R29+X29+Y29+U29</f>
        <v>5240054</v>
      </c>
      <c r="O29" s="3"/>
      <c r="P29" s="1"/>
      <c r="Q29" s="3"/>
      <c r="R29" s="3"/>
      <c r="S29" s="3"/>
      <c r="T29" s="16" t="e">
        <f t="shared" ref="T29" si="51">S29/R29*100</f>
        <v>#DIV/0!</v>
      </c>
      <c r="U29" s="15"/>
      <c r="V29" s="15"/>
      <c r="W29" s="16" t="e">
        <f t="shared" ref="W29" si="52">V29/U29*100</f>
        <v>#DIV/0!</v>
      </c>
      <c r="X29" s="1">
        <f>4076000+394054+770000</f>
        <v>5240054</v>
      </c>
      <c r="Y29" s="1"/>
      <c r="Z29" s="16"/>
      <c r="AA29" s="1"/>
      <c r="AB29" s="1"/>
      <c r="AC29" s="16"/>
      <c r="AD29" s="16">
        <f t="shared" ref="AD29:AE29" si="53">AG29</f>
        <v>0</v>
      </c>
      <c r="AE29" s="16">
        <f t="shared" si="53"/>
        <v>0</v>
      </c>
      <c r="AF29" s="16" t="e">
        <f t="shared" ref="AF29" si="54">AE29/AD29*100</f>
        <v>#DIV/0!</v>
      </c>
      <c r="AG29" s="15"/>
      <c r="AH29" s="15"/>
      <c r="AI29" s="16" t="e">
        <f t="shared" ref="AI29" si="55">AH29/AG29*100</f>
        <v>#DIV/0!</v>
      </c>
      <c r="AJ29" s="16"/>
      <c r="AK29" s="16"/>
      <c r="AL29" s="16"/>
      <c r="AM29" s="17"/>
      <c r="AN29" s="1">
        <f>AO29+BD29</f>
        <v>0</v>
      </c>
      <c r="AO29" s="17"/>
      <c r="AP29" s="17"/>
      <c r="AQ29" s="16" t="e">
        <f t="shared" ref="AQ29" si="56">AP29/AO29*100</f>
        <v>#DIV/0!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">
        <f>BF29+BG29+BH29+BK29+BN29</f>
        <v>0</v>
      </c>
      <c r="BF29" s="1">
        <f t="shared" ref="BF29" si="57">28500-28500</f>
        <v>0</v>
      </c>
      <c r="BG29" s="1">
        <f t="shared" ref="BG29" si="58">28500-28500</f>
        <v>0</v>
      </c>
      <c r="BH29" s="1">
        <f t="shared" ref="BH29" si="59">28500-28500</f>
        <v>0</v>
      </c>
      <c r="BI29" s="1"/>
      <c r="BJ29" s="16" t="e">
        <f t="shared" ref="BJ29" si="60">BI29/BH29*100</f>
        <v>#DIV/0!</v>
      </c>
      <c r="BK29" s="1">
        <f t="shared" ref="BK29" si="61">28500-28500</f>
        <v>0</v>
      </c>
      <c r="BL29" s="1"/>
      <c r="BM29" s="16" t="e">
        <f t="shared" ref="BM29" si="62">BL29/BK29*100</f>
        <v>#DIV/0!</v>
      </c>
      <c r="BN29" s="1">
        <f t="shared" ref="BN29" si="63">28500-28500</f>
        <v>0</v>
      </c>
      <c r="BO29" s="16"/>
      <c r="BP29" s="16"/>
      <c r="BQ29" s="16"/>
      <c r="BR29" s="1">
        <f>BS29+CC29</f>
        <v>0</v>
      </c>
      <c r="BS29" s="1">
        <f>770000-770000</f>
        <v>0</v>
      </c>
      <c r="BT29" s="23"/>
      <c r="BU29" s="23"/>
      <c r="BV29" s="16" t="e">
        <f t="shared" ref="BV29" si="64">BU29/BT29*100</f>
        <v>#DIV/0!</v>
      </c>
      <c r="BW29" s="23"/>
      <c r="BX29" s="23"/>
      <c r="BY29" s="16" t="e">
        <f t="shared" ref="BY29" si="65">BX29/BW29*100</f>
        <v>#DIV/0!</v>
      </c>
      <c r="BZ29" s="15"/>
      <c r="CA29" s="15"/>
      <c r="CB29" s="16" t="e">
        <f t="shared" ref="CB29" si="66">CA29/BZ29*100</f>
        <v>#DIV/0!</v>
      </c>
      <c r="CC29" s="57">
        <f>CD29+CE29+CG29+CH29</f>
        <v>0</v>
      </c>
      <c r="CD29" s="3"/>
      <c r="CE29" s="1"/>
      <c r="CF29" s="1"/>
      <c r="CG29" s="1"/>
      <c r="CH29" s="16"/>
      <c r="CI29" s="1">
        <f>G29+N29+AD29+AN29+BE29+BR29+AM29</f>
        <v>5240054</v>
      </c>
    </row>
    <row r="30" spans="1:87" ht="15" hidden="1" customHeight="1" x14ac:dyDescent="0.25">
      <c r="A30" s="4"/>
      <c r="B30" s="4">
        <v>414</v>
      </c>
      <c r="C30" s="4" t="s">
        <v>89</v>
      </c>
      <c r="D30" s="17"/>
      <c r="E30" s="17"/>
      <c r="F30" s="13">
        <f>G30+N30+AD30+AN30+BE30+AM30</f>
        <v>0</v>
      </c>
      <c r="G30" s="1">
        <f>H30+I30+J30</f>
        <v>0</v>
      </c>
      <c r="H30" s="1"/>
      <c r="I30" s="15"/>
      <c r="J30" s="1"/>
      <c r="K30" s="16"/>
      <c r="L30" s="16"/>
      <c r="M30" s="16"/>
      <c r="N30" s="1">
        <f>O30+P30+Q30+R30+X30+Y30+U30+AA30</f>
        <v>0</v>
      </c>
      <c r="O30" s="3"/>
      <c r="P30" s="15"/>
      <c r="Q30" s="3"/>
      <c r="R30" s="3"/>
      <c r="S30" s="3"/>
      <c r="T30" s="16"/>
      <c r="U30" s="15"/>
      <c r="V30" s="15"/>
      <c r="W30" s="16"/>
      <c r="X30" s="1"/>
      <c r="Y30" s="1"/>
      <c r="Z30" s="16"/>
      <c r="AA30" s="1">
        <v>0</v>
      </c>
      <c r="AB30" s="1"/>
      <c r="AC30" s="16"/>
      <c r="AD30" s="16"/>
      <c r="AE30" s="16"/>
      <c r="AF30" s="16"/>
      <c r="AG30" s="15"/>
      <c r="AH30" s="15"/>
      <c r="AI30" s="16"/>
      <c r="AJ30" s="16"/>
      <c r="AK30" s="16"/>
      <c r="AL30" s="16"/>
      <c r="AM30" s="17"/>
      <c r="AN30" s="1"/>
      <c r="AO30" s="17"/>
      <c r="AP30" s="17"/>
      <c r="AQ30" s="16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"/>
      <c r="BF30" s="1"/>
      <c r="BG30" s="1"/>
      <c r="BH30" s="1"/>
      <c r="BI30" s="1"/>
      <c r="BJ30" s="16"/>
      <c r="BK30" s="1"/>
      <c r="BL30" s="1"/>
      <c r="BM30" s="16"/>
      <c r="BN30" s="1"/>
      <c r="BO30" s="16"/>
      <c r="BP30" s="16"/>
      <c r="BQ30" s="16"/>
      <c r="BR30" s="1">
        <f>BS30+BT30+BW30+BZ30+CD30+CG30+CH30</f>
        <v>0</v>
      </c>
      <c r="BS30" s="1"/>
      <c r="BT30" s="23"/>
      <c r="BU30" s="23"/>
      <c r="BV30" s="16"/>
      <c r="BW30" s="23"/>
      <c r="BX30" s="23"/>
      <c r="BY30" s="16"/>
      <c r="BZ30" s="15"/>
      <c r="CA30" s="15"/>
      <c r="CB30" s="16"/>
      <c r="CC30" s="55"/>
      <c r="CD30" s="3"/>
      <c r="CE30" s="16"/>
      <c r="CF30" s="1"/>
      <c r="CG30" s="1"/>
      <c r="CH30" s="16"/>
      <c r="CI30" s="1">
        <f>G30+N30+AD30+AN30+BE30+BR30+AM30</f>
        <v>0</v>
      </c>
    </row>
    <row r="31" spans="1:87" x14ac:dyDescent="0.25">
      <c r="A31" s="4" t="s">
        <v>59</v>
      </c>
      <c r="B31" s="4">
        <v>244</v>
      </c>
      <c r="C31" s="4" t="s">
        <v>60</v>
      </c>
      <c r="D31" s="17"/>
      <c r="E31" s="17"/>
      <c r="F31" s="13">
        <f>G31+N31+AD31+AN31+BE31+AM31</f>
        <v>0</v>
      </c>
      <c r="G31" s="1">
        <f>H31+I31+J31</f>
        <v>0</v>
      </c>
      <c r="H31" s="1"/>
      <c r="I31" s="15"/>
      <c r="J31" s="1"/>
      <c r="K31" s="16"/>
      <c r="L31" s="16"/>
      <c r="M31" s="16"/>
      <c r="N31" s="1">
        <f>O31+P31+Q31+R31+X31+Y31+U31</f>
        <v>0</v>
      </c>
      <c r="O31" s="3"/>
      <c r="P31" s="15"/>
      <c r="Q31" s="3"/>
      <c r="R31" s="3"/>
      <c r="S31" s="3"/>
      <c r="T31" s="16" t="e">
        <f t="shared" ref="T31:T45" si="67">S31/R31*100</f>
        <v>#DIV/0!</v>
      </c>
      <c r="U31" s="15"/>
      <c r="V31" s="15"/>
      <c r="W31" s="16" t="e">
        <f t="shared" ref="W31:W45" si="68">V31/U31*100</f>
        <v>#DIV/0!</v>
      </c>
      <c r="X31" s="3"/>
      <c r="Y31" s="1"/>
      <c r="Z31" s="16"/>
      <c r="AA31" s="1"/>
      <c r="AB31" s="1"/>
      <c r="AC31" s="16"/>
      <c r="AD31" s="16">
        <f t="shared" ref="AD31:AE31" si="69">AG31</f>
        <v>0</v>
      </c>
      <c r="AE31" s="16">
        <f t="shared" si="69"/>
        <v>0</v>
      </c>
      <c r="AF31" s="16" t="e">
        <f t="shared" ref="AF31:AF45" si="70">AE31/AD31*100</f>
        <v>#DIV/0!</v>
      </c>
      <c r="AG31" s="15"/>
      <c r="AH31" s="15"/>
      <c r="AI31" s="16" t="e">
        <f t="shared" ref="AI31:AI45" si="71">AH31/AG31*100</f>
        <v>#DIV/0!</v>
      </c>
      <c r="AJ31" s="16"/>
      <c r="AK31" s="16"/>
      <c r="AL31" s="16"/>
      <c r="AM31" s="17"/>
      <c r="AN31" s="1">
        <f>AO31+BD31</f>
        <v>0</v>
      </c>
      <c r="AO31" s="17"/>
      <c r="AP31" s="17"/>
      <c r="AQ31" s="16" t="e">
        <f t="shared" ref="AQ31:AQ45" si="72">AP31/AO31*100</f>
        <v>#DIV/0!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">
        <f>BF31+BG31+BH31+BK31+BN31</f>
        <v>0</v>
      </c>
      <c r="BF31" s="1"/>
      <c r="BG31" s="1"/>
      <c r="BH31" s="1"/>
      <c r="BI31" s="1"/>
      <c r="BJ31" s="16" t="e">
        <f t="shared" ref="BJ31:BJ45" si="73">BI31/BH31*100</f>
        <v>#DIV/0!</v>
      </c>
      <c r="BK31" s="1"/>
      <c r="BL31" s="1"/>
      <c r="BM31" s="16" t="e">
        <f t="shared" ref="BM31:BM45" si="74">BL31/BK31*100</f>
        <v>#DIV/0!</v>
      </c>
      <c r="BN31" s="1"/>
      <c r="BO31" s="16"/>
      <c r="BP31" s="16"/>
      <c r="BQ31" s="16"/>
      <c r="BR31" s="1">
        <f>BS31+BT31+BW31+BZ31+CD31+CG31+CH31</f>
        <v>0</v>
      </c>
      <c r="BS31" s="1"/>
      <c r="BT31" s="23"/>
      <c r="BU31" s="23"/>
      <c r="BV31" s="16" t="e">
        <f t="shared" ref="BV31:BV45" si="75">BU31/BT31*100</f>
        <v>#DIV/0!</v>
      </c>
      <c r="BW31" s="23"/>
      <c r="BX31" s="23"/>
      <c r="BY31" s="16" t="e">
        <f t="shared" ref="BY31:BY45" si="76">BX31/BW31*100</f>
        <v>#DIV/0!</v>
      </c>
      <c r="BZ31" s="15"/>
      <c r="CA31" s="15"/>
      <c r="CB31" s="16" t="e">
        <f t="shared" ref="CB31:CB45" si="77">CA31/BZ31*100</f>
        <v>#DIV/0!</v>
      </c>
      <c r="CC31" s="57">
        <f>CD31+CE31+CG31+CH31</f>
        <v>0</v>
      </c>
      <c r="CD31" s="3"/>
      <c r="CE31" s="16"/>
      <c r="CF31" s="1"/>
      <c r="CG31" s="1"/>
      <c r="CH31" s="16"/>
      <c r="CI31" s="1">
        <f>G31+N31+AD31+AN31+BE31+BR31+AM31</f>
        <v>0</v>
      </c>
    </row>
    <row r="32" spans="1:87" ht="15" hidden="1" customHeight="1" x14ac:dyDescent="0.25">
      <c r="A32" s="4"/>
      <c r="B32" s="4">
        <v>245</v>
      </c>
      <c r="C32" s="4" t="s">
        <v>87</v>
      </c>
      <c r="D32" s="17"/>
      <c r="E32" s="17"/>
      <c r="F32" s="13">
        <f>G32+N32+AD32+AN32+BE32+AM32</f>
        <v>0</v>
      </c>
      <c r="G32" s="1">
        <f>H32+I32+J32</f>
        <v>0</v>
      </c>
      <c r="H32" s="1"/>
      <c r="I32" s="15"/>
      <c r="J32" s="1"/>
      <c r="K32" s="16"/>
      <c r="L32" s="16"/>
      <c r="M32" s="16"/>
      <c r="N32" s="1">
        <f>O32+P32+Q32+R32+X32+Y32+U32</f>
        <v>0</v>
      </c>
      <c r="O32" s="3"/>
      <c r="P32" s="15"/>
      <c r="Q32" s="3"/>
      <c r="R32" s="3"/>
      <c r="S32" s="3"/>
      <c r="T32" s="16" t="e">
        <f t="shared" si="67"/>
        <v>#DIV/0!</v>
      </c>
      <c r="U32" s="15"/>
      <c r="V32" s="15"/>
      <c r="W32" s="16" t="e">
        <f t="shared" si="68"/>
        <v>#DIV/0!</v>
      </c>
      <c r="X32" s="3"/>
      <c r="Y32" s="1"/>
      <c r="Z32" s="16"/>
      <c r="AA32" s="1"/>
      <c r="AB32" s="1"/>
      <c r="AC32" s="16"/>
      <c r="AD32" s="16"/>
      <c r="AE32" s="16"/>
      <c r="AF32" s="16" t="e">
        <f t="shared" si="70"/>
        <v>#DIV/0!</v>
      </c>
      <c r="AG32" s="15"/>
      <c r="AH32" s="15"/>
      <c r="AI32" s="16" t="e">
        <f t="shared" si="71"/>
        <v>#DIV/0!</v>
      </c>
      <c r="AJ32" s="16"/>
      <c r="AK32" s="16"/>
      <c r="AL32" s="16"/>
      <c r="AM32" s="17"/>
      <c r="AN32" s="1"/>
      <c r="AO32" s="17"/>
      <c r="AP32" s="17"/>
      <c r="AQ32" s="16" t="e">
        <f t="shared" si="72"/>
        <v>#DIV/0!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">
        <f>BF32+BG32+BH32+BK32+BN32</f>
        <v>0</v>
      </c>
      <c r="BF32" s="1"/>
      <c r="BG32" s="1"/>
      <c r="BH32" s="1"/>
      <c r="BI32" s="1"/>
      <c r="BJ32" s="16" t="e">
        <f t="shared" si="73"/>
        <v>#DIV/0!</v>
      </c>
      <c r="BK32" s="1"/>
      <c r="BL32" s="1"/>
      <c r="BM32" s="16" t="e">
        <f t="shared" si="74"/>
        <v>#DIV/0!</v>
      </c>
      <c r="BN32" s="1"/>
      <c r="BO32" s="16"/>
      <c r="BP32" s="16"/>
      <c r="BQ32" s="16"/>
      <c r="BR32" s="1">
        <f>BS32+BT32+BW32+BZ32+CD32+CG32+CH32</f>
        <v>0</v>
      </c>
      <c r="BS32" s="1"/>
      <c r="BT32" s="23"/>
      <c r="BU32" s="23"/>
      <c r="BV32" s="16" t="e">
        <f t="shared" si="75"/>
        <v>#DIV/0!</v>
      </c>
      <c r="BW32" s="23"/>
      <c r="BX32" s="23"/>
      <c r="BY32" s="16" t="e">
        <f t="shared" si="76"/>
        <v>#DIV/0!</v>
      </c>
      <c r="BZ32" s="15"/>
      <c r="CA32" s="15"/>
      <c r="CB32" s="16" t="e">
        <f t="shared" si="77"/>
        <v>#DIV/0!</v>
      </c>
      <c r="CC32" s="57">
        <f>CD32+CE32+CG32+CH32</f>
        <v>0</v>
      </c>
      <c r="CD32" s="3"/>
      <c r="CE32" s="16"/>
      <c r="CF32" s="1"/>
      <c r="CG32" s="1"/>
      <c r="CH32" s="16"/>
      <c r="CI32" s="1">
        <f>G32+N32+AD32+AN32+BE32+BR32+AM32</f>
        <v>0</v>
      </c>
    </row>
    <row r="33" spans="1:87" x14ac:dyDescent="0.25">
      <c r="A33" s="17" t="s">
        <v>61</v>
      </c>
      <c r="B33" s="17"/>
      <c r="C33" s="17" t="s">
        <v>62</v>
      </c>
      <c r="D33" s="17"/>
      <c r="E33" s="17"/>
      <c r="F33" s="3">
        <f>F37+F43+F34</f>
        <v>955603</v>
      </c>
      <c r="G33" s="3">
        <f>G37+G43</f>
        <v>0</v>
      </c>
      <c r="H33" s="3">
        <f>H37+H43</f>
        <v>0</v>
      </c>
      <c r="I33" s="3">
        <f>SUM(I34:I50)</f>
        <v>0</v>
      </c>
      <c r="J33" s="3">
        <f>J37+J43</f>
        <v>0</v>
      </c>
      <c r="K33" s="16"/>
      <c r="L33" s="16"/>
      <c r="M33" s="16"/>
      <c r="N33" s="3">
        <f>N37+N43+N34</f>
        <v>955603</v>
      </c>
      <c r="O33" s="3">
        <f>O37+O43</f>
        <v>0</v>
      </c>
      <c r="P33" s="3">
        <f>P37+P43</f>
        <v>0</v>
      </c>
      <c r="Q33" s="3">
        <f>Q37+Q43</f>
        <v>497303</v>
      </c>
      <c r="R33" s="3">
        <f>SUM(R34:R52)</f>
        <v>0</v>
      </c>
      <c r="S33" s="3">
        <f>SUM(S34:S52)</f>
        <v>0</v>
      </c>
      <c r="T33" s="16" t="e">
        <f t="shared" si="67"/>
        <v>#DIV/0!</v>
      </c>
      <c r="U33" s="3">
        <f>SUM(U34:U52)</f>
        <v>0</v>
      </c>
      <c r="V33" s="3">
        <f>SUM(V34:V52)</f>
        <v>0</v>
      </c>
      <c r="W33" s="16" t="e">
        <f t="shared" si="68"/>
        <v>#DIV/0!</v>
      </c>
      <c r="X33" s="3">
        <f>X37+X43</f>
        <v>50000</v>
      </c>
      <c r="Y33" s="3">
        <f>Y37+Y43+Y34</f>
        <v>408300</v>
      </c>
      <c r="Z33" s="3">
        <f>Z37+Z43</f>
        <v>0</v>
      </c>
      <c r="AA33" s="3">
        <f>AA37+AA43</f>
        <v>0</v>
      </c>
      <c r="AB33" s="3">
        <f>AB37+AB43</f>
        <v>0</v>
      </c>
      <c r="AC33" s="3">
        <f>AC37+AC43</f>
        <v>0</v>
      </c>
      <c r="AD33" s="3">
        <f>SUM(AD34:AD50)</f>
        <v>0</v>
      </c>
      <c r="AE33" s="3">
        <f>SUM(AE34:AE50)</f>
        <v>0</v>
      </c>
      <c r="AF33" s="16" t="e">
        <f t="shared" si="70"/>
        <v>#DIV/0!</v>
      </c>
      <c r="AG33" s="3">
        <f>SUM(AG34:AG50)</f>
        <v>0</v>
      </c>
      <c r="AH33" s="3">
        <f>SUM(AH34:AH50)</f>
        <v>0</v>
      </c>
      <c r="AI33" s="16" t="e">
        <f t="shared" si="71"/>
        <v>#DIV/0!</v>
      </c>
      <c r="AJ33" s="16"/>
      <c r="AK33" s="16"/>
      <c r="AL33" s="16"/>
      <c r="AM33" s="3">
        <f>AM37+AM43</f>
        <v>0</v>
      </c>
      <c r="AN33" s="3">
        <f>AN37+AN43</f>
        <v>0</v>
      </c>
      <c r="AO33" s="3">
        <f>SUM(AO34:AO50)</f>
        <v>0</v>
      </c>
      <c r="AP33" s="3">
        <f>SUM(AP34:AP50)</f>
        <v>0</v>
      </c>
      <c r="AQ33" s="16" t="e">
        <f t="shared" si="72"/>
        <v>#DIV/0!</v>
      </c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3">
        <f>BD37+BD43</f>
        <v>0</v>
      </c>
      <c r="BE33" s="3">
        <f>BE37+BE43</f>
        <v>0</v>
      </c>
      <c r="BF33" s="3">
        <f>BF37+BF43</f>
        <v>0</v>
      </c>
      <c r="BG33" s="3">
        <f>BG37+BG43</f>
        <v>0</v>
      </c>
      <c r="BH33" s="3">
        <f>SUM(BH34:BH50)</f>
        <v>0</v>
      </c>
      <c r="BI33" s="3">
        <f>SUM(BI34:BI50)</f>
        <v>0</v>
      </c>
      <c r="BJ33" s="16" t="e">
        <f t="shared" si="73"/>
        <v>#DIV/0!</v>
      </c>
      <c r="BK33" s="3">
        <f>SUM(BK34:BK50)</f>
        <v>0</v>
      </c>
      <c r="BL33" s="3">
        <f>SUM(BL34:BL50)</f>
        <v>0</v>
      </c>
      <c r="BM33" s="16" t="e">
        <f t="shared" si="74"/>
        <v>#DIV/0!</v>
      </c>
      <c r="BN33" s="3">
        <f>BN37+BN43</f>
        <v>0</v>
      </c>
      <c r="BO33" s="16"/>
      <c r="BP33" s="16"/>
      <c r="BQ33" s="16"/>
      <c r="BR33" s="3">
        <f>BR37+BR43</f>
        <v>9994443</v>
      </c>
      <c r="BS33" s="3">
        <f>BS34+BS37+BS43</f>
        <v>26658200</v>
      </c>
      <c r="BT33" s="3">
        <f>SUM(BT34:BT50)</f>
        <v>0</v>
      </c>
      <c r="BU33" s="3">
        <f>SUM(BU34:BU50)</f>
        <v>0</v>
      </c>
      <c r="BV33" s="16" t="e">
        <f t="shared" si="75"/>
        <v>#DIV/0!</v>
      </c>
      <c r="BW33" s="3">
        <f>SUM(BW34:BW50)</f>
        <v>0</v>
      </c>
      <c r="BX33" s="3">
        <f>SUM(BX34:BX50)</f>
        <v>0</v>
      </c>
      <c r="BY33" s="16" t="e">
        <f t="shared" si="76"/>
        <v>#DIV/0!</v>
      </c>
      <c r="BZ33" s="3">
        <f>SUM(BZ34:BZ50)</f>
        <v>0</v>
      </c>
      <c r="CA33" s="3">
        <f>SUM(CA34:CA50)</f>
        <v>0</v>
      </c>
      <c r="CB33" s="16" t="e">
        <f t="shared" si="77"/>
        <v>#DIV/0!</v>
      </c>
      <c r="CC33" s="55">
        <f t="shared" ref="CC33:CH33" si="78">CC37+CC43</f>
        <v>1565543</v>
      </c>
      <c r="CD33" s="3">
        <f t="shared" si="78"/>
        <v>270000</v>
      </c>
      <c r="CE33" s="3">
        <f t="shared" si="78"/>
        <v>0</v>
      </c>
      <c r="CF33" s="3">
        <f t="shared" si="78"/>
        <v>0</v>
      </c>
      <c r="CG33" s="3">
        <f t="shared" si="78"/>
        <v>1295543</v>
      </c>
      <c r="CH33" s="3">
        <f t="shared" si="78"/>
        <v>0</v>
      </c>
      <c r="CI33" s="3">
        <f>CI34+CI37+CI43</f>
        <v>29179346</v>
      </c>
    </row>
    <row r="34" spans="1:87" ht="14.25" customHeight="1" x14ac:dyDescent="0.25">
      <c r="A34" s="4" t="s">
        <v>63</v>
      </c>
      <c r="B34" s="4"/>
      <c r="C34" s="4" t="s">
        <v>64</v>
      </c>
      <c r="D34" s="4"/>
      <c r="E34" s="4"/>
      <c r="F34" s="13">
        <f t="shared" ref="F34:F50" si="79">G34+N34+AD34+AN34+BE34+AM34</f>
        <v>0</v>
      </c>
      <c r="G34" s="1">
        <f>H34+I34+J34</f>
        <v>0</v>
      </c>
      <c r="H34" s="1"/>
      <c r="I34" s="4"/>
      <c r="J34" s="1"/>
      <c r="K34" s="16"/>
      <c r="L34" s="16"/>
      <c r="M34" s="16"/>
      <c r="N34" s="1">
        <f>O34+P34+Q34+R34+X34+Y34+U34</f>
        <v>0</v>
      </c>
      <c r="O34" s="1"/>
      <c r="P34" s="16"/>
      <c r="Q34" s="1"/>
      <c r="R34" s="1"/>
      <c r="S34" s="1"/>
      <c r="T34" s="16" t="e">
        <f t="shared" si="67"/>
        <v>#DIV/0!</v>
      </c>
      <c r="U34" s="4"/>
      <c r="V34" s="4"/>
      <c r="W34" s="16" t="e">
        <f t="shared" si="68"/>
        <v>#DIV/0!</v>
      </c>
      <c r="X34" s="1"/>
      <c r="Y34" s="1"/>
      <c r="Z34" s="16"/>
      <c r="AA34" s="1"/>
      <c r="AB34" s="1"/>
      <c r="AC34" s="16"/>
      <c r="AD34" s="16">
        <f>AG34</f>
        <v>0</v>
      </c>
      <c r="AE34" s="16">
        <f>AH34</f>
        <v>0</v>
      </c>
      <c r="AF34" s="16" t="e">
        <f t="shared" si="70"/>
        <v>#DIV/0!</v>
      </c>
      <c r="AG34" s="1"/>
      <c r="AH34" s="1"/>
      <c r="AI34" s="16" t="e">
        <f t="shared" si="71"/>
        <v>#DIV/0!</v>
      </c>
      <c r="AJ34" s="16"/>
      <c r="AK34" s="16"/>
      <c r="AL34" s="16"/>
      <c r="AM34" s="15"/>
      <c r="AN34" s="1">
        <f>AO34+BD34</f>
        <v>0</v>
      </c>
      <c r="AO34" s="4"/>
      <c r="AP34" s="4"/>
      <c r="AQ34" s="16" t="e">
        <f t="shared" si="72"/>
        <v>#DIV/0!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">
        <f>BF34+BG34+BH34+BK34+BN34</f>
        <v>0</v>
      </c>
      <c r="BF34" s="1"/>
      <c r="BG34" s="1"/>
      <c r="BH34" s="1"/>
      <c r="BI34" s="1"/>
      <c r="BJ34" s="16" t="e">
        <f t="shared" si="73"/>
        <v>#DIV/0!</v>
      </c>
      <c r="BK34" s="1"/>
      <c r="BL34" s="1"/>
      <c r="BM34" s="16" t="e">
        <f t="shared" si="74"/>
        <v>#DIV/0!</v>
      </c>
      <c r="BN34" s="1"/>
      <c r="BO34" s="16"/>
      <c r="BP34" s="16"/>
      <c r="BQ34" s="16"/>
      <c r="BR34" s="1">
        <f>BS34+BT34+BW34+BZ34+CD34+CG34+CH34</f>
        <v>18229300</v>
      </c>
      <c r="BS34" s="1">
        <f>BS35</f>
        <v>18229300</v>
      </c>
      <c r="BT34" s="18"/>
      <c r="BU34" s="18"/>
      <c r="BV34" s="16" t="e">
        <f t="shared" si="75"/>
        <v>#DIV/0!</v>
      </c>
      <c r="BW34" s="18"/>
      <c r="BX34" s="18"/>
      <c r="BY34" s="16" t="e">
        <f t="shared" si="76"/>
        <v>#DIV/0!</v>
      </c>
      <c r="BZ34" s="16"/>
      <c r="CA34" s="16"/>
      <c r="CB34" s="16" t="e">
        <f t="shared" si="77"/>
        <v>#DIV/0!</v>
      </c>
      <c r="CC34" s="57"/>
      <c r="CD34" s="1"/>
      <c r="CE34" s="16"/>
      <c r="CF34" s="18"/>
      <c r="CG34" s="18"/>
      <c r="CH34" s="4"/>
      <c r="CI34" s="1">
        <f t="shared" ref="CI34:CI50" si="80">G34+N34+AD34+AN34+BE34+BR34+AM34</f>
        <v>18229300</v>
      </c>
    </row>
    <row r="35" spans="1:87" ht="14.25" customHeight="1" x14ac:dyDescent="0.25">
      <c r="A35" s="4"/>
      <c r="B35" s="4">
        <v>412</v>
      </c>
      <c r="C35" s="4" t="s">
        <v>120</v>
      </c>
      <c r="D35" s="4"/>
      <c r="E35" s="4"/>
      <c r="F35" s="13">
        <f t="shared" si="79"/>
        <v>0</v>
      </c>
      <c r="G35" s="1">
        <f>H35+I35+J35</f>
        <v>0</v>
      </c>
      <c r="H35" s="1"/>
      <c r="I35" s="4"/>
      <c r="J35" s="1"/>
      <c r="K35" s="16"/>
      <c r="L35" s="16"/>
      <c r="M35" s="16"/>
      <c r="N35" s="1">
        <f>O35+P35+Q35+R35+X35+Y35+U35</f>
        <v>0</v>
      </c>
      <c r="O35" s="1"/>
      <c r="P35" s="16"/>
      <c r="Q35" s="1"/>
      <c r="R35" s="1"/>
      <c r="S35" s="1"/>
      <c r="T35" s="16" t="e">
        <f t="shared" si="67"/>
        <v>#DIV/0!</v>
      </c>
      <c r="U35" s="4"/>
      <c r="V35" s="4"/>
      <c r="W35" s="16" t="e">
        <f t="shared" si="68"/>
        <v>#DIV/0!</v>
      </c>
      <c r="X35" s="1"/>
      <c r="Y35" s="1"/>
      <c r="Z35" s="16"/>
      <c r="AA35" s="1"/>
      <c r="AB35" s="1"/>
      <c r="AC35" s="16"/>
      <c r="AD35" s="16"/>
      <c r="AE35" s="16"/>
      <c r="AF35" s="16" t="e">
        <f t="shared" si="70"/>
        <v>#DIV/0!</v>
      </c>
      <c r="AG35" s="1"/>
      <c r="AH35" s="1"/>
      <c r="AI35" s="16" t="e">
        <f t="shared" si="71"/>
        <v>#DIV/0!</v>
      </c>
      <c r="AJ35" s="16"/>
      <c r="AK35" s="16"/>
      <c r="AL35" s="16"/>
      <c r="AM35" s="15"/>
      <c r="AN35" s="1"/>
      <c r="AO35" s="4"/>
      <c r="AP35" s="4"/>
      <c r="AQ35" s="16" t="e">
        <f t="shared" si="72"/>
        <v>#DIV/0!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">
        <f>BF35+BG35+BH35+BK35+BN35</f>
        <v>0</v>
      </c>
      <c r="BF35" s="1"/>
      <c r="BG35" s="1"/>
      <c r="BH35" s="1"/>
      <c r="BI35" s="1"/>
      <c r="BJ35" s="16" t="e">
        <f t="shared" si="73"/>
        <v>#DIV/0!</v>
      </c>
      <c r="BK35" s="1"/>
      <c r="BL35" s="1"/>
      <c r="BM35" s="16" t="e">
        <f t="shared" si="74"/>
        <v>#DIV/0!</v>
      </c>
      <c r="BN35" s="1"/>
      <c r="BO35" s="16"/>
      <c r="BP35" s="16"/>
      <c r="BQ35" s="16"/>
      <c r="BR35" s="1">
        <f>BS35+BT35+BW35+BZ35+CD35+CG35+CH35</f>
        <v>18229300</v>
      </c>
      <c r="BS35" s="1">
        <f>729200+17500100</f>
        <v>18229300</v>
      </c>
      <c r="BT35" s="18"/>
      <c r="BU35" s="18"/>
      <c r="BV35" s="16" t="e">
        <f t="shared" si="75"/>
        <v>#DIV/0!</v>
      </c>
      <c r="BW35" s="18"/>
      <c r="BX35" s="18"/>
      <c r="BY35" s="16" t="e">
        <f t="shared" si="76"/>
        <v>#DIV/0!</v>
      </c>
      <c r="BZ35" s="16"/>
      <c r="CA35" s="16"/>
      <c r="CB35" s="16" t="e">
        <f t="shared" si="77"/>
        <v>#DIV/0!</v>
      </c>
      <c r="CC35" s="57"/>
      <c r="CD35" s="1"/>
      <c r="CE35" s="16"/>
      <c r="CF35" s="16"/>
      <c r="CG35" s="16"/>
      <c r="CH35" s="4"/>
      <c r="CI35" s="1">
        <f t="shared" si="80"/>
        <v>18229300</v>
      </c>
    </row>
    <row r="36" spans="1:87" ht="15" customHeight="1" x14ac:dyDescent="0.25">
      <c r="A36" s="4"/>
      <c r="B36" s="4">
        <v>851</v>
      </c>
      <c r="C36" s="4" t="s">
        <v>86</v>
      </c>
      <c r="D36" s="4"/>
      <c r="E36" s="4"/>
      <c r="F36" s="13">
        <f t="shared" si="79"/>
        <v>0</v>
      </c>
      <c r="G36" s="1">
        <f>H36+I36+J36</f>
        <v>0</v>
      </c>
      <c r="H36" s="1"/>
      <c r="I36" s="4"/>
      <c r="J36" s="1"/>
      <c r="K36" s="16"/>
      <c r="L36" s="16"/>
      <c r="M36" s="16"/>
      <c r="N36" s="1">
        <f>O36+P36+Q36+R36+X36+Y36+U36</f>
        <v>0</v>
      </c>
      <c r="O36" s="1"/>
      <c r="P36" s="16"/>
      <c r="Q36" s="1"/>
      <c r="R36" s="1"/>
      <c r="S36" s="1"/>
      <c r="T36" s="16" t="e">
        <f t="shared" si="67"/>
        <v>#DIV/0!</v>
      </c>
      <c r="U36" s="4"/>
      <c r="V36" s="4"/>
      <c r="W36" s="16" t="e">
        <f t="shared" si="68"/>
        <v>#DIV/0!</v>
      </c>
      <c r="X36" s="1"/>
      <c r="Y36" s="1"/>
      <c r="Z36" s="16"/>
      <c r="AA36" s="1"/>
      <c r="AB36" s="1"/>
      <c r="AC36" s="16"/>
      <c r="AD36" s="16"/>
      <c r="AE36" s="16"/>
      <c r="AF36" s="16" t="e">
        <f t="shared" si="70"/>
        <v>#DIV/0!</v>
      </c>
      <c r="AG36" s="1"/>
      <c r="AH36" s="1"/>
      <c r="AI36" s="16" t="e">
        <f t="shared" si="71"/>
        <v>#DIV/0!</v>
      </c>
      <c r="AJ36" s="16"/>
      <c r="AK36" s="16"/>
      <c r="AL36" s="16"/>
      <c r="AM36" s="15"/>
      <c r="AN36" s="1"/>
      <c r="AO36" s="4"/>
      <c r="AP36" s="4"/>
      <c r="AQ36" s="16" t="e">
        <f t="shared" si="72"/>
        <v>#DIV/0!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">
        <f>BF36+BG36+BH36+BK36+BN36</f>
        <v>0</v>
      </c>
      <c r="BF36" s="1"/>
      <c r="BG36" s="1"/>
      <c r="BH36" s="1"/>
      <c r="BI36" s="1"/>
      <c r="BJ36" s="16" t="e">
        <f t="shared" si="73"/>
        <v>#DIV/0!</v>
      </c>
      <c r="BK36" s="1"/>
      <c r="BL36" s="1"/>
      <c r="BM36" s="16" t="e">
        <f t="shared" si="74"/>
        <v>#DIV/0!</v>
      </c>
      <c r="BN36" s="1"/>
      <c r="BO36" s="16"/>
      <c r="BP36" s="16"/>
      <c r="BQ36" s="16"/>
      <c r="BR36" s="1">
        <f>BS36+BT36+BW36+BZ36+CD36+CG36+CH36</f>
        <v>0</v>
      </c>
      <c r="BS36" s="1"/>
      <c r="BT36" s="18"/>
      <c r="BU36" s="18"/>
      <c r="BV36" s="16" t="e">
        <f t="shared" si="75"/>
        <v>#DIV/0!</v>
      </c>
      <c r="BW36" s="18"/>
      <c r="BX36" s="18"/>
      <c r="BY36" s="16" t="e">
        <f t="shared" si="76"/>
        <v>#DIV/0!</v>
      </c>
      <c r="BZ36" s="16"/>
      <c r="CA36" s="16"/>
      <c r="CB36" s="16" t="e">
        <f t="shared" si="77"/>
        <v>#DIV/0!</v>
      </c>
      <c r="CC36" s="57"/>
      <c r="CD36" s="1"/>
      <c r="CE36" s="16"/>
      <c r="CF36" s="16"/>
      <c r="CG36" s="16"/>
      <c r="CH36" s="4"/>
      <c r="CI36" s="1">
        <f t="shared" si="80"/>
        <v>0</v>
      </c>
    </row>
    <row r="37" spans="1:87" x14ac:dyDescent="0.25">
      <c r="A37" s="4" t="s">
        <v>96</v>
      </c>
      <c r="B37" s="5"/>
      <c r="C37" s="4" t="s">
        <v>65</v>
      </c>
      <c r="D37" s="4"/>
      <c r="E37" s="4"/>
      <c r="F37" s="13">
        <f t="shared" si="79"/>
        <v>400000</v>
      </c>
      <c r="G37" s="1">
        <f>H37+I37+J37</f>
        <v>0</v>
      </c>
      <c r="H37" s="1"/>
      <c r="I37" s="1"/>
      <c r="J37" s="1"/>
      <c r="K37" s="16"/>
      <c r="L37" s="16"/>
      <c r="M37" s="16"/>
      <c r="N37" s="1">
        <f>O37+P37+Q37+R37+X37+Y37+U37+Z37</f>
        <v>400000</v>
      </c>
      <c r="O37" s="1"/>
      <c r="P37" s="1"/>
      <c r="Q37" s="1">
        <f>Q39</f>
        <v>350000</v>
      </c>
      <c r="R37" s="1"/>
      <c r="S37" s="1"/>
      <c r="T37" s="16" t="e">
        <f t="shared" si="67"/>
        <v>#DIV/0!</v>
      </c>
      <c r="U37" s="1"/>
      <c r="V37" s="1"/>
      <c r="W37" s="16" t="e">
        <f t="shared" si="68"/>
        <v>#DIV/0!</v>
      </c>
      <c r="X37" s="42">
        <f>X38</f>
        <v>50000</v>
      </c>
      <c r="Y37" s="1">
        <f>Y38</f>
        <v>0</v>
      </c>
      <c r="Z37" s="1">
        <f>Z38</f>
        <v>0</v>
      </c>
      <c r="AA37" s="1"/>
      <c r="AB37" s="1"/>
      <c r="AC37" s="16"/>
      <c r="AD37" s="16">
        <f>AG37</f>
        <v>0</v>
      </c>
      <c r="AE37" s="16">
        <f>AH37</f>
        <v>0</v>
      </c>
      <c r="AF37" s="16" t="e">
        <f t="shared" si="70"/>
        <v>#DIV/0!</v>
      </c>
      <c r="AG37" s="1"/>
      <c r="AH37" s="1"/>
      <c r="AI37" s="16" t="e">
        <f t="shared" si="71"/>
        <v>#DIV/0!</v>
      </c>
      <c r="AJ37" s="16"/>
      <c r="AK37" s="16"/>
      <c r="AL37" s="16"/>
      <c r="AM37" s="15"/>
      <c r="AN37" s="1">
        <f>AO37+BD37</f>
        <v>0</v>
      </c>
      <c r="AO37" s="1"/>
      <c r="AP37" s="1"/>
      <c r="AQ37" s="16" t="e">
        <f t="shared" si="72"/>
        <v>#DIV/0!</v>
      </c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1">
        <f>BF37+BG37+BH37+BK37+BN37</f>
        <v>0</v>
      </c>
      <c r="BF37" s="1">
        <f>BF42</f>
        <v>0</v>
      </c>
      <c r="BG37" s="1">
        <f>BG42</f>
        <v>0</v>
      </c>
      <c r="BH37" s="1"/>
      <c r="BI37" s="1"/>
      <c r="BJ37" s="16" t="e">
        <f t="shared" si="73"/>
        <v>#DIV/0!</v>
      </c>
      <c r="BK37" s="1"/>
      <c r="BL37" s="1"/>
      <c r="BM37" s="16" t="e">
        <f t="shared" si="74"/>
        <v>#DIV/0!</v>
      </c>
      <c r="BN37" s="1">
        <f>BN42</f>
        <v>0</v>
      </c>
      <c r="BO37" s="16"/>
      <c r="BP37" s="16"/>
      <c r="BQ37" s="16"/>
      <c r="BR37" s="1">
        <f>BS37+CC37</f>
        <v>600000</v>
      </c>
      <c r="BS37" s="1">
        <f>BS38</f>
        <v>300000</v>
      </c>
      <c r="BT37" s="1">
        <f>40000-40000</f>
        <v>0</v>
      </c>
      <c r="BU37" s="1"/>
      <c r="BV37" s="16" t="e">
        <f t="shared" si="75"/>
        <v>#DIV/0!</v>
      </c>
      <c r="BW37" s="1"/>
      <c r="BX37" s="1"/>
      <c r="BY37" s="16" t="e">
        <f t="shared" si="76"/>
        <v>#DIV/0!</v>
      </c>
      <c r="BZ37" s="1"/>
      <c r="CA37" s="1"/>
      <c r="CB37" s="16" t="e">
        <f t="shared" si="77"/>
        <v>#DIV/0!</v>
      </c>
      <c r="CC37" s="57">
        <f>CD37+CG37+CE37</f>
        <v>300000</v>
      </c>
      <c r="CD37" s="1">
        <f>CD38</f>
        <v>170000</v>
      </c>
      <c r="CE37" s="1">
        <f>CE38</f>
        <v>0</v>
      </c>
      <c r="CF37" s="1">
        <f>CF38</f>
        <v>0</v>
      </c>
      <c r="CG37" s="1">
        <f>CG38</f>
        <v>130000</v>
      </c>
      <c r="CH37" s="16"/>
      <c r="CI37" s="1">
        <f t="shared" si="80"/>
        <v>1000000</v>
      </c>
    </row>
    <row r="38" spans="1:87" x14ac:dyDescent="0.25">
      <c r="A38" s="4"/>
      <c r="B38" s="5">
        <v>244</v>
      </c>
      <c r="C38" s="6" t="s">
        <v>40</v>
      </c>
      <c r="D38" s="4"/>
      <c r="E38" s="4"/>
      <c r="F38" s="13">
        <f t="shared" si="79"/>
        <v>50000</v>
      </c>
      <c r="G38" s="1">
        <f>H38+I38+J38</f>
        <v>0</v>
      </c>
      <c r="H38" s="1"/>
      <c r="I38" s="4"/>
      <c r="J38" s="1"/>
      <c r="K38" s="16"/>
      <c r="L38" s="16"/>
      <c r="M38" s="16"/>
      <c r="N38" s="1">
        <f>O38+P38+Q38+R38+X38+Y38+U38+Z38</f>
        <v>50000</v>
      </c>
      <c r="O38" s="1"/>
      <c r="P38" s="1"/>
      <c r="Q38" s="1"/>
      <c r="R38" s="1"/>
      <c r="S38" s="1"/>
      <c r="T38" s="16" t="e">
        <f t="shared" si="67"/>
        <v>#DIV/0!</v>
      </c>
      <c r="U38" s="1"/>
      <c r="V38" s="1"/>
      <c r="W38" s="16" t="e">
        <f t="shared" si="68"/>
        <v>#DIV/0!</v>
      </c>
      <c r="X38" s="42">
        <f>350000-300000</f>
        <v>50000</v>
      </c>
      <c r="Y38" s="1"/>
      <c r="Z38" s="1"/>
      <c r="AA38" s="1"/>
      <c r="AB38" s="1"/>
      <c r="AC38" s="16"/>
      <c r="AD38" s="16"/>
      <c r="AE38" s="16"/>
      <c r="AF38" s="16" t="e">
        <f t="shared" si="70"/>
        <v>#DIV/0!</v>
      </c>
      <c r="AG38" s="1"/>
      <c r="AH38" s="1"/>
      <c r="AI38" s="16" t="e">
        <f t="shared" si="71"/>
        <v>#DIV/0!</v>
      </c>
      <c r="AJ38" s="16"/>
      <c r="AK38" s="16"/>
      <c r="AL38" s="16"/>
      <c r="AM38" s="15"/>
      <c r="AN38" s="1">
        <f>AO38+BD38</f>
        <v>0</v>
      </c>
      <c r="AO38" s="1"/>
      <c r="AP38" s="1"/>
      <c r="AQ38" s="16" t="e">
        <f t="shared" si="72"/>
        <v>#DIV/0!</v>
      </c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1">
        <f>BF38+BG38+BH38+BK38+BN38</f>
        <v>0</v>
      </c>
      <c r="BF38" s="1"/>
      <c r="BG38" s="1"/>
      <c r="BH38" s="1"/>
      <c r="BI38" s="1"/>
      <c r="BJ38" s="16" t="e">
        <f t="shared" si="73"/>
        <v>#DIV/0!</v>
      </c>
      <c r="BK38" s="1"/>
      <c r="BL38" s="1"/>
      <c r="BM38" s="16" t="e">
        <f t="shared" si="74"/>
        <v>#DIV/0!</v>
      </c>
      <c r="BN38" s="1"/>
      <c r="BO38" s="16"/>
      <c r="BP38" s="16"/>
      <c r="BQ38" s="16"/>
      <c r="BR38" s="1">
        <f>BS38+CC38</f>
        <v>600000</v>
      </c>
      <c r="BS38" s="1">
        <f>300000</f>
        <v>300000</v>
      </c>
      <c r="BT38" s="1"/>
      <c r="BU38" s="1"/>
      <c r="BV38" s="16" t="e">
        <f t="shared" si="75"/>
        <v>#DIV/0!</v>
      </c>
      <c r="BW38" s="1"/>
      <c r="BX38" s="1"/>
      <c r="BY38" s="16" t="e">
        <f t="shared" si="76"/>
        <v>#DIV/0!</v>
      </c>
      <c r="BZ38" s="1"/>
      <c r="CA38" s="1"/>
      <c r="CB38" s="16" t="e">
        <f t="shared" si="77"/>
        <v>#DIV/0!</v>
      </c>
      <c r="CC38" s="57">
        <f>CD38+CE38+CG38+CH38</f>
        <v>300000</v>
      </c>
      <c r="CD38" s="1">
        <f>50000+50000+150000-80000</f>
        <v>170000</v>
      </c>
      <c r="CE38" s="1">
        <f>50000-50000</f>
        <v>0</v>
      </c>
      <c r="CF38" s="1"/>
      <c r="CG38" s="1">
        <f>50000+80000</f>
        <v>130000</v>
      </c>
      <c r="CH38" s="16"/>
      <c r="CI38" s="1">
        <f t="shared" si="80"/>
        <v>650000</v>
      </c>
    </row>
    <row r="39" spans="1:87" x14ac:dyDescent="0.25">
      <c r="A39" s="4"/>
      <c r="B39" s="5">
        <v>247</v>
      </c>
      <c r="C39" s="4" t="s">
        <v>110</v>
      </c>
      <c r="D39" s="4"/>
      <c r="E39" s="4"/>
      <c r="F39" s="13">
        <f t="shared" si="79"/>
        <v>350000</v>
      </c>
      <c r="G39" s="1"/>
      <c r="H39" s="1"/>
      <c r="I39" s="4"/>
      <c r="J39" s="1"/>
      <c r="K39" s="16"/>
      <c r="L39" s="16"/>
      <c r="M39" s="16"/>
      <c r="N39" s="1">
        <f>O39+P39+Q39+R39+X39+Y39+U39</f>
        <v>350000</v>
      </c>
      <c r="O39" s="1"/>
      <c r="P39" s="1"/>
      <c r="Q39" s="1">
        <f>150000+200000</f>
        <v>350000</v>
      </c>
      <c r="R39" s="1"/>
      <c r="S39" s="1"/>
      <c r="T39" s="16"/>
      <c r="U39" s="1"/>
      <c r="V39" s="1"/>
      <c r="W39" s="16"/>
      <c r="X39" s="42"/>
      <c r="Y39" s="1"/>
      <c r="Z39" s="16"/>
      <c r="AA39" s="1"/>
      <c r="AB39" s="1"/>
      <c r="AC39" s="16"/>
      <c r="AD39" s="16"/>
      <c r="AE39" s="16"/>
      <c r="AF39" s="16"/>
      <c r="AG39" s="1"/>
      <c r="AH39" s="1"/>
      <c r="AI39" s="16"/>
      <c r="AJ39" s="16"/>
      <c r="AK39" s="16"/>
      <c r="AL39" s="16"/>
      <c r="AM39" s="15"/>
      <c r="AN39" s="1"/>
      <c r="AO39" s="1"/>
      <c r="AP39" s="1"/>
      <c r="AQ39" s="16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1"/>
      <c r="BF39" s="1"/>
      <c r="BG39" s="1"/>
      <c r="BH39" s="1"/>
      <c r="BI39" s="1"/>
      <c r="BJ39" s="16"/>
      <c r="BK39" s="1"/>
      <c r="BL39" s="1"/>
      <c r="BM39" s="16"/>
      <c r="BN39" s="1"/>
      <c r="BO39" s="16"/>
      <c r="BP39" s="16"/>
      <c r="BQ39" s="16"/>
      <c r="BR39" s="1"/>
      <c r="BS39" s="1"/>
      <c r="BT39" s="1"/>
      <c r="BU39" s="1"/>
      <c r="BV39" s="16"/>
      <c r="BW39" s="1"/>
      <c r="BX39" s="1"/>
      <c r="BY39" s="16"/>
      <c r="BZ39" s="1"/>
      <c r="CA39" s="1"/>
      <c r="CB39" s="16"/>
      <c r="CC39" s="57"/>
      <c r="CD39" s="1"/>
      <c r="CE39" s="16"/>
      <c r="CF39" s="1"/>
      <c r="CG39" s="1"/>
      <c r="CH39" s="16"/>
      <c r="CI39" s="1">
        <f t="shared" si="80"/>
        <v>350000</v>
      </c>
    </row>
    <row r="40" spans="1:87" x14ac:dyDescent="0.25">
      <c r="A40" s="4"/>
      <c r="B40" s="5">
        <v>414</v>
      </c>
      <c r="C40" s="4" t="s">
        <v>89</v>
      </c>
      <c r="D40" s="4"/>
      <c r="E40" s="4"/>
      <c r="F40" s="13">
        <f t="shared" si="79"/>
        <v>0</v>
      </c>
      <c r="G40" s="1">
        <f>H40+I40+J40</f>
        <v>0</v>
      </c>
      <c r="H40" s="1"/>
      <c r="I40" s="4"/>
      <c r="J40" s="1"/>
      <c r="K40" s="16"/>
      <c r="L40" s="16"/>
      <c r="M40" s="16"/>
      <c r="N40" s="1">
        <f>O40+P40+Q40+R40+X40+Y40+U40+AA40</f>
        <v>0</v>
      </c>
      <c r="O40" s="1"/>
      <c r="P40" s="1"/>
      <c r="Q40" s="1"/>
      <c r="R40" s="1"/>
      <c r="S40" s="1"/>
      <c r="T40" s="16" t="e">
        <f t="shared" si="67"/>
        <v>#DIV/0!</v>
      </c>
      <c r="U40" s="1"/>
      <c r="V40" s="1"/>
      <c r="W40" s="16" t="e">
        <f t="shared" si="68"/>
        <v>#DIV/0!</v>
      </c>
      <c r="X40" s="42"/>
      <c r="Y40" s="1"/>
      <c r="Z40" s="16"/>
      <c r="AA40" s="1"/>
      <c r="AB40" s="1"/>
      <c r="AC40" s="16"/>
      <c r="AD40" s="16"/>
      <c r="AE40" s="16"/>
      <c r="AF40" s="16" t="e">
        <f t="shared" si="70"/>
        <v>#DIV/0!</v>
      </c>
      <c r="AG40" s="1"/>
      <c r="AH40" s="1"/>
      <c r="AI40" s="16" t="e">
        <f t="shared" si="71"/>
        <v>#DIV/0!</v>
      </c>
      <c r="AJ40" s="16"/>
      <c r="AK40" s="16"/>
      <c r="AL40" s="16"/>
      <c r="AM40" s="15"/>
      <c r="AN40" s="1"/>
      <c r="AO40" s="1"/>
      <c r="AP40" s="1"/>
      <c r="AQ40" s="16" t="e">
        <f t="shared" si="72"/>
        <v>#DIV/0!</v>
      </c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1">
        <f>BF40+BG40+BH40+BK40+BN40</f>
        <v>0</v>
      </c>
      <c r="BF40" s="1"/>
      <c r="BG40" s="1"/>
      <c r="BH40" s="1"/>
      <c r="BI40" s="1"/>
      <c r="BJ40" s="16" t="e">
        <f t="shared" si="73"/>
        <v>#DIV/0!</v>
      </c>
      <c r="BK40" s="1"/>
      <c r="BL40" s="1"/>
      <c r="BM40" s="16" t="e">
        <f t="shared" si="74"/>
        <v>#DIV/0!</v>
      </c>
      <c r="BN40" s="1"/>
      <c r="BO40" s="16"/>
      <c r="BP40" s="16"/>
      <c r="BQ40" s="16"/>
      <c r="BR40" s="1">
        <f>BS40+BT40+BW40+BZ40+CD40+CG40+CH40</f>
        <v>0</v>
      </c>
      <c r="BS40" s="1"/>
      <c r="BT40" s="1"/>
      <c r="BU40" s="1"/>
      <c r="BV40" s="16" t="e">
        <f t="shared" si="75"/>
        <v>#DIV/0!</v>
      </c>
      <c r="BW40" s="1"/>
      <c r="BX40" s="1"/>
      <c r="BY40" s="16" t="e">
        <f t="shared" si="76"/>
        <v>#DIV/0!</v>
      </c>
      <c r="BZ40" s="1"/>
      <c r="CA40" s="1"/>
      <c r="CB40" s="16" t="e">
        <f t="shared" si="77"/>
        <v>#DIV/0!</v>
      </c>
      <c r="CC40" s="57"/>
      <c r="CD40" s="1"/>
      <c r="CE40" s="16"/>
      <c r="CF40" s="1"/>
      <c r="CG40" s="1"/>
      <c r="CH40" s="16"/>
      <c r="CI40" s="1">
        <f t="shared" si="80"/>
        <v>0</v>
      </c>
    </row>
    <row r="41" spans="1:87" ht="28.5" x14ac:dyDescent="0.25">
      <c r="A41" s="4"/>
      <c r="B41" s="5">
        <v>851</v>
      </c>
      <c r="C41" s="6" t="s">
        <v>83</v>
      </c>
      <c r="D41" s="4"/>
      <c r="E41" s="4"/>
      <c r="F41" s="13">
        <f t="shared" si="79"/>
        <v>0</v>
      </c>
      <c r="G41" s="1">
        <f>H41+I41+J41</f>
        <v>0</v>
      </c>
      <c r="H41" s="1"/>
      <c r="I41" s="4"/>
      <c r="J41" s="1"/>
      <c r="K41" s="16"/>
      <c r="L41" s="16"/>
      <c r="M41" s="16"/>
      <c r="N41" s="1">
        <f t="shared" ref="N41:N47" si="81">O41+P41+Q41+R41+X41+Y41+U41</f>
        <v>0</v>
      </c>
      <c r="O41" s="1"/>
      <c r="P41" s="1"/>
      <c r="Q41" s="1"/>
      <c r="R41" s="1"/>
      <c r="S41" s="1"/>
      <c r="T41" s="16" t="e">
        <f t="shared" si="67"/>
        <v>#DIV/0!</v>
      </c>
      <c r="U41" s="1"/>
      <c r="V41" s="1"/>
      <c r="W41" s="16" t="e">
        <f t="shared" si="68"/>
        <v>#DIV/0!</v>
      </c>
      <c r="X41" s="42"/>
      <c r="Y41" s="1"/>
      <c r="Z41" s="16"/>
      <c r="AA41" s="1"/>
      <c r="AB41" s="1"/>
      <c r="AC41" s="16"/>
      <c r="AD41" s="16"/>
      <c r="AE41" s="16"/>
      <c r="AF41" s="16" t="e">
        <f t="shared" si="70"/>
        <v>#DIV/0!</v>
      </c>
      <c r="AG41" s="1"/>
      <c r="AH41" s="1"/>
      <c r="AI41" s="16" t="e">
        <f t="shared" si="71"/>
        <v>#DIV/0!</v>
      </c>
      <c r="AJ41" s="16"/>
      <c r="AK41" s="16"/>
      <c r="AL41" s="16"/>
      <c r="AM41" s="15"/>
      <c r="AN41" s="1">
        <f>AO41+BD41</f>
        <v>0</v>
      </c>
      <c r="AO41" s="1"/>
      <c r="AP41" s="1"/>
      <c r="AQ41" s="16" t="e">
        <f t="shared" si="72"/>
        <v>#DIV/0!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1">
        <f>BF41+BG41+BH41+BK41+BN41</f>
        <v>0</v>
      </c>
      <c r="BF41" s="1"/>
      <c r="BG41" s="1"/>
      <c r="BH41" s="1"/>
      <c r="BI41" s="1"/>
      <c r="BJ41" s="16" t="e">
        <f t="shared" si="73"/>
        <v>#DIV/0!</v>
      </c>
      <c r="BK41" s="1"/>
      <c r="BL41" s="1"/>
      <c r="BM41" s="16" t="e">
        <f t="shared" si="74"/>
        <v>#DIV/0!</v>
      </c>
      <c r="BN41" s="1"/>
      <c r="BO41" s="16"/>
      <c r="BP41" s="16"/>
      <c r="BQ41" s="16"/>
      <c r="BR41" s="1">
        <f>BS41+BT41+BW41+BZ41+CD41+CG41+CH41</f>
        <v>0</v>
      </c>
      <c r="BS41" s="1"/>
      <c r="BT41" s="1"/>
      <c r="BU41" s="1"/>
      <c r="BV41" s="16" t="e">
        <f t="shared" si="75"/>
        <v>#DIV/0!</v>
      </c>
      <c r="BW41" s="1"/>
      <c r="BX41" s="1"/>
      <c r="BY41" s="16" t="e">
        <f t="shared" si="76"/>
        <v>#DIV/0!</v>
      </c>
      <c r="BZ41" s="1"/>
      <c r="CA41" s="1"/>
      <c r="CB41" s="16" t="e">
        <f t="shared" si="77"/>
        <v>#DIV/0!</v>
      </c>
      <c r="CC41" s="57"/>
      <c r="CD41" s="1"/>
      <c r="CE41" s="16"/>
      <c r="CF41" s="1"/>
      <c r="CG41" s="1"/>
      <c r="CH41" s="16"/>
      <c r="CI41" s="1">
        <f t="shared" si="80"/>
        <v>0</v>
      </c>
    </row>
    <row r="42" spans="1:87" x14ac:dyDescent="0.25">
      <c r="A42" s="4"/>
      <c r="B42" s="5">
        <v>852.85299999999995</v>
      </c>
      <c r="C42" s="6" t="s">
        <v>84</v>
      </c>
      <c r="D42" s="4"/>
      <c r="E42" s="4"/>
      <c r="F42" s="13">
        <f t="shared" si="79"/>
        <v>0</v>
      </c>
      <c r="G42" s="1">
        <f>H42+I42+J42</f>
        <v>0</v>
      </c>
      <c r="H42" s="1"/>
      <c r="I42" s="4"/>
      <c r="J42" s="1"/>
      <c r="K42" s="16"/>
      <c r="L42" s="16"/>
      <c r="M42" s="16"/>
      <c r="N42" s="1">
        <f t="shared" si="81"/>
        <v>0</v>
      </c>
      <c r="O42" s="1"/>
      <c r="P42" s="1"/>
      <c r="Q42" s="1"/>
      <c r="R42" s="1"/>
      <c r="S42" s="1"/>
      <c r="T42" s="16" t="e">
        <f t="shared" si="67"/>
        <v>#DIV/0!</v>
      </c>
      <c r="U42" s="1"/>
      <c r="V42" s="1"/>
      <c r="W42" s="16" t="e">
        <f t="shared" si="68"/>
        <v>#DIV/0!</v>
      </c>
      <c r="X42" s="42"/>
      <c r="Y42" s="1"/>
      <c r="Z42" s="16"/>
      <c r="AA42" s="1"/>
      <c r="AB42" s="1"/>
      <c r="AC42" s="16"/>
      <c r="AD42" s="16"/>
      <c r="AE42" s="16"/>
      <c r="AF42" s="16" t="e">
        <f t="shared" si="70"/>
        <v>#DIV/0!</v>
      </c>
      <c r="AG42" s="1"/>
      <c r="AH42" s="1"/>
      <c r="AI42" s="16" t="e">
        <f t="shared" si="71"/>
        <v>#DIV/0!</v>
      </c>
      <c r="AJ42" s="16"/>
      <c r="AK42" s="16"/>
      <c r="AL42" s="16"/>
      <c r="AM42" s="15"/>
      <c r="AN42" s="1">
        <f>AO42+BD42</f>
        <v>0</v>
      </c>
      <c r="AO42" s="1"/>
      <c r="AP42" s="1"/>
      <c r="AQ42" s="16" t="e">
        <f t="shared" si="72"/>
        <v>#DIV/0!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1">
        <f>BF42+BG42+BH42+BK42+BN42</f>
        <v>0</v>
      </c>
      <c r="BF42" s="1"/>
      <c r="BG42" s="1"/>
      <c r="BH42" s="1"/>
      <c r="BI42" s="1"/>
      <c r="BJ42" s="16" t="e">
        <f t="shared" si="73"/>
        <v>#DIV/0!</v>
      </c>
      <c r="BK42" s="1"/>
      <c r="BL42" s="1"/>
      <c r="BM42" s="16" t="e">
        <f t="shared" si="74"/>
        <v>#DIV/0!</v>
      </c>
      <c r="BN42" s="1"/>
      <c r="BO42" s="16"/>
      <c r="BP42" s="16"/>
      <c r="BQ42" s="16"/>
      <c r="BR42" s="1">
        <f>BS42+BT42+BW42+BZ42+CD42+CG42+CH42</f>
        <v>0</v>
      </c>
      <c r="BS42" s="1"/>
      <c r="BT42" s="1"/>
      <c r="BU42" s="1"/>
      <c r="BV42" s="16" t="e">
        <f t="shared" si="75"/>
        <v>#DIV/0!</v>
      </c>
      <c r="BW42" s="1"/>
      <c r="BX42" s="1"/>
      <c r="BY42" s="16" t="e">
        <f t="shared" si="76"/>
        <v>#DIV/0!</v>
      </c>
      <c r="BZ42" s="1"/>
      <c r="CA42" s="1"/>
      <c r="CB42" s="16" t="e">
        <f t="shared" si="77"/>
        <v>#DIV/0!</v>
      </c>
      <c r="CC42" s="57"/>
      <c r="CD42" s="1"/>
      <c r="CE42" s="16"/>
      <c r="CF42" s="1"/>
      <c r="CG42" s="1"/>
      <c r="CH42" s="16"/>
      <c r="CI42" s="1">
        <f t="shared" si="80"/>
        <v>0</v>
      </c>
    </row>
    <row r="43" spans="1:87" x14ac:dyDescent="0.25">
      <c r="A43" s="4" t="s">
        <v>66</v>
      </c>
      <c r="B43" s="5"/>
      <c r="C43" s="4" t="s">
        <v>97</v>
      </c>
      <c r="D43" s="4"/>
      <c r="E43" s="4"/>
      <c r="F43" s="13">
        <f t="shared" si="79"/>
        <v>555603</v>
      </c>
      <c r="G43" s="1">
        <f>H43+I43+J43</f>
        <v>0</v>
      </c>
      <c r="H43" s="1"/>
      <c r="I43" s="1"/>
      <c r="J43" s="1"/>
      <c r="K43" s="16"/>
      <c r="L43" s="16"/>
      <c r="M43" s="16"/>
      <c r="N43" s="1">
        <f t="shared" si="81"/>
        <v>555603</v>
      </c>
      <c r="O43" s="1"/>
      <c r="P43" s="1">
        <f>P44</f>
        <v>0</v>
      </c>
      <c r="Q43" s="1">
        <f>Q45</f>
        <v>147303</v>
      </c>
      <c r="R43" s="1"/>
      <c r="S43" s="1"/>
      <c r="T43" s="16" t="e">
        <f t="shared" si="67"/>
        <v>#DIV/0!</v>
      </c>
      <c r="U43" s="1"/>
      <c r="V43" s="1"/>
      <c r="W43" s="16" t="e">
        <f t="shared" si="68"/>
        <v>#DIV/0!</v>
      </c>
      <c r="X43" s="42">
        <f>X44</f>
        <v>0</v>
      </c>
      <c r="Y43" s="1">
        <f>Y44</f>
        <v>408300</v>
      </c>
      <c r="Z43" s="16"/>
      <c r="AA43" s="1"/>
      <c r="AB43" s="1"/>
      <c r="AC43" s="16"/>
      <c r="AD43" s="16">
        <f>AG43</f>
        <v>0</v>
      </c>
      <c r="AE43" s="16">
        <f>AH43</f>
        <v>0</v>
      </c>
      <c r="AF43" s="16" t="e">
        <f t="shared" si="70"/>
        <v>#DIV/0!</v>
      </c>
      <c r="AG43" s="1"/>
      <c r="AH43" s="1"/>
      <c r="AI43" s="16" t="e">
        <f t="shared" si="71"/>
        <v>#DIV/0!</v>
      </c>
      <c r="AJ43" s="16"/>
      <c r="AK43" s="16"/>
      <c r="AL43" s="16"/>
      <c r="AM43" s="15"/>
      <c r="AN43" s="1">
        <f>AO43+BD43</f>
        <v>0</v>
      </c>
      <c r="AO43" s="1"/>
      <c r="AP43" s="1"/>
      <c r="AQ43" s="16" t="e">
        <f t="shared" si="72"/>
        <v>#DIV/0!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1">
        <f>BF43+BG43+BH43+BK43+BN43</f>
        <v>0</v>
      </c>
      <c r="BF43" s="1">
        <f>BF49</f>
        <v>0</v>
      </c>
      <c r="BG43" s="1">
        <f>BG49+BG50</f>
        <v>0</v>
      </c>
      <c r="BH43" s="1"/>
      <c r="BI43" s="1"/>
      <c r="BJ43" s="16" t="e">
        <f t="shared" si="73"/>
        <v>#DIV/0!</v>
      </c>
      <c r="BK43" s="1"/>
      <c r="BL43" s="1"/>
      <c r="BM43" s="16" t="e">
        <f t="shared" si="74"/>
        <v>#DIV/0!</v>
      </c>
      <c r="BN43" s="1">
        <f>BN49</f>
        <v>0</v>
      </c>
      <c r="BO43" s="16"/>
      <c r="BP43" s="16"/>
      <c r="BQ43" s="16"/>
      <c r="BR43" s="1">
        <f>BS43+CC43</f>
        <v>9394443</v>
      </c>
      <c r="BS43" s="1">
        <f>BS44</f>
        <v>8128900</v>
      </c>
      <c r="BT43" s="1">
        <f>40000-40000</f>
        <v>0</v>
      </c>
      <c r="BU43" s="1"/>
      <c r="BV43" s="16" t="e">
        <f t="shared" si="75"/>
        <v>#DIV/0!</v>
      </c>
      <c r="BW43" s="1"/>
      <c r="BX43" s="1"/>
      <c r="BY43" s="16" t="e">
        <f t="shared" si="76"/>
        <v>#DIV/0!</v>
      </c>
      <c r="BZ43" s="1"/>
      <c r="CA43" s="1"/>
      <c r="CB43" s="16" t="e">
        <f t="shared" si="77"/>
        <v>#DIV/0!</v>
      </c>
      <c r="CC43" s="57">
        <f>CD43+CE43+CG43+CH43</f>
        <v>1265543</v>
      </c>
      <c r="CD43" s="1">
        <f>CD44</f>
        <v>100000</v>
      </c>
      <c r="CE43" s="1">
        <f>CE44</f>
        <v>0</v>
      </c>
      <c r="CF43" s="1">
        <f>CF44</f>
        <v>0</v>
      </c>
      <c r="CG43" s="1">
        <f>CG44</f>
        <v>1165543</v>
      </c>
      <c r="CH43" s="1">
        <f>CH44</f>
        <v>0</v>
      </c>
      <c r="CI43" s="1">
        <f t="shared" si="80"/>
        <v>9950046</v>
      </c>
    </row>
    <row r="44" spans="1:87" x14ac:dyDescent="0.25">
      <c r="A44" s="4"/>
      <c r="B44" s="5">
        <v>244</v>
      </c>
      <c r="C44" s="6" t="s">
        <v>40</v>
      </c>
      <c r="D44" s="4"/>
      <c r="E44" s="4"/>
      <c r="F44" s="13">
        <f t="shared" si="79"/>
        <v>408300</v>
      </c>
      <c r="G44" s="1"/>
      <c r="H44" s="1"/>
      <c r="I44" s="1"/>
      <c r="J44" s="1"/>
      <c r="K44" s="16"/>
      <c r="L44" s="16"/>
      <c r="M44" s="16"/>
      <c r="N44" s="1">
        <f t="shared" si="81"/>
        <v>408300</v>
      </c>
      <c r="O44" s="1"/>
      <c r="P44" s="1"/>
      <c r="Q44" s="1"/>
      <c r="R44" s="1"/>
      <c r="S44" s="1"/>
      <c r="T44" s="16"/>
      <c r="U44" s="1"/>
      <c r="V44" s="1"/>
      <c r="W44" s="16"/>
      <c r="X44" s="42">
        <f>48500+354140-170000-4166-17200-211274</f>
        <v>0</v>
      </c>
      <c r="Y44" s="1">
        <f>408300</f>
        <v>408300</v>
      </c>
      <c r="Z44" s="16"/>
      <c r="AA44" s="1"/>
      <c r="AB44" s="1"/>
      <c r="AC44" s="16"/>
      <c r="AD44" s="16"/>
      <c r="AE44" s="16"/>
      <c r="AF44" s="16"/>
      <c r="AG44" s="1"/>
      <c r="AH44" s="1"/>
      <c r="AI44" s="16"/>
      <c r="AJ44" s="16"/>
      <c r="AK44" s="16"/>
      <c r="AL44" s="16"/>
      <c r="AM44" s="15"/>
      <c r="AN44" s="1"/>
      <c r="AO44" s="1"/>
      <c r="AP44" s="1"/>
      <c r="AQ44" s="16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"/>
      <c r="BF44" s="1"/>
      <c r="BG44" s="1"/>
      <c r="BH44" s="1"/>
      <c r="BI44" s="1"/>
      <c r="BJ44" s="16"/>
      <c r="BK44" s="1"/>
      <c r="BL44" s="1"/>
      <c r="BM44" s="16"/>
      <c r="BN44" s="1"/>
      <c r="BO44" s="16"/>
      <c r="BP44" s="16"/>
      <c r="BQ44" s="16"/>
      <c r="BR44" s="1">
        <f>BS44+CC44</f>
        <v>9394443</v>
      </c>
      <c r="BS44" s="1">
        <f>4330000+382300+3387600+29000</f>
        <v>8128900</v>
      </c>
      <c r="BT44" s="1"/>
      <c r="BU44" s="1"/>
      <c r="BV44" s="16"/>
      <c r="BW44" s="1"/>
      <c r="BX44" s="1"/>
      <c r="BY44" s="16"/>
      <c r="BZ44" s="1"/>
      <c r="CA44" s="1"/>
      <c r="CB44" s="16"/>
      <c r="CC44" s="57">
        <f>CD44+CE44+CG44+CH44</f>
        <v>1265543</v>
      </c>
      <c r="CD44" s="1">
        <f>50000+50000</f>
        <v>100000</v>
      </c>
      <c r="CE44" s="1"/>
      <c r="CF44" s="1"/>
      <c r="CG44" s="1">
        <f>1144900-381997+402640</f>
        <v>1165543</v>
      </c>
      <c r="CH44" s="1"/>
      <c r="CI44" s="1">
        <f t="shared" si="80"/>
        <v>9802743</v>
      </c>
    </row>
    <row r="45" spans="1:87" x14ac:dyDescent="0.25">
      <c r="A45" s="4"/>
      <c r="B45" s="5">
        <v>247</v>
      </c>
      <c r="C45" s="4" t="s">
        <v>110</v>
      </c>
      <c r="D45" s="4"/>
      <c r="E45" s="4"/>
      <c r="F45" s="13">
        <f t="shared" si="79"/>
        <v>147303</v>
      </c>
      <c r="G45" s="1">
        <f>H45+I45+J45</f>
        <v>0</v>
      </c>
      <c r="H45" s="1"/>
      <c r="I45" s="4"/>
      <c r="J45" s="1"/>
      <c r="K45" s="16"/>
      <c r="L45" s="16"/>
      <c r="M45" s="16"/>
      <c r="N45" s="1">
        <f t="shared" si="81"/>
        <v>147303</v>
      </c>
      <c r="O45" s="1"/>
      <c r="P45" s="1"/>
      <c r="Q45" s="1">
        <f>150000+100000-2083-200000+99386</f>
        <v>147303</v>
      </c>
      <c r="R45" s="1"/>
      <c r="S45" s="1"/>
      <c r="T45" s="16" t="e">
        <f t="shared" si="67"/>
        <v>#DIV/0!</v>
      </c>
      <c r="U45" s="1"/>
      <c r="V45" s="1"/>
      <c r="W45" s="16" t="e">
        <f t="shared" si="68"/>
        <v>#DIV/0!</v>
      </c>
      <c r="X45" s="1"/>
      <c r="Y45" s="1"/>
      <c r="Z45" s="16"/>
      <c r="AA45" s="1"/>
      <c r="AB45" s="1"/>
      <c r="AC45" s="16"/>
      <c r="AD45" s="16"/>
      <c r="AE45" s="16"/>
      <c r="AF45" s="16" t="e">
        <f t="shared" si="70"/>
        <v>#DIV/0!</v>
      </c>
      <c r="AG45" s="1"/>
      <c r="AH45" s="1"/>
      <c r="AI45" s="16" t="e">
        <f t="shared" si="71"/>
        <v>#DIV/0!</v>
      </c>
      <c r="AJ45" s="16"/>
      <c r="AK45" s="16"/>
      <c r="AL45" s="16"/>
      <c r="AM45" s="15"/>
      <c r="AN45" s="1">
        <f>AO45+BD45</f>
        <v>0</v>
      </c>
      <c r="AO45" s="1"/>
      <c r="AP45" s="1"/>
      <c r="AQ45" s="16" t="e">
        <f t="shared" si="72"/>
        <v>#DIV/0!</v>
      </c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1">
        <f t="shared" ref="BE45:BE50" si="82">BF45+BG45+BH45+BK45+BN45</f>
        <v>0</v>
      </c>
      <c r="BF45" s="1"/>
      <c r="BG45" s="1"/>
      <c r="BH45" s="1"/>
      <c r="BI45" s="1"/>
      <c r="BJ45" s="16" t="e">
        <f t="shared" si="73"/>
        <v>#DIV/0!</v>
      </c>
      <c r="BK45" s="1"/>
      <c r="BL45" s="1"/>
      <c r="BM45" s="16" t="e">
        <f t="shared" si="74"/>
        <v>#DIV/0!</v>
      </c>
      <c r="BN45" s="1"/>
      <c r="BO45" s="16"/>
      <c r="BP45" s="16"/>
      <c r="BQ45" s="16"/>
      <c r="BR45" s="1">
        <f t="shared" ref="BR45:BR50" si="83">BS45+BT45+BW45+BZ45+CD45+CG45+CH45</f>
        <v>0</v>
      </c>
      <c r="BS45" s="1"/>
      <c r="BT45" s="1"/>
      <c r="BU45" s="1"/>
      <c r="BV45" s="16" t="e">
        <f t="shared" si="75"/>
        <v>#DIV/0!</v>
      </c>
      <c r="BW45" s="1"/>
      <c r="BX45" s="1"/>
      <c r="BY45" s="16" t="e">
        <f t="shared" si="76"/>
        <v>#DIV/0!</v>
      </c>
      <c r="BZ45" s="1"/>
      <c r="CA45" s="1"/>
      <c r="CB45" s="16" t="e">
        <f t="shared" si="77"/>
        <v>#DIV/0!</v>
      </c>
      <c r="CC45" s="57"/>
      <c r="CD45" s="1"/>
      <c r="CE45" s="16"/>
      <c r="CF45" s="1"/>
      <c r="CG45" s="1"/>
      <c r="CH45" s="16"/>
      <c r="CI45" s="1">
        <f t="shared" si="80"/>
        <v>147303</v>
      </c>
    </row>
    <row r="46" spans="1:87" ht="0.75" customHeight="1" x14ac:dyDescent="0.25">
      <c r="A46" s="4"/>
      <c r="B46" s="5">
        <v>350</v>
      </c>
      <c r="C46" s="4" t="s">
        <v>108</v>
      </c>
      <c r="D46" s="4"/>
      <c r="E46" s="4"/>
      <c r="F46" s="13">
        <f t="shared" si="79"/>
        <v>0</v>
      </c>
      <c r="G46" s="1">
        <f>H46+I46+J46</f>
        <v>0</v>
      </c>
      <c r="H46" s="1"/>
      <c r="I46" s="4"/>
      <c r="J46" s="1"/>
      <c r="K46" s="16"/>
      <c r="L46" s="16"/>
      <c r="M46" s="16"/>
      <c r="N46" s="1">
        <f t="shared" si="81"/>
        <v>0</v>
      </c>
      <c r="O46" s="1"/>
      <c r="P46" s="1"/>
      <c r="Q46" s="1"/>
      <c r="R46" s="1"/>
      <c r="S46" s="1"/>
      <c r="T46" s="16"/>
      <c r="U46" s="1"/>
      <c r="V46" s="1"/>
      <c r="W46" s="16"/>
      <c r="X46" s="1"/>
      <c r="Y46" s="1"/>
      <c r="Z46" s="16"/>
      <c r="AA46" s="1"/>
      <c r="AB46" s="1"/>
      <c r="AC46" s="16"/>
      <c r="AD46" s="16"/>
      <c r="AE46" s="16"/>
      <c r="AF46" s="16"/>
      <c r="AG46" s="1"/>
      <c r="AH46" s="1"/>
      <c r="AI46" s="16"/>
      <c r="AJ46" s="16"/>
      <c r="AK46" s="16"/>
      <c r="AL46" s="16"/>
      <c r="AM46" s="15"/>
      <c r="AN46" s="1"/>
      <c r="AO46" s="1"/>
      <c r="AP46" s="1"/>
      <c r="AQ46" s="16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1">
        <f t="shared" si="82"/>
        <v>0</v>
      </c>
      <c r="BF46" s="1"/>
      <c r="BG46" s="1"/>
      <c r="BH46" s="1"/>
      <c r="BI46" s="1"/>
      <c r="BJ46" s="16"/>
      <c r="BK46" s="1"/>
      <c r="BL46" s="1"/>
      <c r="BM46" s="16"/>
      <c r="BN46" s="16"/>
      <c r="BO46" s="16"/>
      <c r="BP46" s="16"/>
      <c r="BQ46" s="16"/>
      <c r="BR46" s="1">
        <f t="shared" si="83"/>
        <v>0</v>
      </c>
      <c r="BS46" s="1"/>
      <c r="BT46" s="1"/>
      <c r="BU46" s="1"/>
      <c r="BV46" s="16"/>
      <c r="BW46" s="1"/>
      <c r="BX46" s="1"/>
      <c r="BY46" s="16"/>
      <c r="BZ46" s="1"/>
      <c r="CA46" s="1"/>
      <c r="CB46" s="16"/>
      <c r="CC46" s="57"/>
      <c r="CD46" s="1"/>
      <c r="CE46" s="16"/>
      <c r="CF46" s="1"/>
      <c r="CG46" s="1"/>
      <c r="CH46" s="16"/>
      <c r="CI46" s="1">
        <f t="shared" si="80"/>
        <v>0</v>
      </c>
    </row>
    <row r="47" spans="1:87" ht="15" hidden="1" customHeight="1" x14ac:dyDescent="0.25">
      <c r="A47" s="4"/>
      <c r="B47" s="5">
        <v>414</v>
      </c>
      <c r="C47" s="4" t="s">
        <v>89</v>
      </c>
      <c r="D47" s="4"/>
      <c r="E47" s="4"/>
      <c r="F47" s="13">
        <f t="shared" si="79"/>
        <v>0</v>
      </c>
      <c r="G47" s="1">
        <f>H47+I47+J47</f>
        <v>0</v>
      </c>
      <c r="H47" s="1"/>
      <c r="I47" s="4"/>
      <c r="J47" s="1"/>
      <c r="K47" s="16"/>
      <c r="L47" s="16"/>
      <c r="M47" s="16"/>
      <c r="N47" s="1">
        <f t="shared" si="81"/>
        <v>0</v>
      </c>
      <c r="O47" s="1"/>
      <c r="P47" s="1"/>
      <c r="Q47" s="1"/>
      <c r="R47" s="1"/>
      <c r="S47" s="1"/>
      <c r="T47" s="16" t="e">
        <f t="shared" ref="T47" si="84">S47/R47*100</f>
        <v>#DIV/0!</v>
      </c>
      <c r="U47" s="1"/>
      <c r="V47" s="1"/>
      <c r="W47" s="16" t="e">
        <f t="shared" ref="W47" si="85">V47/U47*100</f>
        <v>#DIV/0!</v>
      </c>
      <c r="X47" s="42"/>
      <c r="Y47" s="1"/>
      <c r="Z47" s="16"/>
      <c r="AA47" s="1"/>
      <c r="AB47" s="1"/>
      <c r="AC47" s="16"/>
      <c r="AD47" s="16"/>
      <c r="AE47" s="16"/>
      <c r="AF47" s="16" t="e">
        <f t="shared" ref="AF47" si="86">AE47/AD47*100</f>
        <v>#DIV/0!</v>
      </c>
      <c r="AG47" s="1"/>
      <c r="AH47" s="1"/>
      <c r="AI47" s="16" t="e">
        <f t="shared" ref="AI47" si="87">AH47/AG47*100</f>
        <v>#DIV/0!</v>
      </c>
      <c r="AJ47" s="16"/>
      <c r="AK47" s="16"/>
      <c r="AL47" s="16"/>
      <c r="AM47" s="15"/>
      <c r="AN47" s="1"/>
      <c r="AO47" s="1"/>
      <c r="AP47" s="1"/>
      <c r="AQ47" s="16" t="e">
        <f t="shared" ref="AQ47" si="88">AP47/AO47*100</f>
        <v>#DIV/0!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1">
        <f t="shared" si="82"/>
        <v>0</v>
      </c>
      <c r="BF47" s="1"/>
      <c r="BG47" s="1"/>
      <c r="BH47" s="1"/>
      <c r="BI47" s="1"/>
      <c r="BJ47" s="16" t="e">
        <f t="shared" ref="BJ47" si="89">BI47/BH47*100</f>
        <v>#DIV/0!</v>
      </c>
      <c r="BK47" s="1"/>
      <c r="BL47" s="1"/>
      <c r="BM47" s="16" t="e">
        <f t="shared" ref="BM47" si="90">BL47/BK47*100</f>
        <v>#DIV/0!</v>
      </c>
      <c r="BN47" s="1"/>
      <c r="BO47" s="16"/>
      <c r="BP47" s="16"/>
      <c r="BQ47" s="16"/>
      <c r="BR47" s="1">
        <f t="shared" si="83"/>
        <v>0</v>
      </c>
      <c r="BS47" s="1"/>
      <c r="BT47" s="1"/>
      <c r="BU47" s="1"/>
      <c r="BV47" s="16" t="e">
        <f t="shared" ref="BV47" si="91">BU47/BT47*100</f>
        <v>#DIV/0!</v>
      </c>
      <c r="BW47" s="1"/>
      <c r="BX47" s="1"/>
      <c r="BY47" s="16" t="e">
        <f t="shared" ref="BY47" si="92">BX47/BW47*100</f>
        <v>#DIV/0!</v>
      </c>
      <c r="BZ47" s="1"/>
      <c r="CA47" s="1"/>
      <c r="CB47" s="16" t="e">
        <f t="shared" ref="CB47" si="93">CA47/BZ47*100</f>
        <v>#DIV/0!</v>
      </c>
      <c r="CC47" s="57"/>
      <c r="CD47" s="1"/>
      <c r="CE47" s="16"/>
      <c r="CF47" s="1"/>
      <c r="CG47" s="1"/>
      <c r="CH47" s="16"/>
      <c r="CI47" s="1">
        <f t="shared" si="80"/>
        <v>0</v>
      </c>
    </row>
    <row r="48" spans="1:87" ht="15" hidden="1" customHeight="1" x14ac:dyDescent="0.25">
      <c r="A48" s="4"/>
      <c r="B48" s="5">
        <v>831</v>
      </c>
      <c r="C48" s="4"/>
      <c r="D48" s="4"/>
      <c r="E48" s="4"/>
      <c r="F48" s="13">
        <f t="shared" si="79"/>
        <v>0</v>
      </c>
      <c r="G48" s="1"/>
      <c r="H48" s="1"/>
      <c r="I48" s="4"/>
      <c r="J48" s="1"/>
      <c r="K48" s="16"/>
      <c r="L48" s="16"/>
      <c r="M48" s="16"/>
      <c r="N48" s="1"/>
      <c r="O48" s="1"/>
      <c r="P48" s="1"/>
      <c r="Q48" s="1"/>
      <c r="R48" s="1"/>
      <c r="S48" s="1"/>
      <c r="T48" s="16"/>
      <c r="U48" s="1"/>
      <c r="V48" s="1"/>
      <c r="W48" s="16"/>
      <c r="X48" s="42"/>
      <c r="Y48" s="1"/>
      <c r="Z48" s="16"/>
      <c r="AA48" s="1"/>
      <c r="AB48" s="1"/>
      <c r="AC48" s="16"/>
      <c r="AD48" s="16"/>
      <c r="AE48" s="16"/>
      <c r="AF48" s="16"/>
      <c r="AG48" s="1"/>
      <c r="AH48" s="1"/>
      <c r="AI48" s="16"/>
      <c r="AJ48" s="16"/>
      <c r="AK48" s="16"/>
      <c r="AL48" s="16"/>
      <c r="AM48" s="15"/>
      <c r="AN48" s="1"/>
      <c r="AO48" s="1"/>
      <c r="AP48" s="1"/>
      <c r="AQ48" s="16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1">
        <f t="shared" si="82"/>
        <v>0</v>
      </c>
      <c r="BF48" s="1"/>
      <c r="BG48" s="1"/>
      <c r="BH48" s="1"/>
      <c r="BI48" s="1"/>
      <c r="BJ48" s="16"/>
      <c r="BK48" s="1"/>
      <c r="BL48" s="1"/>
      <c r="BM48" s="16"/>
      <c r="BN48" s="1"/>
      <c r="BO48" s="16"/>
      <c r="BP48" s="16"/>
      <c r="BQ48" s="16"/>
      <c r="BR48" s="1">
        <f t="shared" si="83"/>
        <v>0</v>
      </c>
      <c r="BS48" s="1"/>
      <c r="BT48" s="1"/>
      <c r="BU48" s="1"/>
      <c r="BV48" s="16"/>
      <c r="BW48" s="1"/>
      <c r="BX48" s="1"/>
      <c r="BY48" s="16"/>
      <c r="BZ48" s="1"/>
      <c r="CA48" s="1"/>
      <c r="CB48" s="16"/>
      <c r="CC48" s="57"/>
      <c r="CD48" s="1"/>
      <c r="CE48" s="16"/>
      <c r="CF48" s="1"/>
      <c r="CG48" s="1"/>
      <c r="CH48" s="16"/>
      <c r="CI48" s="1">
        <f t="shared" si="80"/>
        <v>0</v>
      </c>
    </row>
    <row r="49" spans="1:87" ht="15" hidden="1" customHeight="1" x14ac:dyDescent="0.25">
      <c r="A49" s="4"/>
      <c r="B49" s="5">
        <v>851</v>
      </c>
      <c r="C49" s="6" t="s">
        <v>83</v>
      </c>
      <c r="D49" s="4"/>
      <c r="E49" s="4"/>
      <c r="F49" s="13">
        <f t="shared" si="79"/>
        <v>0</v>
      </c>
      <c r="G49" s="1">
        <f>H49+I49+J49</f>
        <v>0</v>
      </c>
      <c r="H49" s="1"/>
      <c r="I49" s="4"/>
      <c r="J49" s="1"/>
      <c r="K49" s="16"/>
      <c r="L49" s="16"/>
      <c r="M49" s="16"/>
      <c r="N49" s="1">
        <f>O49+P49+Q49+R49+X49+Y49+U49</f>
        <v>0</v>
      </c>
      <c r="O49" s="1"/>
      <c r="P49" s="1"/>
      <c r="Q49" s="1"/>
      <c r="R49" s="1"/>
      <c r="S49" s="1"/>
      <c r="T49" s="16" t="e">
        <f t="shared" ref="T49:T50" si="94">S49/R49*100</f>
        <v>#DIV/0!</v>
      </c>
      <c r="U49" s="1"/>
      <c r="V49" s="1"/>
      <c r="W49" s="16" t="e">
        <f t="shared" ref="W49:W50" si="95">V49/U49*100</f>
        <v>#DIV/0!</v>
      </c>
      <c r="X49" s="42"/>
      <c r="Y49" s="1"/>
      <c r="Z49" s="16"/>
      <c r="AA49" s="1"/>
      <c r="AB49" s="1"/>
      <c r="AC49" s="16"/>
      <c r="AD49" s="16"/>
      <c r="AE49" s="16"/>
      <c r="AF49" s="16" t="e">
        <f t="shared" ref="AF49:AF50" si="96">AE49/AD49*100</f>
        <v>#DIV/0!</v>
      </c>
      <c r="AG49" s="1"/>
      <c r="AH49" s="1"/>
      <c r="AI49" s="16" t="e">
        <f t="shared" ref="AI49:AI50" si="97">AH49/AG49*100</f>
        <v>#DIV/0!</v>
      </c>
      <c r="AJ49" s="16"/>
      <c r="AK49" s="16"/>
      <c r="AL49" s="16"/>
      <c r="AM49" s="15"/>
      <c r="AN49" s="1">
        <f>AO49+BD49</f>
        <v>0</v>
      </c>
      <c r="AO49" s="1"/>
      <c r="AP49" s="1"/>
      <c r="AQ49" s="16" t="e">
        <f t="shared" ref="AQ49:AQ50" si="98">AP49/AO49*100</f>
        <v>#DIV/0!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1">
        <f t="shared" si="82"/>
        <v>0</v>
      </c>
      <c r="BF49" s="1"/>
      <c r="BG49" s="1"/>
      <c r="BH49" s="1"/>
      <c r="BI49" s="1"/>
      <c r="BJ49" s="16" t="e">
        <f t="shared" ref="BJ49:BJ50" si="99">BI49/BH49*100</f>
        <v>#DIV/0!</v>
      </c>
      <c r="BK49" s="1"/>
      <c r="BL49" s="1"/>
      <c r="BM49" s="16" t="e">
        <f t="shared" ref="BM49:BM50" si="100">BL49/BK49*100</f>
        <v>#DIV/0!</v>
      </c>
      <c r="BN49" s="1"/>
      <c r="BO49" s="16"/>
      <c r="BP49" s="16"/>
      <c r="BQ49" s="16"/>
      <c r="BR49" s="1">
        <f t="shared" si="83"/>
        <v>0</v>
      </c>
      <c r="BS49" s="1"/>
      <c r="BT49" s="1"/>
      <c r="BU49" s="1"/>
      <c r="BV49" s="16" t="e">
        <f t="shared" ref="BV49:BV50" si="101">BU49/BT49*100</f>
        <v>#DIV/0!</v>
      </c>
      <c r="BW49" s="1"/>
      <c r="BX49" s="1"/>
      <c r="BY49" s="16" t="e">
        <f t="shared" ref="BY49:BY50" si="102">BX49/BW49*100</f>
        <v>#DIV/0!</v>
      </c>
      <c r="BZ49" s="1"/>
      <c r="CA49" s="1"/>
      <c r="CB49" s="16" t="e">
        <f t="shared" ref="CB49:CB50" si="103">CA49/BZ49*100</f>
        <v>#DIV/0!</v>
      </c>
      <c r="CC49" s="57"/>
      <c r="CD49" s="1"/>
      <c r="CE49" s="16"/>
      <c r="CF49" s="1"/>
      <c r="CG49" s="1"/>
      <c r="CH49" s="16"/>
      <c r="CI49" s="1">
        <f t="shared" si="80"/>
        <v>0</v>
      </c>
    </row>
    <row r="50" spans="1:87" ht="15" hidden="1" customHeight="1" x14ac:dyDescent="0.25">
      <c r="A50" s="4"/>
      <c r="B50" s="5">
        <v>851.85299999999995</v>
      </c>
      <c r="C50" s="6" t="s">
        <v>84</v>
      </c>
      <c r="D50" s="4"/>
      <c r="E50" s="4"/>
      <c r="F50" s="13">
        <f t="shared" si="79"/>
        <v>0</v>
      </c>
      <c r="G50" s="1">
        <f>H50+I50+J50</f>
        <v>0</v>
      </c>
      <c r="H50" s="1"/>
      <c r="I50" s="4"/>
      <c r="J50" s="1"/>
      <c r="K50" s="16"/>
      <c r="L50" s="16"/>
      <c r="M50" s="16"/>
      <c r="N50" s="1">
        <f>O50+P50+Q50+R50+X50+Y50+U50</f>
        <v>0</v>
      </c>
      <c r="O50" s="1"/>
      <c r="P50" s="1"/>
      <c r="Q50" s="1"/>
      <c r="R50" s="1"/>
      <c r="S50" s="1"/>
      <c r="T50" s="16" t="e">
        <f t="shared" si="94"/>
        <v>#DIV/0!</v>
      </c>
      <c r="U50" s="1"/>
      <c r="V50" s="1"/>
      <c r="W50" s="16" t="e">
        <f t="shared" si="95"/>
        <v>#DIV/0!</v>
      </c>
      <c r="X50" s="42"/>
      <c r="Y50" s="1"/>
      <c r="Z50" s="16"/>
      <c r="AA50" s="1"/>
      <c r="AB50" s="1"/>
      <c r="AC50" s="16"/>
      <c r="AD50" s="16"/>
      <c r="AE50" s="16"/>
      <c r="AF50" s="16" t="e">
        <f t="shared" si="96"/>
        <v>#DIV/0!</v>
      </c>
      <c r="AG50" s="1"/>
      <c r="AH50" s="1"/>
      <c r="AI50" s="16" t="e">
        <f t="shared" si="97"/>
        <v>#DIV/0!</v>
      </c>
      <c r="AJ50" s="16"/>
      <c r="AK50" s="16"/>
      <c r="AL50" s="16"/>
      <c r="AM50" s="15"/>
      <c r="AN50" s="1">
        <f>AO50+BD50</f>
        <v>0</v>
      </c>
      <c r="AO50" s="1"/>
      <c r="AP50" s="1"/>
      <c r="AQ50" s="16" t="e">
        <f t="shared" si="98"/>
        <v>#DIV/0!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1">
        <f t="shared" si="82"/>
        <v>0</v>
      </c>
      <c r="BF50" s="1"/>
      <c r="BG50" s="1"/>
      <c r="BH50" s="1"/>
      <c r="BI50" s="1"/>
      <c r="BJ50" s="16" t="e">
        <f t="shared" si="99"/>
        <v>#DIV/0!</v>
      </c>
      <c r="BK50" s="1"/>
      <c r="BL50" s="1"/>
      <c r="BM50" s="16" t="e">
        <f t="shared" si="100"/>
        <v>#DIV/0!</v>
      </c>
      <c r="BN50" s="1"/>
      <c r="BO50" s="16"/>
      <c r="BP50" s="16"/>
      <c r="BQ50" s="16"/>
      <c r="BR50" s="1">
        <f t="shared" si="83"/>
        <v>0</v>
      </c>
      <c r="BS50" s="1"/>
      <c r="BT50" s="1"/>
      <c r="BU50" s="1"/>
      <c r="BV50" s="16" t="e">
        <f t="shared" si="101"/>
        <v>#DIV/0!</v>
      </c>
      <c r="BW50" s="1"/>
      <c r="BX50" s="1"/>
      <c r="BY50" s="16" t="e">
        <f t="shared" si="102"/>
        <v>#DIV/0!</v>
      </c>
      <c r="BZ50" s="1"/>
      <c r="CA50" s="1"/>
      <c r="CB50" s="16" t="e">
        <f t="shared" si="103"/>
        <v>#DIV/0!</v>
      </c>
      <c r="CC50" s="57"/>
      <c r="CD50" s="1"/>
      <c r="CE50" s="16"/>
      <c r="CF50" s="1"/>
      <c r="CG50" s="1"/>
      <c r="CH50" s="16"/>
      <c r="CI50" s="1">
        <f t="shared" si="80"/>
        <v>0</v>
      </c>
    </row>
    <row r="51" spans="1:87" ht="14.25" customHeight="1" x14ac:dyDescent="0.25">
      <c r="A51" s="17" t="s">
        <v>78</v>
      </c>
      <c r="B51" s="26"/>
      <c r="C51" s="21" t="s">
        <v>79</v>
      </c>
      <c r="D51" s="17"/>
      <c r="E51" s="17"/>
      <c r="F51" s="33">
        <f>F52</f>
        <v>0</v>
      </c>
      <c r="G51" s="33">
        <f t="shared" ref="G51:AV51" si="104">G52</f>
        <v>0</v>
      </c>
      <c r="H51" s="33">
        <f t="shared" si="104"/>
        <v>0</v>
      </c>
      <c r="I51" s="33">
        <f t="shared" si="104"/>
        <v>0</v>
      </c>
      <c r="J51" s="33">
        <f t="shared" si="104"/>
        <v>0</v>
      </c>
      <c r="K51" s="33"/>
      <c r="L51" s="33"/>
      <c r="M51" s="33"/>
      <c r="N51" s="3">
        <f>O51+P51+Q51+R51+X51+Y51+U51</f>
        <v>0</v>
      </c>
      <c r="O51" s="33">
        <f t="shared" si="104"/>
        <v>0</v>
      </c>
      <c r="P51" s="33">
        <f t="shared" si="104"/>
        <v>0</v>
      </c>
      <c r="Q51" s="33">
        <f t="shared" si="104"/>
        <v>0</v>
      </c>
      <c r="R51" s="33">
        <f t="shared" si="104"/>
        <v>0</v>
      </c>
      <c r="S51" s="33">
        <f t="shared" si="104"/>
        <v>0</v>
      </c>
      <c r="T51" s="33">
        <f t="shared" si="104"/>
        <v>0</v>
      </c>
      <c r="U51" s="33">
        <f t="shared" si="104"/>
        <v>0</v>
      </c>
      <c r="V51" s="33">
        <f t="shared" si="104"/>
        <v>0</v>
      </c>
      <c r="W51" s="33">
        <f t="shared" si="104"/>
        <v>0</v>
      </c>
      <c r="X51" s="33">
        <f t="shared" si="104"/>
        <v>0</v>
      </c>
      <c r="Y51" s="33">
        <f t="shared" si="104"/>
        <v>0</v>
      </c>
      <c r="Z51" s="33"/>
      <c r="AA51" s="33">
        <f t="shared" si="104"/>
        <v>0</v>
      </c>
      <c r="AB51" s="33">
        <f t="shared" si="104"/>
        <v>0</v>
      </c>
      <c r="AC51" s="33"/>
      <c r="AD51" s="33">
        <f t="shared" si="104"/>
        <v>0</v>
      </c>
      <c r="AE51" s="33">
        <f t="shared" si="104"/>
        <v>0</v>
      </c>
      <c r="AF51" s="33">
        <f t="shared" si="104"/>
        <v>0</v>
      </c>
      <c r="AG51" s="33">
        <f t="shared" si="104"/>
        <v>0</v>
      </c>
      <c r="AH51" s="33">
        <f t="shared" si="104"/>
        <v>0</v>
      </c>
      <c r="AI51" s="33">
        <f t="shared" si="104"/>
        <v>0</v>
      </c>
      <c r="AJ51" s="33">
        <f t="shared" si="104"/>
        <v>0</v>
      </c>
      <c r="AK51" s="33">
        <f t="shared" si="104"/>
        <v>0</v>
      </c>
      <c r="AL51" s="33">
        <f t="shared" si="104"/>
        <v>0</v>
      </c>
      <c r="AM51" s="33">
        <f t="shared" si="104"/>
        <v>0</v>
      </c>
      <c r="AN51" s="33">
        <f t="shared" si="104"/>
        <v>0</v>
      </c>
      <c r="AO51" s="33">
        <f t="shared" si="104"/>
        <v>0</v>
      </c>
      <c r="AP51" s="33">
        <f t="shared" si="104"/>
        <v>0</v>
      </c>
      <c r="AQ51" s="33">
        <f t="shared" si="104"/>
        <v>0</v>
      </c>
      <c r="AR51" s="33">
        <f t="shared" si="104"/>
        <v>0</v>
      </c>
      <c r="AS51" s="33">
        <f t="shared" si="104"/>
        <v>0</v>
      </c>
      <c r="AT51" s="33">
        <f t="shared" si="104"/>
        <v>0</v>
      </c>
      <c r="AU51" s="33">
        <f t="shared" si="104"/>
        <v>0</v>
      </c>
      <c r="AV51" s="33">
        <f t="shared" si="104"/>
        <v>0</v>
      </c>
      <c r="AW51" s="33">
        <f t="shared" ref="AW51:CI51" si="105">AW52</f>
        <v>0</v>
      </c>
      <c r="AX51" s="33">
        <f t="shared" si="105"/>
        <v>0</v>
      </c>
      <c r="AY51" s="33">
        <f t="shared" si="105"/>
        <v>0</v>
      </c>
      <c r="AZ51" s="33">
        <f t="shared" si="105"/>
        <v>0</v>
      </c>
      <c r="BA51" s="33">
        <f t="shared" si="105"/>
        <v>0</v>
      </c>
      <c r="BB51" s="33">
        <f t="shared" si="105"/>
        <v>0</v>
      </c>
      <c r="BC51" s="33">
        <f t="shared" si="105"/>
        <v>0</v>
      </c>
      <c r="BD51" s="33">
        <f t="shared" si="105"/>
        <v>0</v>
      </c>
      <c r="BE51" s="33">
        <f t="shared" si="105"/>
        <v>0</v>
      </c>
      <c r="BF51" s="33">
        <f t="shared" si="105"/>
        <v>0</v>
      </c>
      <c r="BG51" s="33">
        <f t="shared" si="105"/>
        <v>0</v>
      </c>
      <c r="BH51" s="33">
        <f t="shared" si="105"/>
        <v>0</v>
      </c>
      <c r="BI51" s="33">
        <f t="shared" si="105"/>
        <v>0</v>
      </c>
      <c r="BJ51" s="33">
        <f t="shared" si="105"/>
        <v>0</v>
      </c>
      <c r="BK51" s="33">
        <f t="shared" si="105"/>
        <v>0</v>
      </c>
      <c r="BL51" s="33">
        <f t="shared" si="105"/>
        <v>0</v>
      </c>
      <c r="BM51" s="33">
        <f t="shared" si="105"/>
        <v>0</v>
      </c>
      <c r="BN51" s="33">
        <f t="shared" si="105"/>
        <v>0</v>
      </c>
      <c r="BO51" s="33"/>
      <c r="BP51" s="33"/>
      <c r="BQ51" s="33"/>
      <c r="BR51" s="33">
        <f t="shared" si="105"/>
        <v>0</v>
      </c>
      <c r="BS51" s="33">
        <f t="shared" si="105"/>
        <v>0</v>
      </c>
      <c r="BT51" s="33">
        <f t="shared" si="105"/>
        <v>0</v>
      </c>
      <c r="BU51" s="33">
        <f t="shared" si="105"/>
        <v>0</v>
      </c>
      <c r="BV51" s="33" t="e">
        <f t="shared" si="105"/>
        <v>#DIV/0!</v>
      </c>
      <c r="BW51" s="33">
        <f t="shared" si="105"/>
        <v>0</v>
      </c>
      <c r="BX51" s="33">
        <f t="shared" si="105"/>
        <v>0</v>
      </c>
      <c r="BY51" s="33" t="e">
        <f t="shared" si="105"/>
        <v>#DIV/0!</v>
      </c>
      <c r="BZ51" s="33">
        <f t="shared" si="105"/>
        <v>0</v>
      </c>
      <c r="CA51" s="33">
        <f t="shared" si="105"/>
        <v>0</v>
      </c>
      <c r="CB51" s="33" t="e">
        <f t="shared" si="105"/>
        <v>#DIV/0!</v>
      </c>
      <c r="CC51" s="58">
        <f t="shared" si="105"/>
        <v>0</v>
      </c>
      <c r="CD51" s="33">
        <f t="shared" si="105"/>
        <v>0</v>
      </c>
      <c r="CE51" s="33">
        <f t="shared" si="105"/>
        <v>0</v>
      </c>
      <c r="CF51" s="33">
        <f t="shared" si="105"/>
        <v>0</v>
      </c>
      <c r="CG51" s="33">
        <f t="shared" si="105"/>
        <v>0</v>
      </c>
      <c r="CH51" s="33">
        <f t="shared" si="105"/>
        <v>0</v>
      </c>
      <c r="CI51" s="33">
        <f t="shared" si="105"/>
        <v>0</v>
      </c>
    </row>
    <row r="52" spans="1:87" ht="15" customHeight="1" x14ac:dyDescent="0.25">
      <c r="A52" s="4" t="s">
        <v>80</v>
      </c>
      <c r="B52" s="5">
        <v>244</v>
      </c>
      <c r="C52" s="6" t="s">
        <v>104</v>
      </c>
      <c r="D52" s="4"/>
      <c r="E52" s="4"/>
      <c r="F52" s="13">
        <f>G52+N52+AD52+AN52+BE52+AM52</f>
        <v>0</v>
      </c>
      <c r="G52" s="1">
        <f>H52+I52+J52</f>
        <v>0</v>
      </c>
      <c r="H52" s="1"/>
      <c r="I52" s="4"/>
      <c r="J52" s="1"/>
      <c r="K52" s="16"/>
      <c r="L52" s="16"/>
      <c r="M52" s="16"/>
      <c r="N52" s="1">
        <f>O52+P52+Q52+R52+X52+Y52+U52</f>
        <v>0</v>
      </c>
      <c r="O52" s="1"/>
      <c r="P52" s="1"/>
      <c r="Q52" s="1"/>
      <c r="R52" s="1"/>
      <c r="S52" s="1"/>
      <c r="T52" s="16"/>
      <c r="U52" s="1"/>
      <c r="V52" s="1"/>
      <c r="W52" s="16"/>
      <c r="X52" s="42"/>
      <c r="Y52" s="1"/>
      <c r="Z52" s="16"/>
      <c r="AA52" s="1"/>
      <c r="AB52" s="1"/>
      <c r="AC52" s="16"/>
      <c r="AD52" s="16"/>
      <c r="AE52" s="16"/>
      <c r="AF52" s="16"/>
      <c r="AG52" s="1"/>
      <c r="AH52" s="1"/>
      <c r="AI52" s="16"/>
      <c r="AJ52" s="16"/>
      <c r="AK52" s="16"/>
      <c r="AL52" s="16"/>
      <c r="AM52" s="15"/>
      <c r="AN52" s="1"/>
      <c r="AO52" s="1"/>
      <c r="AP52" s="1"/>
      <c r="AQ52" s="16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1"/>
      <c r="BF52" s="1"/>
      <c r="BG52" s="1"/>
      <c r="BH52" s="1"/>
      <c r="BI52" s="1"/>
      <c r="BJ52" s="16"/>
      <c r="BK52" s="1"/>
      <c r="BL52" s="1"/>
      <c r="BM52" s="16"/>
      <c r="BN52" s="1"/>
      <c r="BO52" s="16"/>
      <c r="BP52" s="16"/>
      <c r="BQ52" s="16"/>
      <c r="BR52" s="1">
        <f>BS52+BT52+BW52+BZ52+CD52+CG52+CH52</f>
        <v>0</v>
      </c>
      <c r="BS52" s="1"/>
      <c r="BT52" s="1"/>
      <c r="BU52" s="1"/>
      <c r="BV52" s="16" t="e">
        <f t="shared" ref="BV52:BV59" si="106">BU52/BT52*100</f>
        <v>#DIV/0!</v>
      </c>
      <c r="BW52" s="1"/>
      <c r="BX52" s="1"/>
      <c r="BY52" s="16" t="e">
        <f t="shared" ref="BY52:BY59" si="107">BX52/BW52*100</f>
        <v>#DIV/0!</v>
      </c>
      <c r="BZ52" s="1"/>
      <c r="CA52" s="1"/>
      <c r="CB52" s="16" t="e">
        <f t="shared" ref="CB52:CB59" si="108">CA52/BZ52*100</f>
        <v>#DIV/0!</v>
      </c>
      <c r="CC52" s="57">
        <f>CD52+CE52+CG52+CH52</f>
        <v>0</v>
      </c>
      <c r="CD52" s="1"/>
      <c r="CE52" s="16"/>
      <c r="CF52" s="1"/>
      <c r="CG52" s="1"/>
      <c r="CH52" s="16"/>
      <c r="CI52" s="1">
        <f>G52+N52+AD52+AN52+BE52+BR52+AM52</f>
        <v>0</v>
      </c>
    </row>
    <row r="53" spans="1:87" x14ac:dyDescent="0.25">
      <c r="A53" s="24" t="s">
        <v>67</v>
      </c>
      <c r="B53" s="24"/>
      <c r="C53" s="25" t="s">
        <v>68</v>
      </c>
      <c r="D53" s="25" t="e">
        <f>D54+#REF!+#REF!+#REF!</f>
        <v>#REF!</v>
      </c>
      <c r="E53" s="25" t="e">
        <f>E54+#REF!+#REF!+#REF!</f>
        <v>#REF!</v>
      </c>
      <c r="F53" s="3">
        <f>SUM(F54:F55)</f>
        <v>506100</v>
      </c>
      <c r="G53" s="3">
        <f>SUM(G54:G55)</f>
        <v>491600</v>
      </c>
      <c r="H53" s="3">
        <f>SUM(H54:H55)</f>
        <v>377600</v>
      </c>
      <c r="I53" s="3">
        <f>SUM(I54:I55)</f>
        <v>0</v>
      </c>
      <c r="J53" s="3">
        <f>SUM(J54:J55)</f>
        <v>114000</v>
      </c>
      <c r="K53" s="16"/>
      <c r="L53" s="16"/>
      <c r="M53" s="16"/>
      <c r="N53" s="3">
        <f t="shared" ref="N53:S53" si="109">SUM(N54:N55)</f>
        <v>0</v>
      </c>
      <c r="O53" s="3">
        <f t="shared" si="109"/>
        <v>0</v>
      </c>
      <c r="P53" s="3">
        <f t="shared" si="109"/>
        <v>0</v>
      </c>
      <c r="Q53" s="3">
        <f t="shared" si="109"/>
        <v>0</v>
      </c>
      <c r="R53" s="3">
        <f t="shared" si="109"/>
        <v>0</v>
      </c>
      <c r="S53" s="3">
        <f t="shared" si="109"/>
        <v>0</v>
      </c>
      <c r="T53" s="16" t="e">
        <f t="shared" ref="T53:T59" si="110">S53/R53*100</f>
        <v>#DIV/0!</v>
      </c>
      <c r="U53" s="3">
        <f>SUM(U54:U55)</f>
        <v>0</v>
      </c>
      <c r="V53" s="3">
        <f>SUM(V54:V55)</f>
        <v>0</v>
      </c>
      <c r="W53" s="16" t="e">
        <f t="shared" ref="W53:W59" si="111">V53/U53*100</f>
        <v>#DIV/0!</v>
      </c>
      <c r="X53" s="3">
        <f>SUM(X54:X55)</f>
        <v>0</v>
      </c>
      <c r="Y53" s="3">
        <f>SUM(Y54:Y55)</f>
        <v>0</v>
      </c>
      <c r="Z53" s="16"/>
      <c r="AA53" s="3">
        <f>SUM(AA54:AA55)</f>
        <v>0</v>
      </c>
      <c r="AB53" s="3">
        <f>SUM(AB54:AB55)</f>
        <v>0</v>
      </c>
      <c r="AC53" s="16"/>
      <c r="AD53" s="3">
        <f>SUM(AD54:AD55)</f>
        <v>0</v>
      </c>
      <c r="AE53" s="3">
        <f>SUM(AE54:AE55)</f>
        <v>0</v>
      </c>
      <c r="AF53" s="16" t="e">
        <f t="shared" ref="AF53:AF59" si="112">AE53/AD53*100</f>
        <v>#DIV/0!</v>
      </c>
      <c r="AG53" s="3">
        <f>SUM(AG54:AG55)</f>
        <v>0</v>
      </c>
      <c r="AH53" s="3">
        <f>SUM(AH54:AH55)</f>
        <v>0</v>
      </c>
      <c r="AI53" s="16" t="e">
        <f t="shared" ref="AI53:AI59" si="113">AH53/AG53*100</f>
        <v>#DIV/0!</v>
      </c>
      <c r="AJ53" s="16"/>
      <c r="AK53" s="16"/>
      <c r="AL53" s="16"/>
      <c r="AM53" s="3">
        <f>SUM(AM54:AM55)</f>
        <v>0</v>
      </c>
      <c r="AN53" s="3">
        <f>SUM(AN54:AN55)</f>
        <v>0</v>
      </c>
      <c r="AO53" s="3">
        <f>SUM(AO54:AO55)</f>
        <v>0</v>
      </c>
      <c r="AP53" s="3">
        <f>SUM(AP54:AP55)</f>
        <v>0</v>
      </c>
      <c r="AQ53" s="16" t="e">
        <f t="shared" ref="AQ53:AQ59" si="114">AP53/AO53*100</f>
        <v>#DIV/0!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3">
        <f t="shared" ref="BD53:BI53" si="115">SUM(BD54:BD55)</f>
        <v>0</v>
      </c>
      <c r="BE53" s="3">
        <f t="shared" si="115"/>
        <v>14500</v>
      </c>
      <c r="BF53" s="1">
        <f t="shared" si="115"/>
        <v>0</v>
      </c>
      <c r="BG53" s="1">
        <f t="shared" si="115"/>
        <v>0</v>
      </c>
      <c r="BH53" s="1">
        <f t="shared" si="115"/>
        <v>0</v>
      </c>
      <c r="BI53" s="1">
        <f t="shared" si="115"/>
        <v>0</v>
      </c>
      <c r="BJ53" s="16" t="e">
        <f t="shared" ref="BJ53:BJ57" si="116">BI53/BH53*100</f>
        <v>#DIV/0!</v>
      </c>
      <c r="BK53" s="1">
        <f>SUM(BK54:BK55)</f>
        <v>0</v>
      </c>
      <c r="BL53" s="1">
        <f>SUM(BL54:BL55)</f>
        <v>0</v>
      </c>
      <c r="BM53" s="16" t="e">
        <f t="shared" ref="BM53:BM57" si="117">BL53/BK53*100</f>
        <v>#DIV/0!</v>
      </c>
      <c r="BN53" s="1">
        <f>SUM(BN54:BN55)</f>
        <v>14500</v>
      </c>
      <c r="BO53" s="16"/>
      <c r="BP53" s="16"/>
      <c r="BQ53" s="16"/>
      <c r="BR53" s="3">
        <f>SUM(BR54:BR55)</f>
        <v>165900</v>
      </c>
      <c r="BS53" s="3">
        <f>SUM(BS54:BS55)</f>
        <v>81997</v>
      </c>
      <c r="BT53" s="3">
        <f>SUM(BT54:BT55)</f>
        <v>0</v>
      </c>
      <c r="BU53" s="3">
        <f>SUM(BU54:BU55)</f>
        <v>0</v>
      </c>
      <c r="BV53" s="16" t="e">
        <f t="shared" si="106"/>
        <v>#DIV/0!</v>
      </c>
      <c r="BW53" s="3">
        <f>SUM(BW54:BW55)</f>
        <v>0</v>
      </c>
      <c r="BX53" s="3">
        <f>SUM(BX54:BX55)</f>
        <v>0</v>
      </c>
      <c r="BY53" s="16" t="e">
        <f t="shared" si="107"/>
        <v>#DIV/0!</v>
      </c>
      <c r="BZ53" s="3">
        <f>SUM(BZ54:BZ55)</f>
        <v>0</v>
      </c>
      <c r="CA53" s="3">
        <f>SUM(CA54:CA55)</f>
        <v>0</v>
      </c>
      <c r="CB53" s="16" t="e">
        <f t="shared" si="108"/>
        <v>#DIV/0!</v>
      </c>
      <c r="CC53" s="55">
        <f t="shared" ref="CC53:CI53" si="118">SUM(CC54:CC55)</f>
        <v>83903</v>
      </c>
      <c r="CD53" s="3">
        <f t="shared" si="118"/>
        <v>0</v>
      </c>
      <c r="CE53" s="3">
        <f t="shared" si="118"/>
        <v>0</v>
      </c>
      <c r="CF53" s="3">
        <f t="shared" si="118"/>
        <v>0</v>
      </c>
      <c r="CG53" s="3">
        <f t="shared" si="118"/>
        <v>4000</v>
      </c>
      <c r="CH53" s="3">
        <f t="shared" si="118"/>
        <v>79903</v>
      </c>
      <c r="CI53" s="3">
        <f t="shared" si="118"/>
        <v>672000</v>
      </c>
    </row>
    <row r="54" spans="1:87" x14ac:dyDescent="0.25">
      <c r="A54" s="4" t="s">
        <v>90</v>
      </c>
      <c r="B54" s="5">
        <v>611</v>
      </c>
      <c r="C54" s="4" t="s">
        <v>69</v>
      </c>
      <c r="D54" s="4"/>
      <c r="E54" s="4"/>
      <c r="F54" s="13">
        <f>G54+N54+AD54+AN54+BE54+AM54</f>
        <v>506100</v>
      </c>
      <c r="G54" s="1">
        <f>H54+I54+J54</f>
        <v>491600</v>
      </c>
      <c r="H54" s="1">
        <f>516100-7700-76800-54000</f>
        <v>377600</v>
      </c>
      <c r="I54" s="4"/>
      <c r="J54" s="1">
        <f>155900-2300-23200-16400</f>
        <v>114000</v>
      </c>
      <c r="K54" s="16"/>
      <c r="L54" s="16"/>
      <c r="M54" s="16"/>
      <c r="N54" s="1">
        <f>O54+P54+Q54+R54+X54+Y54+U54</f>
        <v>0</v>
      </c>
      <c r="O54" s="1"/>
      <c r="P54" s="1"/>
      <c r="Q54" s="1"/>
      <c r="R54" s="1"/>
      <c r="S54" s="1"/>
      <c r="T54" s="16" t="e">
        <f t="shared" si="110"/>
        <v>#DIV/0!</v>
      </c>
      <c r="U54" s="1"/>
      <c r="V54" s="1"/>
      <c r="W54" s="16" t="e">
        <f t="shared" si="111"/>
        <v>#DIV/0!</v>
      </c>
      <c r="X54" s="1"/>
      <c r="Y54" s="1"/>
      <c r="Z54" s="16"/>
      <c r="AA54" s="1"/>
      <c r="AB54" s="1"/>
      <c r="AC54" s="16"/>
      <c r="AD54" s="16">
        <f>AG54</f>
        <v>0</v>
      </c>
      <c r="AE54" s="16">
        <f>AH54</f>
        <v>0</v>
      </c>
      <c r="AF54" s="16" t="e">
        <f t="shared" si="112"/>
        <v>#DIV/0!</v>
      </c>
      <c r="AG54" s="1"/>
      <c r="AH54" s="1"/>
      <c r="AI54" s="16" t="e">
        <f t="shared" si="113"/>
        <v>#DIV/0!</v>
      </c>
      <c r="AJ54" s="16"/>
      <c r="AK54" s="16"/>
      <c r="AL54" s="16"/>
      <c r="AM54" s="17"/>
      <c r="AN54" s="1">
        <f>AO54+BD54</f>
        <v>0</v>
      </c>
      <c r="AO54" s="1"/>
      <c r="AP54" s="1"/>
      <c r="AQ54" s="16" t="e">
        <f t="shared" si="114"/>
        <v>#DIV/0!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1">
        <f>BF54+BG54+BH54+BK54+BN54</f>
        <v>14500</v>
      </c>
      <c r="BF54" s="2"/>
      <c r="BG54" s="2"/>
      <c r="BH54" s="2"/>
      <c r="BI54" s="1"/>
      <c r="BJ54" s="16" t="e">
        <f t="shared" si="116"/>
        <v>#DIV/0!</v>
      </c>
      <c r="BK54" s="2"/>
      <c r="BL54" s="1"/>
      <c r="BM54" s="16" t="e">
        <f t="shared" si="117"/>
        <v>#DIV/0!</v>
      </c>
      <c r="BN54" s="2">
        <f>13500+1000</f>
        <v>14500</v>
      </c>
      <c r="BO54" s="16"/>
      <c r="BP54" s="16"/>
      <c r="BQ54" s="16"/>
      <c r="BR54" s="1">
        <f>BS54+CC54</f>
        <v>83903</v>
      </c>
      <c r="BS54" s="1"/>
      <c r="BT54" s="1"/>
      <c r="BU54" s="1"/>
      <c r="BV54" s="16" t="e">
        <f t="shared" si="106"/>
        <v>#DIV/0!</v>
      </c>
      <c r="BW54" s="1"/>
      <c r="BX54" s="1"/>
      <c r="BY54" s="16" t="e">
        <f t="shared" si="107"/>
        <v>#DIV/0!</v>
      </c>
      <c r="BZ54" s="1"/>
      <c r="CA54" s="1"/>
      <c r="CB54" s="16" t="e">
        <f t="shared" si="108"/>
        <v>#DIV/0!</v>
      </c>
      <c r="CC54" s="57">
        <f>CD54+CE54+CG54+CH54+CF54</f>
        <v>83903</v>
      </c>
      <c r="CD54" s="1"/>
      <c r="CE54" s="16"/>
      <c r="CF54" s="1"/>
      <c r="CG54" s="1">
        <f>4000</f>
        <v>4000</v>
      </c>
      <c r="CH54" s="1">
        <f>10000+100000-11685-4000-13500+88-1000</f>
        <v>79903</v>
      </c>
      <c r="CI54" s="1">
        <f>G54+N54+AD54+AN54+BE54+BR54+AM54</f>
        <v>590003</v>
      </c>
    </row>
    <row r="55" spans="1:87" ht="15" hidden="1" customHeight="1" x14ac:dyDescent="0.25">
      <c r="A55" s="4"/>
      <c r="B55" s="5">
        <v>612</v>
      </c>
      <c r="C55" s="6" t="s">
        <v>88</v>
      </c>
      <c r="D55" s="4"/>
      <c r="E55" s="4"/>
      <c r="F55" s="13">
        <f>G55+N55+AD55+AN55+BE55+AM55</f>
        <v>0</v>
      </c>
      <c r="G55" s="1">
        <f>H55+I55+J55</f>
        <v>0</v>
      </c>
      <c r="H55" s="1"/>
      <c r="I55" s="4"/>
      <c r="J55" s="1"/>
      <c r="K55" s="16"/>
      <c r="L55" s="16"/>
      <c r="M55" s="16"/>
      <c r="N55" s="1">
        <f>O55+P55+Q55+R55+X55+Y55+U55</f>
        <v>0</v>
      </c>
      <c r="O55" s="1"/>
      <c r="P55" s="1"/>
      <c r="Q55" s="1"/>
      <c r="R55" s="1"/>
      <c r="S55" s="1"/>
      <c r="T55" s="16" t="e">
        <f t="shared" si="110"/>
        <v>#DIV/0!</v>
      </c>
      <c r="U55" s="1"/>
      <c r="V55" s="1"/>
      <c r="W55" s="16" t="e">
        <f t="shared" si="111"/>
        <v>#DIV/0!</v>
      </c>
      <c r="X55" s="1"/>
      <c r="Y55" s="1"/>
      <c r="Z55" s="16"/>
      <c r="AA55" s="1"/>
      <c r="AB55" s="1"/>
      <c r="AC55" s="16"/>
      <c r="AD55" s="16">
        <f>AG55</f>
        <v>0</v>
      </c>
      <c r="AE55" s="16">
        <f>AH55</f>
        <v>0</v>
      </c>
      <c r="AF55" s="16" t="e">
        <f t="shared" si="112"/>
        <v>#DIV/0!</v>
      </c>
      <c r="AG55" s="1"/>
      <c r="AH55" s="1"/>
      <c r="AI55" s="16" t="e">
        <f t="shared" si="113"/>
        <v>#DIV/0!</v>
      </c>
      <c r="AJ55" s="16"/>
      <c r="AK55" s="16"/>
      <c r="AL55" s="16"/>
      <c r="AM55" s="17"/>
      <c r="AN55" s="1">
        <f>AO55+BD55</f>
        <v>0</v>
      </c>
      <c r="AO55" s="1"/>
      <c r="AP55" s="1"/>
      <c r="AQ55" s="16" t="e">
        <f t="shared" si="114"/>
        <v>#DIV/0!</v>
      </c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1">
        <f>BF55+BG55+BH55+BK55+BN55</f>
        <v>0</v>
      </c>
      <c r="BF55" s="1"/>
      <c r="BG55" s="1"/>
      <c r="BH55" s="1"/>
      <c r="BI55" s="1"/>
      <c r="BJ55" s="16" t="e">
        <f t="shared" si="116"/>
        <v>#DIV/0!</v>
      </c>
      <c r="BK55" s="1"/>
      <c r="BL55" s="1"/>
      <c r="BM55" s="16" t="e">
        <f t="shared" si="117"/>
        <v>#DIV/0!</v>
      </c>
      <c r="BN55" s="1"/>
      <c r="BO55" s="16"/>
      <c r="BP55" s="16"/>
      <c r="BQ55" s="16"/>
      <c r="BR55" s="1">
        <f>BS55+BT55+BW55+BZ55+CD55+CG55+CH55</f>
        <v>81997</v>
      </c>
      <c r="BS55" s="1">
        <f>81997</f>
        <v>81997</v>
      </c>
      <c r="BT55" s="1"/>
      <c r="BU55" s="1"/>
      <c r="BV55" s="16" t="e">
        <f t="shared" si="106"/>
        <v>#DIV/0!</v>
      </c>
      <c r="BW55" s="1"/>
      <c r="BX55" s="1"/>
      <c r="BY55" s="16" t="e">
        <f t="shared" si="107"/>
        <v>#DIV/0!</v>
      </c>
      <c r="BZ55" s="1"/>
      <c r="CA55" s="1"/>
      <c r="CB55" s="16" t="e">
        <f t="shared" si="108"/>
        <v>#DIV/0!</v>
      </c>
      <c r="CC55" s="57"/>
      <c r="CD55" s="1"/>
      <c r="CE55" s="16"/>
      <c r="CF55" s="1"/>
      <c r="CG55" s="1"/>
      <c r="CH55" s="16"/>
      <c r="CI55" s="1">
        <f>G55+N55+AD55+AN55+BE55+BR55+AM55</f>
        <v>81997</v>
      </c>
    </row>
    <row r="56" spans="1:87" ht="0.75" customHeight="1" x14ac:dyDescent="0.25">
      <c r="A56" s="27">
        <v>1000</v>
      </c>
      <c r="B56" s="26"/>
      <c r="C56" s="17" t="s">
        <v>70</v>
      </c>
      <c r="D56" s="17" t="e">
        <f>#REF!</f>
        <v>#REF!</v>
      </c>
      <c r="E56" s="17" t="e">
        <f>#REF!</f>
        <v>#REF!</v>
      </c>
      <c r="F56" s="3">
        <f>SUM(F57:F57)</f>
        <v>0</v>
      </c>
      <c r="G56" s="3">
        <f>SUM(G57:G57)</f>
        <v>0</v>
      </c>
      <c r="H56" s="3">
        <f>SUM(H57:H57)</f>
        <v>0</v>
      </c>
      <c r="I56" s="3">
        <f>SUM(I57:I57)</f>
        <v>0</v>
      </c>
      <c r="J56" s="3">
        <f>SUM(J57:J57)</f>
        <v>0</v>
      </c>
      <c r="K56" s="16"/>
      <c r="L56" s="16"/>
      <c r="M56" s="16"/>
      <c r="N56" s="3">
        <f t="shared" ref="N56:S56" si="119">SUM(N57:N57)</f>
        <v>0</v>
      </c>
      <c r="O56" s="3">
        <f t="shared" si="119"/>
        <v>0</v>
      </c>
      <c r="P56" s="3">
        <f t="shared" si="119"/>
        <v>0</v>
      </c>
      <c r="Q56" s="3">
        <f t="shared" si="119"/>
        <v>0</v>
      </c>
      <c r="R56" s="3">
        <f t="shared" si="119"/>
        <v>0</v>
      </c>
      <c r="S56" s="3">
        <f t="shared" si="119"/>
        <v>0</v>
      </c>
      <c r="T56" s="16" t="e">
        <f t="shared" si="110"/>
        <v>#DIV/0!</v>
      </c>
      <c r="U56" s="3">
        <f>SUM(U57:U57)</f>
        <v>0</v>
      </c>
      <c r="V56" s="3">
        <f>SUM(V57:V57)</f>
        <v>0</v>
      </c>
      <c r="W56" s="16" t="e">
        <f t="shared" si="111"/>
        <v>#DIV/0!</v>
      </c>
      <c r="X56" s="3">
        <f>SUM(X57:X57)</f>
        <v>0</v>
      </c>
      <c r="Y56" s="3">
        <f>SUM(Y57:Y57)</f>
        <v>0</v>
      </c>
      <c r="Z56" s="16"/>
      <c r="AA56" s="3">
        <f>SUM(AA57:AA57)</f>
        <v>0</v>
      </c>
      <c r="AB56" s="3">
        <f>SUM(AB57:AB57)</f>
        <v>0</v>
      </c>
      <c r="AC56" s="16"/>
      <c r="AD56" s="3">
        <f>SUM(AD57:AD57)</f>
        <v>0</v>
      </c>
      <c r="AE56" s="3">
        <f>SUM(AE57:AE57)</f>
        <v>0</v>
      </c>
      <c r="AF56" s="16" t="e">
        <f t="shared" si="112"/>
        <v>#DIV/0!</v>
      </c>
      <c r="AG56" s="3">
        <f>SUM(AG57:AG57)</f>
        <v>0</v>
      </c>
      <c r="AH56" s="3">
        <f>SUM(AH57:AH57)</f>
        <v>0</v>
      </c>
      <c r="AI56" s="16" t="e">
        <f t="shared" si="113"/>
        <v>#DIV/0!</v>
      </c>
      <c r="AJ56" s="16"/>
      <c r="AK56" s="16"/>
      <c r="AL56" s="16"/>
      <c r="AM56" s="3">
        <f>SUM(AM57:AM57)</f>
        <v>0</v>
      </c>
      <c r="AN56" s="3">
        <f>SUM(AN57:AN57)</f>
        <v>0</v>
      </c>
      <c r="AO56" s="3">
        <f>SUM(AO57:AO57)</f>
        <v>0</v>
      </c>
      <c r="AP56" s="3">
        <f>SUM(AP57:AP57)</f>
        <v>0</v>
      </c>
      <c r="AQ56" s="16" t="e">
        <f t="shared" si="114"/>
        <v>#DIV/0!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3">
        <f t="shared" ref="BD56:BI56" si="120">SUM(BD57:BD57)</f>
        <v>0</v>
      </c>
      <c r="BE56" s="3">
        <f t="shared" si="120"/>
        <v>0</v>
      </c>
      <c r="BF56" s="1">
        <f t="shared" si="120"/>
        <v>0</v>
      </c>
      <c r="BG56" s="1">
        <f t="shared" si="120"/>
        <v>0</v>
      </c>
      <c r="BH56" s="1">
        <f t="shared" si="120"/>
        <v>0</v>
      </c>
      <c r="BI56" s="1">
        <f t="shared" si="120"/>
        <v>0</v>
      </c>
      <c r="BJ56" s="16" t="e">
        <f t="shared" si="116"/>
        <v>#DIV/0!</v>
      </c>
      <c r="BK56" s="1">
        <f>SUM(BK57:BK57)</f>
        <v>0</v>
      </c>
      <c r="BL56" s="1">
        <f>SUM(BL57:BL57)</f>
        <v>0</v>
      </c>
      <c r="BM56" s="16" t="e">
        <f t="shared" si="117"/>
        <v>#DIV/0!</v>
      </c>
      <c r="BN56" s="1">
        <f>SUM(BN57:BN57)</f>
        <v>0</v>
      </c>
      <c r="BO56" s="16"/>
      <c r="BP56" s="16"/>
      <c r="BQ56" s="16"/>
      <c r="BR56" s="3">
        <f>SUM(BR57:BR57)</f>
        <v>0</v>
      </c>
      <c r="BS56" s="3">
        <f>SUM(BS57:BS57)</f>
        <v>0</v>
      </c>
      <c r="BT56" s="3">
        <f>SUM(BT57:BT57)</f>
        <v>0</v>
      </c>
      <c r="BU56" s="3">
        <f>SUM(BU57:BU57)</f>
        <v>0</v>
      </c>
      <c r="BV56" s="16" t="e">
        <f t="shared" si="106"/>
        <v>#DIV/0!</v>
      </c>
      <c r="BW56" s="3">
        <f>SUM(BW57:BW57)</f>
        <v>0</v>
      </c>
      <c r="BX56" s="3">
        <f>SUM(BX57:BX57)</f>
        <v>0</v>
      </c>
      <c r="BY56" s="16" t="e">
        <f t="shared" si="107"/>
        <v>#DIV/0!</v>
      </c>
      <c r="BZ56" s="3">
        <f>SUM(BZ57:BZ57)</f>
        <v>0</v>
      </c>
      <c r="CA56" s="3">
        <f>SUM(CA57:CA57)</f>
        <v>0</v>
      </c>
      <c r="CB56" s="16" t="e">
        <f t="shared" si="108"/>
        <v>#DIV/0!</v>
      </c>
      <c r="CC56" s="55">
        <f>SUM(CC57:CC57)</f>
        <v>0</v>
      </c>
      <c r="CD56" s="3">
        <f>SUM(CD57:CD57)</f>
        <v>0</v>
      </c>
      <c r="CE56" s="3">
        <f>SUM(CE57:CE57)</f>
        <v>0</v>
      </c>
      <c r="CF56" s="3">
        <f>SUM(CF57:CF57)</f>
        <v>0</v>
      </c>
      <c r="CG56" s="3">
        <f>SUM(CG57:CG57)</f>
        <v>0</v>
      </c>
      <c r="CH56" s="15"/>
      <c r="CI56" s="3">
        <f>SUM(CI57:CI57)</f>
        <v>0</v>
      </c>
    </row>
    <row r="57" spans="1:87" ht="14.25" hidden="1" customHeight="1" x14ac:dyDescent="0.25">
      <c r="A57" s="7">
        <v>1001</v>
      </c>
      <c r="B57" s="5">
        <v>321</v>
      </c>
      <c r="C57" s="4" t="s">
        <v>71</v>
      </c>
      <c r="D57" s="17"/>
      <c r="E57" s="17"/>
      <c r="F57" s="13">
        <f>G57+N57+AD57+AN57+BE57+AM57</f>
        <v>0</v>
      </c>
      <c r="G57" s="1">
        <f>H57+I57+J57</f>
        <v>0</v>
      </c>
      <c r="H57" s="3"/>
      <c r="I57" s="4"/>
      <c r="J57" s="3"/>
      <c r="K57" s="16"/>
      <c r="L57" s="16"/>
      <c r="M57" s="16"/>
      <c r="N57" s="1">
        <f>O57+P57+Q57+R57+X57+Y57+U57</f>
        <v>0</v>
      </c>
      <c r="O57" s="3"/>
      <c r="P57" s="3"/>
      <c r="Q57" s="3"/>
      <c r="R57" s="3"/>
      <c r="S57" s="3"/>
      <c r="T57" s="16" t="e">
        <f t="shared" si="110"/>
        <v>#DIV/0!</v>
      </c>
      <c r="U57" s="15"/>
      <c r="V57" s="3"/>
      <c r="W57" s="16" t="e">
        <f t="shared" si="111"/>
        <v>#DIV/0!</v>
      </c>
      <c r="X57" s="3"/>
      <c r="Y57" s="3"/>
      <c r="Z57" s="16"/>
      <c r="AA57" s="3"/>
      <c r="AB57" s="3"/>
      <c r="AC57" s="16"/>
      <c r="AD57" s="16">
        <f t="shared" ref="AD57:AE57" si="121">AG57</f>
        <v>0</v>
      </c>
      <c r="AE57" s="16">
        <f t="shared" si="121"/>
        <v>0</v>
      </c>
      <c r="AF57" s="16" t="e">
        <f t="shared" si="112"/>
        <v>#DIV/0!</v>
      </c>
      <c r="AG57" s="15"/>
      <c r="AH57" s="15"/>
      <c r="AI57" s="16" t="e">
        <f t="shared" si="113"/>
        <v>#DIV/0!</v>
      </c>
      <c r="AJ57" s="16"/>
      <c r="AK57" s="16"/>
      <c r="AL57" s="16"/>
      <c r="AM57" s="17"/>
      <c r="AN57" s="1">
        <f>AO57+BD57</f>
        <v>0</v>
      </c>
      <c r="AO57" s="1"/>
      <c r="AP57" s="1"/>
      <c r="AQ57" s="16" t="e">
        <f t="shared" si="114"/>
        <v>#DIV/0!</v>
      </c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"/>
      <c r="BE57" s="1">
        <f>BF57+BG57+BH57+BK57+BN57</f>
        <v>0</v>
      </c>
      <c r="BF57" s="1"/>
      <c r="BG57" s="1"/>
      <c r="BH57" s="1"/>
      <c r="BI57" s="1"/>
      <c r="BJ57" s="16" t="e">
        <f t="shared" si="116"/>
        <v>#DIV/0!</v>
      </c>
      <c r="BK57" s="1"/>
      <c r="BL57" s="1"/>
      <c r="BM57" s="16" t="e">
        <f t="shared" si="117"/>
        <v>#DIV/0!</v>
      </c>
      <c r="BN57" s="1"/>
      <c r="BO57" s="16"/>
      <c r="BP57" s="16"/>
      <c r="BQ57" s="16"/>
      <c r="BR57" s="1">
        <f>BS57+BT57+BW57+BZ57+CD57+CG57+CH57</f>
        <v>0</v>
      </c>
      <c r="BS57" s="3"/>
      <c r="BT57" s="3"/>
      <c r="BU57" s="3"/>
      <c r="BV57" s="16" t="e">
        <f t="shared" si="106"/>
        <v>#DIV/0!</v>
      </c>
      <c r="BW57" s="3"/>
      <c r="BX57" s="3"/>
      <c r="BY57" s="16" t="e">
        <f t="shared" si="107"/>
        <v>#DIV/0!</v>
      </c>
      <c r="BZ57" s="3"/>
      <c r="CA57" s="3"/>
      <c r="CB57" s="16" t="e">
        <f t="shared" si="108"/>
        <v>#DIV/0!</v>
      </c>
      <c r="CC57" s="57">
        <f>CD57+CE57+CG57+CH57</f>
        <v>0</v>
      </c>
      <c r="CD57" s="3"/>
      <c r="CE57" s="16"/>
      <c r="CF57" s="3"/>
      <c r="CG57" s="3"/>
      <c r="CH57" s="15"/>
      <c r="CI57" s="1">
        <f>G57+N57+AD57+AN57+BE57+BR57+AM57</f>
        <v>0</v>
      </c>
    </row>
    <row r="58" spans="1:87" ht="13.5" hidden="1" customHeight="1" x14ac:dyDescent="0.25">
      <c r="A58" s="27">
        <v>1100</v>
      </c>
      <c r="B58" s="27"/>
      <c r="C58" s="17" t="s">
        <v>72</v>
      </c>
      <c r="D58" s="28"/>
      <c r="E58" s="28"/>
      <c r="F58" s="3">
        <f>F59+F60</f>
        <v>150000</v>
      </c>
      <c r="G58" s="29">
        <f>G59</f>
        <v>0</v>
      </c>
      <c r="H58" s="29">
        <f>H59</f>
        <v>0</v>
      </c>
      <c r="I58" s="29">
        <f>I59</f>
        <v>0</v>
      </c>
      <c r="J58" s="29">
        <f>J59</f>
        <v>0</v>
      </c>
      <c r="K58" s="30"/>
      <c r="L58" s="30"/>
      <c r="M58" s="30"/>
      <c r="N58" s="29">
        <f t="shared" ref="N58:S58" si="122">N59</f>
        <v>100000</v>
      </c>
      <c r="O58" s="29">
        <f t="shared" si="122"/>
        <v>0</v>
      </c>
      <c r="P58" s="29">
        <f t="shared" si="122"/>
        <v>0</v>
      </c>
      <c r="Q58" s="29">
        <f t="shared" si="122"/>
        <v>0</v>
      </c>
      <c r="R58" s="29">
        <f t="shared" si="122"/>
        <v>0</v>
      </c>
      <c r="S58" s="29">
        <f t="shared" si="122"/>
        <v>0</v>
      </c>
      <c r="T58" s="16" t="e">
        <f t="shared" si="110"/>
        <v>#DIV/0!</v>
      </c>
      <c r="U58" s="29">
        <f>U59</f>
        <v>0</v>
      </c>
      <c r="V58" s="29">
        <f>V59</f>
        <v>0</v>
      </c>
      <c r="W58" s="16" t="e">
        <f t="shared" si="111"/>
        <v>#DIV/0!</v>
      </c>
      <c r="X58" s="29">
        <f>X59</f>
        <v>0</v>
      </c>
      <c r="Y58" s="29">
        <f>Y59</f>
        <v>100000</v>
      </c>
      <c r="Z58" s="30"/>
      <c r="AA58" s="29">
        <f>AA59</f>
        <v>0</v>
      </c>
      <c r="AB58" s="29">
        <f>AB59</f>
        <v>0</v>
      </c>
      <c r="AC58" s="30"/>
      <c r="AD58" s="29">
        <f>AD59</f>
        <v>0</v>
      </c>
      <c r="AE58" s="29">
        <f>AE59</f>
        <v>0</v>
      </c>
      <c r="AF58" s="16" t="e">
        <f t="shared" si="112"/>
        <v>#DIV/0!</v>
      </c>
      <c r="AG58" s="29">
        <f>AG59</f>
        <v>0</v>
      </c>
      <c r="AH58" s="29">
        <f>AH59</f>
        <v>0</v>
      </c>
      <c r="AI58" s="16" t="e">
        <f t="shared" si="113"/>
        <v>#DIV/0!</v>
      </c>
      <c r="AJ58" s="30"/>
      <c r="AK58" s="30"/>
      <c r="AL58" s="30"/>
      <c r="AM58" s="29">
        <f>AM59</f>
        <v>0</v>
      </c>
      <c r="AN58" s="29">
        <f>AN59</f>
        <v>0</v>
      </c>
      <c r="AO58" s="29">
        <f>AO59</f>
        <v>0</v>
      </c>
      <c r="AP58" s="29">
        <f>AP59</f>
        <v>0</v>
      </c>
      <c r="AQ58" s="16" t="e">
        <f t="shared" si="114"/>
        <v>#DIV/0!</v>
      </c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9">
        <f>BD59</f>
        <v>0</v>
      </c>
      <c r="BE58" s="29">
        <f>SUM(BE59:BE60)</f>
        <v>50000</v>
      </c>
      <c r="BF58" s="29">
        <f t="shared" ref="BF58:BN58" si="123">SUM(BF59:BF60)</f>
        <v>0</v>
      </c>
      <c r="BG58" s="29">
        <f t="shared" si="123"/>
        <v>0</v>
      </c>
      <c r="BH58" s="29">
        <f t="shared" si="123"/>
        <v>0</v>
      </c>
      <c r="BI58" s="29">
        <f t="shared" si="123"/>
        <v>0</v>
      </c>
      <c r="BJ58" s="29" t="e">
        <f t="shared" si="123"/>
        <v>#DIV/0!</v>
      </c>
      <c r="BK58" s="29">
        <f t="shared" si="123"/>
        <v>0</v>
      </c>
      <c r="BL58" s="29">
        <f t="shared" si="123"/>
        <v>0</v>
      </c>
      <c r="BM58" s="29" t="e">
        <f t="shared" si="123"/>
        <v>#DIV/0!</v>
      </c>
      <c r="BN58" s="29">
        <f t="shared" si="123"/>
        <v>50000</v>
      </c>
      <c r="BO58" s="30"/>
      <c r="BP58" s="30"/>
      <c r="BQ58" s="30"/>
      <c r="BR58" s="29">
        <f t="shared" ref="BR58" si="124">SUM(BR59:BR60)</f>
        <v>150000</v>
      </c>
      <c r="BS58" s="29">
        <f t="shared" ref="BS58" si="125">SUM(BS59:BS60)</f>
        <v>60000</v>
      </c>
      <c r="BT58" s="29">
        <f t="shared" ref="BT58:BU58" si="126">SUM(BT59:BT60)</f>
        <v>0</v>
      </c>
      <c r="BU58" s="29">
        <f t="shared" si="126"/>
        <v>0</v>
      </c>
      <c r="BV58" s="16" t="e">
        <f t="shared" si="106"/>
        <v>#DIV/0!</v>
      </c>
      <c r="BW58" s="29">
        <f>BW59</f>
        <v>0</v>
      </c>
      <c r="BX58" s="29">
        <f>BX59</f>
        <v>0</v>
      </c>
      <c r="BY58" s="16" t="e">
        <f t="shared" si="107"/>
        <v>#DIV/0!</v>
      </c>
      <c r="BZ58" s="29">
        <f t="shared" ref="BZ58:CA58" si="127">SUM(BZ59:BZ60)</f>
        <v>0</v>
      </c>
      <c r="CA58" s="29">
        <f t="shared" si="127"/>
        <v>0</v>
      </c>
      <c r="CB58" s="16" t="e">
        <f t="shared" si="108"/>
        <v>#DIV/0!</v>
      </c>
      <c r="CC58" s="59">
        <f t="shared" ref="CC58" si="128">SUM(CC59:CC60)</f>
        <v>90000</v>
      </c>
      <c r="CD58" s="29">
        <f t="shared" ref="CD58:CE58" si="129">SUM(CD59:CD60)</f>
        <v>0</v>
      </c>
      <c r="CE58" s="29">
        <f t="shared" si="129"/>
        <v>0</v>
      </c>
      <c r="CF58" s="29">
        <f t="shared" ref="CF58" si="130">SUM(CF59:CF60)</f>
        <v>0</v>
      </c>
      <c r="CG58" s="29">
        <f t="shared" ref="CG58" si="131">SUM(CG59:CG60)</f>
        <v>90000</v>
      </c>
      <c r="CH58" s="29">
        <f t="shared" ref="CH58" si="132">SUM(CH59:CH60)</f>
        <v>0</v>
      </c>
      <c r="CI58" s="29">
        <f t="shared" ref="CI58" si="133">SUM(CI59:CI60)</f>
        <v>300000</v>
      </c>
    </row>
    <row r="59" spans="1:87" ht="13.5" hidden="1" customHeight="1" x14ac:dyDescent="0.25">
      <c r="A59" s="7">
        <v>1101</v>
      </c>
      <c r="B59" s="5">
        <v>244</v>
      </c>
      <c r="C59" s="4" t="s">
        <v>73</v>
      </c>
      <c r="D59" s="28"/>
      <c r="E59" s="28"/>
      <c r="F59" s="1">
        <f>G59+N59+AD59+AN59+BE59+AM59</f>
        <v>100000</v>
      </c>
      <c r="G59" s="1">
        <f>H59+I59+J59</f>
        <v>0</v>
      </c>
      <c r="H59" s="31"/>
      <c r="I59" s="28"/>
      <c r="J59" s="31"/>
      <c r="K59" s="16"/>
      <c r="L59" s="16"/>
      <c r="M59" s="16"/>
      <c r="N59" s="1">
        <f>O59+P59+Q59+R59+X59+Y59+U59</f>
        <v>100000</v>
      </c>
      <c r="O59" s="31"/>
      <c r="P59" s="31"/>
      <c r="Q59" s="31"/>
      <c r="R59" s="31"/>
      <c r="S59" s="31"/>
      <c r="T59" s="16" t="e">
        <f t="shared" si="110"/>
        <v>#DIV/0!</v>
      </c>
      <c r="U59" s="30"/>
      <c r="V59" s="31"/>
      <c r="W59" s="16" t="e">
        <f t="shared" si="111"/>
        <v>#DIV/0!</v>
      </c>
      <c r="X59" s="31">
        <f>500000-500000</f>
        <v>0</v>
      </c>
      <c r="Y59" s="31">
        <f>100000</f>
        <v>100000</v>
      </c>
      <c r="Z59" s="30"/>
      <c r="AA59" s="31"/>
      <c r="AB59" s="31"/>
      <c r="AC59" s="16"/>
      <c r="AD59" s="16">
        <f>AG59</f>
        <v>0</v>
      </c>
      <c r="AE59" s="16">
        <f>AH59</f>
        <v>0</v>
      </c>
      <c r="AF59" s="16" t="e">
        <f t="shared" si="112"/>
        <v>#DIV/0!</v>
      </c>
      <c r="AG59" s="30"/>
      <c r="AH59" s="30"/>
      <c r="AI59" s="16" t="e">
        <f t="shared" si="113"/>
        <v>#DIV/0!</v>
      </c>
      <c r="AJ59" s="30"/>
      <c r="AK59" s="30"/>
      <c r="AL59" s="30"/>
      <c r="AM59" s="32"/>
      <c r="AN59" s="1">
        <f>AO59+BD59</f>
        <v>0</v>
      </c>
      <c r="AO59" s="28"/>
      <c r="AP59" s="28"/>
      <c r="AQ59" s="16" t="e">
        <f t="shared" si="114"/>
        <v>#DIV/0!</v>
      </c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1">
        <f>BF59+BG59+BH59+BK59+BN59</f>
        <v>0</v>
      </c>
      <c r="BF59" s="31"/>
      <c r="BG59" s="31"/>
      <c r="BH59" s="31"/>
      <c r="BI59" s="31"/>
      <c r="BJ59" s="16" t="e">
        <f t="shared" ref="BJ59" si="134">BI59/BH59*100</f>
        <v>#DIV/0!</v>
      </c>
      <c r="BK59" s="31"/>
      <c r="BL59" s="31"/>
      <c r="BM59" s="16" t="e">
        <f t="shared" ref="BM59" si="135">BL59/BK59*100</f>
        <v>#DIV/0!</v>
      </c>
      <c r="BN59" s="31"/>
      <c r="BO59" s="16"/>
      <c r="BP59" s="16"/>
      <c r="BQ59" s="16"/>
      <c r="BR59" s="1">
        <f>BS59+CC59</f>
        <v>150000</v>
      </c>
      <c r="BS59" s="31">
        <f>60000</f>
        <v>60000</v>
      </c>
      <c r="BT59" s="31"/>
      <c r="BU59" s="31"/>
      <c r="BV59" s="16" t="e">
        <f t="shared" si="106"/>
        <v>#DIV/0!</v>
      </c>
      <c r="BW59" s="31"/>
      <c r="BX59" s="31"/>
      <c r="BY59" s="16" t="e">
        <f t="shared" si="107"/>
        <v>#DIV/0!</v>
      </c>
      <c r="BZ59" s="31"/>
      <c r="CA59" s="31"/>
      <c r="CB59" s="16" t="e">
        <f t="shared" si="108"/>
        <v>#DIV/0!</v>
      </c>
      <c r="CC59" s="57">
        <f>CD59+CE59+CG59+CH59</f>
        <v>90000</v>
      </c>
      <c r="CD59" s="31"/>
      <c r="CE59" s="30"/>
      <c r="CF59" s="31"/>
      <c r="CG59" s="31">
        <f>98000-8000</f>
        <v>90000</v>
      </c>
      <c r="CH59" s="31"/>
      <c r="CI59" s="1">
        <f>G59+N59+AD59+AN59+BE59+BR59+AM59</f>
        <v>250000</v>
      </c>
    </row>
    <row r="60" spans="1:87" ht="13.5" hidden="1" customHeight="1" x14ac:dyDescent="0.25">
      <c r="A60" s="7">
        <v>1101</v>
      </c>
      <c r="B60" s="5">
        <v>350</v>
      </c>
      <c r="C60" s="4" t="s">
        <v>73</v>
      </c>
      <c r="D60" s="28"/>
      <c r="E60" s="28"/>
      <c r="F60" s="1">
        <f>G60+N60+AD60+AN60+BE60+AM60</f>
        <v>50000</v>
      </c>
      <c r="G60" s="1">
        <f>H60+I60+J60</f>
        <v>0</v>
      </c>
      <c r="H60" s="31"/>
      <c r="I60" s="28"/>
      <c r="J60" s="31"/>
      <c r="K60" s="16"/>
      <c r="L60" s="16"/>
      <c r="M60" s="16"/>
      <c r="N60" s="1">
        <f>O60+P60+Q60+R60+X60+Y60+U60</f>
        <v>0</v>
      </c>
      <c r="O60" s="31"/>
      <c r="P60" s="31"/>
      <c r="Q60" s="31"/>
      <c r="R60" s="31"/>
      <c r="S60" s="31"/>
      <c r="T60" s="16"/>
      <c r="U60" s="30"/>
      <c r="V60" s="31"/>
      <c r="W60" s="16"/>
      <c r="X60" s="31"/>
      <c r="Y60" s="31"/>
      <c r="Z60" s="30"/>
      <c r="AA60" s="31"/>
      <c r="AB60" s="31"/>
      <c r="AC60" s="16"/>
      <c r="AD60" s="16"/>
      <c r="AE60" s="16"/>
      <c r="AF60" s="16"/>
      <c r="AG60" s="30"/>
      <c r="AH60" s="30"/>
      <c r="AI60" s="16"/>
      <c r="AJ60" s="30"/>
      <c r="AK60" s="30"/>
      <c r="AL60" s="30"/>
      <c r="AM60" s="32"/>
      <c r="AN60" s="1"/>
      <c r="AO60" s="28"/>
      <c r="AP60" s="28"/>
      <c r="AQ60" s="16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1">
        <f>BF60+BG60+BH60+BK60+BN60</f>
        <v>50000</v>
      </c>
      <c r="BF60" s="31"/>
      <c r="BG60" s="31"/>
      <c r="BH60" s="31"/>
      <c r="BI60" s="31"/>
      <c r="BJ60" s="16"/>
      <c r="BK60" s="31"/>
      <c r="BL60" s="31"/>
      <c r="BM60" s="16"/>
      <c r="BN60" s="31">
        <f>50000</f>
        <v>50000</v>
      </c>
      <c r="BO60" s="16"/>
      <c r="BP60" s="16"/>
      <c r="BQ60" s="16"/>
      <c r="BR60" s="1">
        <f>BS60+BT60+BW60+BZ60+CD60+CG60+CH60</f>
        <v>0</v>
      </c>
      <c r="BS60" s="31"/>
      <c r="BT60" s="31"/>
      <c r="BU60" s="31"/>
      <c r="BV60" s="16"/>
      <c r="BW60" s="31"/>
      <c r="BX60" s="31"/>
      <c r="BY60" s="16"/>
      <c r="BZ60" s="31"/>
      <c r="CA60" s="31"/>
      <c r="CB60" s="16"/>
      <c r="CC60" s="57">
        <f>CD60+CE60+CG60+CH60</f>
        <v>0</v>
      </c>
      <c r="CD60" s="31"/>
      <c r="CE60" s="30"/>
      <c r="CF60" s="31"/>
      <c r="CG60" s="31"/>
      <c r="CH60" s="31"/>
      <c r="CI60" s="1">
        <f>G60+N60+AD60+AN60+BE60+BR60+AM60</f>
        <v>50000</v>
      </c>
    </row>
    <row r="61" spans="1:87" ht="13.5" hidden="1" customHeight="1" x14ac:dyDescent="0.25">
      <c r="A61" s="7">
        <v>1301</v>
      </c>
      <c r="B61" s="5">
        <v>730</v>
      </c>
      <c r="C61" s="4" t="s">
        <v>106</v>
      </c>
      <c r="D61" s="28"/>
      <c r="E61" s="28"/>
      <c r="F61" s="1">
        <f>G61+N61+AD61+AN61+BE61+AM61+AC61</f>
        <v>2000</v>
      </c>
      <c r="G61" s="1">
        <f>H61+I61+J61</f>
        <v>0</v>
      </c>
      <c r="H61" s="31"/>
      <c r="I61" s="28"/>
      <c r="J61" s="31"/>
      <c r="K61" s="16"/>
      <c r="L61" s="16"/>
      <c r="M61" s="16"/>
      <c r="N61" s="1">
        <f>O61+P61+Q61+R61+X61+Y61+U61</f>
        <v>0</v>
      </c>
      <c r="O61" s="31"/>
      <c r="P61" s="31"/>
      <c r="Q61" s="31"/>
      <c r="R61" s="31"/>
      <c r="S61" s="31"/>
      <c r="T61" s="16"/>
      <c r="U61" s="30"/>
      <c r="V61" s="31"/>
      <c r="W61" s="16"/>
      <c r="X61" s="31"/>
      <c r="Y61" s="31"/>
      <c r="Z61" s="30"/>
      <c r="AA61" s="31"/>
      <c r="AB61" s="31"/>
      <c r="AC61" s="1">
        <v>2000</v>
      </c>
      <c r="AD61" s="16"/>
      <c r="AE61" s="16"/>
      <c r="AF61" s="16"/>
      <c r="AG61" s="30"/>
      <c r="AH61" s="30"/>
      <c r="AI61" s="16"/>
      <c r="AJ61" s="30"/>
      <c r="AK61" s="30"/>
      <c r="AL61" s="30"/>
      <c r="AM61" s="32"/>
      <c r="AN61" s="1"/>
      <c r="AO61" s="28"/>
      <c r="AP61" s="28"/>
      <c r="AQ61" s="16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1"/>
      <c r="BF61" s="31"/>
      <c r="BG61" s="31"/>
      <c r="BH61" s="31"/>
      <c r="BI61" s="31"/>
      <c r="BJ61" s="16"/>
      <c r="BK61" s="31"/>
      <c r="BL61" s="31"/>
      <c r="BM61" s="16"/>
      <c r="BN61" s="31"/>
      <c r="BO61" s="16"/>
      <c r="BP61" s="16"/>
      <c r="BQ61" s="16"/>
      <c r="BR61" s="1"/>
      <c r="BS61" s="31"/>
      <c r="BT61" s="31"/>
      <c r="BU61" s="31"/>
      <c r="BV61" s="16"/>
      <c r="BW61" s="31"/>
      <c r="BX61" s="31"/>
      <c r="BY61" s="16"/>
      <c r="BZ61" s="31"/>
      <c r="CA61" s="31"/>
      <c r="CB61" s="16"/>
      <c r="CC61" s="57">
        <f>CD61+CE61+CG61+CH61</f>
        <v>0</v>
      </c>
      <c r="CD61" s="31"/>
      <c r="CE61" s="30"/>
      <c r="CF61" s="31"/>
      <c r="CG61" s="31"/>
      <c r="CH61" s="31"/>
      <c r="CI61" s="1">
        <f>G61+N61+AD61+AN61+BE61+BR61+AM61+AC61</f>
        <v>2000</v>
      </c>
    </row>
    <row r="62" spans="1:87" x14ac:dyDescent="0.25">
      <c r="A62" s="27">
        <v>1403</v>
      </c>
      <c r="B62" s="27"/>
      <c r="C62" s="17" t="s">
        <v>74</v>
      </c>
      <c r="D62" s="32"/>
      <c r="E62" s="32"/>
      <c r="F62" s="33">
        <f>G62+N62+AD62+AN62+BE62+AM62</f>
        <v>248589</v>
      </c>
      <c r="G62" s="3">
        <f>H62+I62+J62</f>
        <v>0</v>
      </c>
      <c r="H62" s="29"/>
      <c r="I62" s="32"/>
      <c r="J62" s="29"/>
      <c r="K62" s="16"/>
      <c r="L62" s="16"/>
      <c r="M62" s="16"/>
      <c r="N62" s="3">
        <f>O62+P62+Q62+R62+X62+Y62+U62</f>
        <v>0</v>
      </c>
      <c r="O62" s="29"/>
      <c r="P62" s="29"/>
      <c r="Q62" s="29"/>
      <c r="R62" s="29"/>
      <c r="S62" s="29"/>
      <c r="T62" s="16" t="e">
        <f t="shared" ref="T62:T67" si="136">S62/R62*100</f>
        <v>#DIV/0!</v>
      </c>
      <c r="U62" s="34"/>
      <c r="V62" s="29"/>
      <c r="W62" s="16" t="e">
        <f t="shared" ref="W62:W67" si="137">V62/U62*100</f>
        <v>#DIV/0!</v>
      </c>
      <c r="X62" s="29"/>
      <c r="Y62" s="29"/>
      <c r="Z62" s="30"/>
      <c r="AA62" s="29"/>
      <c r="AB62" s="29"/>
      <c r="AC62" s="16"/>
      <c r="AD62" s="15">
        <f>AG62</f>
        <v>0</v>
      </c>
      <c r="AE62" s="15">
        <f>AH62</f>
        <v>0</v>
      </c>
      <c r="AF62" s="16" t="e">
        <f t="shared" ref="AF62:AF67" si="138">AE62/AD62*100</f>
        <v>#DIV/0!</v>
      </c>
      <c r="AG62" s="34"/>
      <c r="AH62" s="34"/>
      <c r="AI62" s="16" t="e">
        <f t="shared" ref="AI62:AI67" si="139">AH62/AG62*100</f>
        <v>#DIV/0!</v>
      </c>
      <c r="AJ62" s="30"/>
      <c r="AK62" s="30"/>
      <c r="AL62" s="30"/>
      <c r="AM62" s="29">
        <f>228572+20017</f>
        <v>248589</v>
      </c>
      <c r="AN62" s="3">
        <f>AO62+BD62</f>
        <v>0</v>
      </c>
      <c r="AO62" s="32"/>
      <c r="AP62" s="32"/>
      <c r="AQ62" s="16" t="e">
        <f t="shared" ref="AQ62:AQ67" si="140">AP62/AO62*100</f>
        <v>#DIV/0!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1">
        <f>BF62+BG62+BH62+BK62+BN62</f>
        <v>0</v>
      </c>
      <c r="BF62" s="31"/>
      <c r="BG62" s="31"/>
      <c r="BH62" s="31"/>
      <c r="BI62" s="31"/>
      <c r="BJ62" s="16" t="e">
        <f t="shared" ref="BJ62:BJ67" si="141">BI62/BH62*100</f>
        <v>#DIV/0!</v>
      </c>
      <c r="BK62" s="31"/>
      <c r="BL62" s="31"/>
      <c r="BM62" s="16" t="e">
        <f t="shared" ref="BM62:BM67" si="142">BL62/BK62*100</f>
        <v>#DIV/0!</v>
      </c>
      <c r="BN62" s="31"/>
      <c r="BO62" s="16"/>
      <c r="BP62" s="16"/>
      <c r="BQ62" s="16"/>
      <c r="BR62" s="3">
        <f>BS62+BT62+BW62+BZ62+CD62+CG62</f>
        <v>0</v>
      </c>
      <c r="BS62" s="29"/>
      <c r="BT62" s="29"/>
      <c r="BU62" s="29"/>
      <c r="BV62" s="16" t="e">
        <f t="shared" ref="BV62:BV67" si="143">BU62/BT62*100</f>
        <v>#DIV/0!</v>
      </c>
      <c r="BW62" s="29"/>
      <c r="BX62" s="29"/>
      <c r="BY62" s="16" t="e">
        <f t="shared" ref="BY62:BY67" si="144">BX62/BW62*100</f>
        <v>#DIV/0!</v>
      </c>
      <c r="BZ62" s="29"/>
      <c r="CA62" s="29"/>
      <c r="CB62" s="16" t="e">
        <f t="shared" ref="CB62:CB67" si="145">CA62/BZ62*100</f>
        <v>#DIV/0!</v>
      </c>
      <c r="CC62" s="57">
        <f>CD62+CE62+CG62+CH62</f>
        <v>0</v>
      </c>
      <c r="CD62" s="29"/>
      <c r="CE62" s="30"/>
      <c r="CF62" s="29"/>
      <c r="CG62" s="29"/>
      <c r="CH62" s="34"/>
      <c r="CI62" s="1">
        <f>G62+N62+AD62+AN62+BE62+BR62+AM62</f>
        <v>248589</v>
      </c>
    </row>
    <row r="63" spans="1:87" x14ac:dyDescent="0.25">
      <c r="A63" s="4"/>
      <c r="B63" s="4"/>
      <c r="C63" s="35" t="s">
        <v>27</v>
      </c>
      <c r="D63" s="32" t="e">
        <f>D4+#REF!+D33+#REF!+D53+#REF!+D56</f>
        <v>#REF!</v>
      </c>
      <c r="E63" s="32" t="e">
        <f>E4+#REF!+E33+#REF!+E53+#REF!+E56</f>
        <v>#REF!</v>
      </c>
      <c r="F63" s="36">
        <f>F4+F33+F53+F56+F20+F23+F58+F62+F51+F61</f>
        <v>21126772</v>
      </c>
      <c r="G63" s="36">
        <f>G4+G33+G53+G56+G20+G23+G58+G62+G51</f>
        <v>14132726</v>
      </c>
      <c r="H63" s="36">
        <f>H4+H33+H53+H56+H20+H23+H58+H62+H51</f>
        <v>10854626</v>
      </c>
      <c r="I63" s="36">
        <f>I4+I33+I53+I56+I20+I23+I58+I62+I51</f>
        <v>0</v>
      </c>
      <c r="J63" s="36">
        <f>J4+J33+J53+J56+J20+J23+J58+J62+J51</f>
        <v>3278100</v>
      </c>
      <c r="K63" s="30"/>
      <c r="L63" s="30"/>
      <c r="M63" s="30"/>
      <c r="N63" s="36">
        <f t="shared" ref="N63:S63" si="146">N4+N33+N53+N56+N20+N23+N58+N62+N51</f>
        <v>6626157</v>
      </c>
      <c r="O63" s="36">
        <f t="shared" si="146"/>
        <v>118300</v>
      </c>
      <c r="P63" s="36">
        <f t="shared" si="146"/>
        <v>3600</v>
      </c>
      <c r="Q63" s="36">
        <f t="shared" si="146"/>
        <v>577903</v>
      </c>
      <c r="R63" s="36">
        <f t="shared" si="146"/>
        <v>0</v>
      </c>
      <c r="S63" s="36">
        <f t="shared" si="146"/>
        <v>0</v>
      </c>
      <c r="T63" s="16" t="e">
        <f t="shared" si="136"/>
        <v>#DIV/0!</v>
      </c>
      <c r="U63" s="36">
        <f>U4+U33+U53+U56+U20+U23+U58+U62+U51</f>
        <v>0</v>
      </c>
      <c r="V63" s="36">
        <f>V4+V33+V53+V56+V20+V23+V58+V62+V51</f>
        <v>0</v>
      </c>
      <c r="W63" s="16" t="e">
        <f t="shared" si="137"/>
        <v>#DIV/0!</v>
      </c>
      <c r="X63" s="36">
        <f>X4+X33+X53+X56+X20+X23+X58+X62+X51</f>
        <v>5300054</v>
      </c>
      <c r="Y63" s="36">
        <f>Y4+Y33+Y53+Y56+Y20+Y23+Y58+Y62+Y51</f>
        <v>626300</v>
      </c>
      <c r="Z63" s="36">
        <f>Z4+Z33+Z53+Z56+Z20+Z23+Z58+Z62+Z51</f>
        <v>0</v>
      </c>
      <c r="AA63" s="36">
        <f>AA4+AA33+AA53+AA56+AA20+AA23+AA58+AA62+AA51+AA61</f>
        <v>0</v>
      </c>
      <c r="AB63" s="36">
        <f>AB4+AB33+AB53+AB56+AB20+AB23+AB58+AB62+AB51+AB61</f>
        <v>0</v>
      </c>
      <c r="AC63" s="36">
        <f>AC4+AC33+AC53+AC56+AC20+AC23+AC58+AC62+AC51+AC61</f>
        <v>2000</v>
      </c>
      <c r="AD63" s="36">
        <f>AD4+AD33+AD53+AD56+AD20+AD23+AD58+AD62+AD51</f>
        <v>0</v>
      </c>
      <c r="AE63" s="36">
        <f>AE4+AE33+AE53+AE56+AE20+AE23+AE58+AE62+AE51</f>
        <v>0</v>
      </c>
      <c r="AF63" s="16" t="e">
        <f t="shared" si="138"/>
        <v>#DIV/0!</v>
      </c>
      <c r="AG63" s="36">
        <f>AG4+AG33+AG53+AG56+AG20+AG23+AG58+AG62+AG51</f>
        <v>0</v>
      </c>
      <c r="AH63" s="36">
        <f>AH4+AH33+AH53+AH56+AH20+AH23+AH58+AH62+AH51</f>
        <v>0</v>
      </c>
      <c r="AI63" s="16" t="e">
        <f t="shared" si="139"/>
        <v>#DIV/0!</v>
      </c>
      <c r="AJ63" s="30"/>
      <c r="AK63" s="30"/>
      <c r="AL63" s="30"/>
      <c r="AM63" s="36">
        <f>AM4+AM33+AM53+AM56+AM20+AM23+AM58+AM62+AM51</f>
        <v>248589</v>
      </c>
      <c r="AN63" s="36">
        <f>AN4+AN33+AN53+AN56+AN20+AN23+AN58+AN62+AN51</f>
        <v>0</v>
      </c>
      <c r="AO63" s="36">
        <f>AO4+AO33+AO53+AO56+AO20+AO23+AO58+AO62+AO51</f>
        <v>0</v>
      </c>
      <c r="AP63" s="36">
        <f>AP4+AP33+AP53+AP56+AP20+AP23+AP58+AP62+AP51</f>
        <v>0</v>
      </c>
      <c r="AQ63" s="16" t="e">
        <f t="shared" si="140"/>
        <v>#DIV/0!</v>
      </c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6">
        <f t="shared" ref="BD63:BI63" si="147">BD4+BD33+BD53+BD56+BD20+BD23+BD58+BD62+BD51</f>
        <v>0</v>
      </c>
      <c r="BE63" s="36">
        <f t="shared" si="147"/>
        <v>117300</v>
      </c>
      <c r="BF63" s="36">
        <f t="shared" si="147"/>
        <v>0</v>
      </c>
      <c r="BG63" s="36">
        <f t="shared" si="147"/>
        <v>0</v>
      </c>
      <c r="BH63" s="36">
        <f t="shared" si="147"/>
        <v>0</v>
      </c>
      <c r="BI63" s="36">
        <f t="shared" si="147"/>
        <v>0</v>
      </c>
      <c r="BJ63" s="16" t="e">
        <f t="shared" si="141"/>
        <v>#DIV/0!</v>
      </c>
      <c r="BK63" s="36">
        <f>BK4+BK33+BK53+BK56+BK20+BK23+BK58+BK62+BK51</f>
        <v>0</v>
      </c>
      <c r="BL63" s="36">
        <f>BL4+BL33+BL53+BL56+BL20+BL23+BL58+BL62+BL51</f>
        <v>0</v>
      </c>
      <c r="BM63" s="16" t="e">
        <f t="shared" si="142"/>
        <v>#DIV/0!</v>
      </c>
      <c r="BN63" s="36">
        <f>BN4+BN33+BN53+BN56+BN20+BN23+BN58+BN62+BN51</f>
        <v>117300</v>
      </c>
      <c r="BO63" s="30"/>
      <c r="BP63" s="30"/>
      <c r="BQ63" s="30"/>
      <c r="BR63" s="36">
        <f>BR4+BR33+BR53+BR56+BR20+BR23+BR58+BR62+BR51</f>
        <v>29255043</v>
      </c>
      <c r="BS63" s="36">
        <f>BS4+BS33+BS53+BS56+BS20+BS23+BS58+BS62+BS51</f>
        <v>45516197</v>
      </c>
      <c r="BT63" s="36">
        <f>BT4+BT33+BT53+BT56+BT20+BT23+BT58+BT62+BT51</f>
        <v>0</v>
      </c>
      <c r="BU63" s="36">
        <f>BU4+BU33+BU53+BU56+BU20+BU23+BU58+BU62+BU51</f>
        <v>0</v>
      </c>
      <c r="BV63" s="16" t="e">
        <f t="shared" si="143"/>
        <v>#DIV/0!</v>
      </c>
      <c r="BW63" s="36">
        <f>BW4+BW33+BW53+BW56+BW20+BW23+BW58+BW62+BW51</f>
        <v>0</v>
      </c>
      <c r="BX63" s="36">
        <f>BX4+BX33+BX53+BX56+BX20+BX23+BX58+BX62+BX51</f>
        <v>0</v>
      </c>
      <c r="BY63" s="16" t="e">
        <f t="shared" si="144"/>
        <v>#DIV/0!</v>
      </c>
      <c r="BZ63" s="36">
        <f>BZ4+BZ33+BZ53+BZ56+BZ20+BZ23+BZ58+BZ62+BZ51</f>
        <v>0</v>
      </c>
      <c r="CA63" s="36">
        <f>CA4+CA33+CA53+CA56+CA20+CA23+CA58+CA62+CA51</f>
        <v>0</v>
      </c>
      <c r="CB63" s="16" t="e">
        <f t="shared" si="145"/>
        <v>#DIV/0!</v>
      </c>
      <c r="CC63" s="60">
        <f t="shared" ref="CC63:CH63" si="148">CC4+CC33+CC53+CC56+CC20+CC23+CC58+CC62+CC51</f>
        <v>1968146</v>
      </c>
      <c r="CD63" s="36">
        <f t="shared" si="148"/>
        <v>360000</v>
      </c>
      <c r="CE63" s="36">
        <f t="shared" si="148"/>
        <v>0</v>
      </c>
      <c r="CF63" s="36">
        <f t="shared" si="148"/>
        <v>0</v>
      </c>
      <c r="CG63" s="36">
        <f t="shared" si="148"/>
        <v>1476043</v>
      </c>
      <c r="CH63" s="36">
        <f t="shared" si="148"/>
        <v>132103</v>
      </c>
      <c r="CI63" s="36">
        <f>CI4+CI33+CI53+CI56+CI20+CI23+CI58+CI62+CI51+CI61</f>
        <v>68611115</v>
      </c>
    </row>
    <row r="64" spans="1:87" x14ac:dyDescent="0.25">
      <c r="A64" s="4"/>
      <c r="B64" s="37"/>
      <c r="C64" s="37" t="s">
        <v>75</v>
      </c>
      <c r="D64" s="4"/>
      <c r="E64" s="4"/>
      <c r="F64" s="3">
        <f>G64+N64+AD64+AN64+BE64+AM64</f>
        <v>248589</v>
      </c>
      <c r="G64" s="1"/>
      <c r="H64" s="1"/>
      <c r="I64" s="1"/>
      <c r="J64" s="1"/>
      <c r="K64" s="16"/>
      <c r="L64" s="16"/>
      <c r="M64" s="16"/>
      <c r="N64" s="1"/>
      <c r="O64" s="1"/>
      <c r="P64" s="1"/>
      <c r="Q64" s="1"/>
      <c r="R64" s="1"/>
      <c r="S64" s="1"/>
      <c r="T64" s="16" t="e">
        <f t="shared" si="136"/>
        <v>#DIV/0!</v>
      </c>
      <c r="U64" s="1"/>
      <c r="V64" s="1"/>
      <c r="W64" s="16" t="e">
        <f t="shared" si="137"/>
        <v>#DIV/0!</v>
      </c>
      <c r="X64" s="1"/>
      <c r="Y64" s="1"/>
      <c r="Z64" s="1"/>
      <c r="AA64" s="1"/>
      <c r="AB64" s="1"/>
      <c r="AC64" s="1"/>
      <c r="AD64" s="1"/>
      <c r="AE64" s="1">
        <f>AH64</f>
        <v>0</v>
      </c>
      <c r="AF64" s="16" t="e">
        <f t="shared" si="138"/>
        <v>#DIV/0!</v>
      </c>
      <c r="AG64" s="1"/>
      <c r="AH64" s="1"/>
      <c r="AI64" s="16" t="e">
        <f t="shared" si="139"/>
        <v>#DIV/0!</v>
      </c>
      <c r="AJ64" s="16"/>
      <c r="AK64" s="16"/>
      <c r="AL64" s="16"/>
      <c r="AM64" s="1">
        <f>AM62</f>
        <v>248589</v>
      </c>
      <c r="AN64" s="1"/>
      <c r="AO64" s="1"/>
      <c r="AP64" s="4"/>
      <c r="AQ64" s="16" t="e">
        <f t="shared" si="140"/>
        <v>#DIV/0!</v>
      </c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1"/>
      <c r="BE64" s="1">
        <f>BF64+BG64+BH64+BK64+BN64</f>
        <v>0</v>
      </c>
      <c r="BF64" s="1"/>
      <c r="BG64" s="1"/>
      <c r="BH64" s="1"/>
      <c r="BI64" s="1"/>
      <c r="BJ64" s="16" t="e">
        <f t="shared" si="141"/>
        <v>#DIV/0!</v>
      </c>
      <c r="BK64" s="1"/>
      <c r="BL64" s="1"/>
      <c r="BM64" s="16" t="e">
        <f t="shared" si="142"/>
        <v>#DIV/0!</v>
      </c>
      <c r="BN64" s="1"/>
      <c r="BO64" s="16"/>
      <c r="BP64" s="16"/>
      <c r="BQ64" s="16"/>
      <c r="BR64" s="1">
        <f>BS64+BT64+BW64+BZ64+CD64+CG64+CH64</f>
        <v>0</v>
      </c>
      <c r="BS64" s="1"/>
      <c r="BT64" s="1"/>
      <c r="BU64" s="1"/>
      <c r="BV64" s="16" t="e">
        <f t="shared" si="143"/>
        <v>#DIV/0!</v>
      </c>
      <c r="BW64" s="1"/>
      <c r="BX64" s="1"/>
      <c r="BY64" s="16" t="e">
        <f t="shared" si="144"/>
        <v>#DIV/0!</v>
      </c>
      <c r="BZ64" s="1"/>
      <c r="CA64" s="1"/>
      <c r="CB64" s="16" t="e">
        <f t="shared" si="145"/>
        <v>#DIV/0!</v>
      </c>
      <c r="CC64" s="57"/>
      <c r="CD64" s="1"/>
      <c r="CE64" s="16"/>
      <c r="CF64" s="1"/>
      <c r="CG64" s="1"/>
      <c r="CH64" s="1"/>
      <c r="CI64" s="29">
        <f>G64+N64+AD64+AN64+BE64+BR64+AM64</f>
        <v>248589</v>
      </c>
    </row>
    <row r="65" spans="1:87" x14ac:dyDescent="0.25">
      <c r="A65" s="4"/>
      <c r="B65" s="37"/>
      <c r="C65" s="38" t="s">
        <v>27</v>
      </c>
      <c r="D65" s="17"/>
      <c r="E65" s="17"/>
      <c r="F65" s="33">
        <f>F63-F64</f>
        <v>20878183</v>
      </c>
      <c r="G65" s="33">
        <f>G63-G64</f>
        <v>14132726</v>
      </c>
      <c r="H65" s="33">
        <f>H63-H64</f>
        <v>10854626</v>
      </c>
      <c r="I65" s="33">
        <f>I63-I64</f>
        <v>0</v>
      </c>
      <c r="J65" s="3">
        <f>J63+J64</f>
        <v>3278100</v>
      </c>
      <c r="K65" s="16"/>
      <c r="L65" s="16"/>
      <c r="M65" s="16"/>
      <c r="N65" s="3">
        <f t="shared" ref="N65:S65" si="149">N63+N64</f>
        <v>6626157</v>
      </c>
      <c r="O65" s="3">
        <f t="shared" si="149"/>
        <v>118300</v>
      </c>
      <c r="P65" s="3">
        <f t="shared" si="149"/>
        <v>3600</v>
      </c>
      <c r="Q65" s="3">
        <f t="shared" si="149"/>
        <v>577903</v>
      </c>
      <c r="R65" s="3">
        <f t="shared" si="149"/>
        <v>0</v>
      </c>
      <c r="S65" s="3">
        <f t="shared" si="149"/>
        <v>0</v>
      </c>
      <c r="T65" s="16" t="e">
        <f t="shared" si="136"/>
        <v>#DIV/0!</v>
      </c>
      <c r="U65" s="3">
        <f>U63+U64</f>
        <v>0</v>
      </c>
      <c r="V65" s="3">
        <f>V63+V64</f>
        <v>0</v>
      </c>
      <c r="W65" s="16" t="e">
        <f t="shared" si="137"/>
        <v>#DIV/0!</v>
      </c>
      <c r="X65" s="3">
        <f t="shared" ref="X65:AE65" si="150">X63+X64</f>
        <v>5300054</v>
      </c>
      <c r="Y65" s="3">
        <f t="shared" si="150"/>
        <v>626300</v>
      </c>
      <c r="Z65" s="3">
        <f t="shared" si="150"/>
        <v>0</v>
      </c>
      <c r="AA65" s="3">
        <f t="shared" si="150"/>
        <v>0</v>
      </c>
      <c r="AB65" s="3">
        <f t="shared" si="150"/>
        <v>0</v>
      </c>
      <c r="AC65" s="3">
        <f t="shared" si="150"/>
        <v>2000</v>
      </c>
      <c r="AD65" s="3">
        <f t="shared" si="150"/>
        <v>0</v>
      </c>
      <c r="AE65" s="3">
        <f t="shared" si="150"/>
        <v>0</v>
      </c>
      <c r="AF65" s="16" t="e">
        <f t="shared" si="138"/>
        <v>#DIV/0!</v>
      </c>
      <c r="AG65" s="3">
        <f>AG63+AG64</f>
        <v>0</v>
      </c>
      <c r="AH65" s="3">
        <f>AH63+AH64</f>
        <v>0</v>
      </c>
      <c r="AI65" s="16" t="e">
        <f t="shared" si="139"/>
        <v>#DIV/0!</v>
      </c>
      <c r="AJ65" s="20"/>
      <c r="AK65" s="20"/>
      <c r="AL65" s="20"/>
      <c r="AM65" s="33">
        <f>AM63-AM64</f>
        <v>0</v>
      </c>
      <c r="AN65" s="3">
        <f>AN63+AN64</f>
        <v>0</v>
      </c>
      <c r="AO65" s="3">
        <f>AO63+AO64</f>
        <v>0</v>
      </c>
      <c r="AP65" s="3">
        <f>AP63+AP64</f>
        <v>0</v>
      </c>
      <c r="AQ65" s="16" t="e">
        <f t="shared" si="140"/>
        <v>#DIV/0!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3">
        <f>BD63+BD64</f>
        <v>0</v>
      </c>
      <c r="BE65" s="3">
        <f>BE63+BE64</f>
        <v>117300</v>
      </c>
      <c r="BF65" s="1">
        <f t="shared" ref="BF65" si="151">BF63+BF64</f>
        <v>0</v>
      </c>
      <c r="BG65" s="1">
        <f t="shared" ref="BG65" si="152">BG63+BG64</f>
        <v>0</v>
      </c>
      <c r="BH65" s="1">
        <f t="shared" ref="BH65:BI65" si="153">BH63+BH64</f>
        <v>0</v>
      </c>
      <c r="BI65" s="1">
        <f t="shared" si="153"/>
        <v>0</v>
      </c>
      <c r="BJ65" s="16" t="e">
        <f t="shared" si="141"/>
        <v>#DIV/0!</v>
      </c>
      <c r="BK65" s="1">
        <f t="shared" ref="BK65:BL65" si="154">BK63+BK64</f>
        <v>0</v>
      </c>
      <c r="BL65" s="1">
        <f t="shared" si="154"/>
        <v>0</v>
      </c>
      <c r="BM65" s="16" t="e">
        <f t="shared" si="142"/>
        <v>#DIV/0!</v>
      </c>
      <c r="BN65" s="1">
        <f t="shared" ref="BN65" si="155">BN63+BN64</f>
        <v>117300</v>
      </c>
      <c r="BO65" s="16"/>
      <c r="BP65" s="16"/>
      <c r="BQ65" s="16"/>
      <c r="BR65" s="3">
        <f>BR63+BR64</f>
        <v>29255043</v>
      </c>
      <c r="BS65" s="3">
        <f>BS63+BS64</f>
        <v>45516197</v>
      </c>
      <c r="BT65" s="3">
        <f>BT63+BT64</f>
        <v>0</v>
      </c>
      <c r="BU65" s="3">
        <f>BU63+BU64</f>
        <v>0</v>
      </c>
      <c r="BV65" s="16" t="e">
        <f t="shared" si="143"/>
        <v>#DIV/0!</v>
      </c>
      <c r="BW65" s="3">
        <f>BW63+BW64</f>
        <v>0</v>
      </c>
      <c r="BX65" s="3">
        <f>BX63+BX64</f>
        <v>0</v>
      </c>
      <c r="BY65" s="16" t="e">
        <f t="shared" si="144"/>
        <v>#DIV/0!</v>
      </c>
      <c r="BZ65" s="3">
        <f>BZ63+BZ64</f>
        <v>0</v>
      </c>
      <c r="CA65" s="3">
        <f>CA63+CA64</f>
        <v>0</v>
      </c>
      <c r="CB65" s="16" t="e">
        <f t="shared" si="145"/>
        <v>#DIV/0!</v>
      </c>
      <c r="CC65" s="55">
        <f t="shared" ref="CC65:CH65" si="156">CC63+CC64</f>
        <v>1968146</v>
      </c>
      <c r="CD65" s="3">
        <f t="shared" si="156"/>
        <v>360000</v>
      </c>
      <c r="CE65" s="3">
        <f t="shared" si="156"/>
        <v>0</v>
      </c>
      <c r="CF65" s="3">
        <f t="shared" si="156"/>
        <v>0</v>
      </c>
      <c r="CG65" s="3">
        <f t="shared" si="156"/>
        <v>1476043</v>
      </c>
      <c r="CH65" s="3">
        <f t="shared" si="156"/>
        <v>132103</v>
      </c>
      <c r="CI65" s="3">
        <f>CI63-CI64</f>
        <v>68362526</v>
      </c>
    </row>
    <row r="66" spans="1:87" x14ac:dyDescent="0.25">
      <c r="A66" s="4" t="s">
        <v>81</v>
      </c>
      <c r="B66" s="4"/>
      <c r="C66" s="17"/>
      <c r="D66" s="17"/>
      <c r="E66" s="17"/>
      <c r="F66" s="3">
        <f>F4+F20+F23+F33+F56+F58+F62+F51+F61</f>
        <v>20620672</v>
      </c>
      <c r="G66" s="3">
        <f>G4+G20+G23+G33+G56+G58+G62+G51</f>
        <v>13641126</v>
      </c>
      <c r="H66" s="3">
        <f>H4+H20+H23+H33+H56+H58+H62+H51</f>
        <v>10477026</v>
      </c>
      <c r="I66" s="3">
        <f>I4+I20+I23+I33+I56+I58+I62+I51</f>
        <v>0</v>
      </c>
      <c r="J66" s="3">
        <f>J4+J20+J23+J33+J56+J58+J62+J51</f>
        <v>3164100</v>
      </c>
      <c r="K66" s="16"/>
      <c r="L66" s="16"/>
      <c r="M66" s="16"/>
      <c r="N66" s="3">
        <f t="shared" ref="N66:S66" si="157">N4+N20+N23+N33+N56+N58+N62+N51</f>
        <v>6626157</v>
      </c>
      <c r="O66" s="3">
        <f t="shared" si="157"/>
        <v>118300</v>
      </c>
      <c r="P66" s="3">
        <f t="shared" si="157"/>
        <v>3600</v>
      </c>
      <c r="Q66" s="3">
        <f t="shared" si="157"/>
        <v>577903</v>
      </c>
      <c r="R66" s="3">
        <f t="shared" si="157"/>
        <v>0</v>
      </c>
      <c r="S66" s="3">
        <f t="shared" si="157"/>
        <v>0</v>
      </c>
      <c r="T66" s="4" t="e">
        <f t="shared" si="136"/>
        <v>#DIV/0!</v>
      </c>
      <c r="U66" s="3">
        <f>U4+U20+U23+U33+U56+U58+U62+U51</f>
        <v>0</v>
      </c>
      <c r="V66" s="3">
        <f>V4+V20+V23+V33+V56+V58+V62+V51</f>
        <v>0</v>
      </c>
      <c r="W66" s="4" t="e">
        <f t="shared" si="137"/>
        <v>#DIV/0!</v>
      </c>
      <c r="X66" s="3">
        <f>X4+X20+X23+X33+X56+X58+X62+X51</f>
        <v>5300054</v>
      </c>
      <c r="Y66" s="3">
        <f>Y4+Y20+Y23+Y33+Y56+Y58+Y62+Y51</f>
        <v>626300</v>
      </c>
      <c r="Z66" s="3">
        <f>Z4+Z20+Z23+Z33+Z56+Z58+Z62+Z51</f>
        <v>0</v>
      </c>
      <c r="AA66" s="3">
        <f>AA4+AA20+AA23+AA33+AA56+AA58+AA62+AA51</f>
        <v>0</v>
      </c>
      <c r="AB66" s="3">
        <f>AB4+AB20+AB23+AB33+AB56+AB58+AB62+AB51</f>
        <v>0</v>
      </c>
      <c r="AC66" s="3">
        <f>AC4+AC20+AC23+AC33+AC56+AC58+AC62+AC51+AC61</f>
        <v>2000</v>
      </c>
      <c r="AD66" s="3">
        <f>AD4+AD20+AD23+AD33+AD56+AD58+AD62+AD51</f>
        <v>0</v>
      </c>
      <c r="AE66" s="3">
        <f>AE4+AE20+AE23+AE33+AE56+AE58+AE62+AE51</f>
        <v>0</v>
      </c>
      <c r="AF66" s="16" t="e">
        <f t="shared" si="138"/>
        <v>#DIV/0!</v>
      </c>
      <c r="AG66" s="3">
        <f>AG4+AG20+AG23+AG33+AG56+AG58+AG62+AG51</f>
        <v>0</v>
      </c>
      <c r="AH66" s="3">
        <f>AH4+AH20+AH23+AH33+AH56+AH58+AH62+AH51</f>
        <v>0</v>
      </c>
      <c r="AI66" s="16" t="e">
        <f t="shared" si="139"/>
        <v>#DIV/0!</v>
      </c>
      <c r="AJ66" s="16"/>
      <c r="AK66" s="16"/>
      <c r="AL66" s="16"/>
      <c r="AM66" s="3">
        <f>AM4+AM20+AM23+AM33+AM56+AM58+AM62+AM51</f>
        <v>248589</v>
      </c>
      <c r="AN66" s="3">
        <f>AN4+AN20+AN23+AN33+AN56+AN58+AN62+AN51</f>
        <v>0</v>
      </c>
      <c r="AO66" s="3">
        <f>AO4+AO20+AO23+AO33+AO56+AO58+AO62+AO51</f>
        <v>0</v>
      </c>
      <c r="AP66" s="3">
        <f>AP4+AP20+AP23+AP33+AP56+AP58+AP62+AP51</f>
        <v>0</v>
      </c>
      <c r="AQ66" s="16" t="e">
        <f t="shared" si="140"/>
        <v>#DIV/0!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3">
        <f t="shared" ref="BD66:BI66" si="158">BD4+BD20+BD23+BD33+BD56+BD58+BD62+BD51</f>
        <v>0</v>
      </c>
      <c r="BE66" s="3">
        <f t="shared" si="158"/>
        <v>102800</v>
      </c>
      <c r="BF66" s="3">
        <f t="shared" si="158"/>
        <v>0</v>
      </c>
      <c r="BG66" s="3">
        <f t="shared" si="158"/>
        <v>0</v>
      </c>
      <c r="BH66" s="3">
        <f t="shared" si="158"/>
        <v>0</v>
      </c>
      <c r="BI66" s="3">
        <f t="shared" si="158"/>
        <v>0</v>
      </c>
      <c r="BJ66" s="16" t="e">
        <f t="shared" si="141"/>
        <v>#DIV/0!</v>
      </c>
      <c r="BK66" s="3">
        <f>BK4+BK20+BK23+BK33+BK56+BK58+BK62+BK51</f>
        <v>0</v>
      </c>
      <c r="BL66" s="3">
        <f>BL4+BL20+BL23+BL33+BL56+BL58+BL62+BL51</f>
        <v>0</v>
      </c>
      <c r="BM66" s="16" t="e">
        <f t="shared" si="142"/>
        <v>#DIV/0!</v>
      </c>
      <c r="BN66" s="3">
        <f>BN4+BN20+BN23+BN33+BN56+BN58+BN62+BN51</f>
        <v>102800</v>
      </c>
      <c r="BO66" s="16"/>
      <c r="BP66" s="16"/>
      <c r="BQ66" s="16"/>
      <c r="BR66" s="3">
        <f>BR4+BR20+BR23+BR33+BR56+BR58+BR62+BR51</f>
        <v>29089143</v>
      </c>
      <c r="BS66" s="3">
        <f>BS4+BS20+BS23+BS33+BS56+BS58+BS62+BS51</f>
        <v>45434200</v>
      </c>
      <c r="BT66" s="3">
        <f>BT4+BT20+BT23+BT33+BT56+BT58+BT62+BT51</f>
        <v>0</v>
      </c>
      <c r="BU66" s="3">
        <f>BU4+BU20+BU23+BU33+BU56+BU58+BU62+BU51</f>
        <v>0</v>
      </c>
      <c r="BV66" s="16" t="e">
        <f t="shared" si="143"/>
        <v>#DIV/0!</v>
      </c>
      <c r="BW66" s="3">
        <f>BW4+BW20+BW23+BW33+BW56+BW58+BW62+BW51</f>
        <v>0</v>
      </c>
      <c r="BX66" s="3">
        <f>BX4+BX20+BX23+BX33+BX56+BX58+BX62+BX51</f>
        <v>0</v>
      </c>
      <c r="BY66" s="16" t="e">
        <f t="shared" si="144"/>
        <v>#DIV/0!</v>
      </c>
      <c r="BZ66" s="3">
        <f>BZ4+BZ20+BZ23+BZ33+BZ56+BZ58+BZ62+BZ51</f>
        <v>0</v>
      </c>
      <c r="CA66" s="3">
        <f>CA4+CA20+CA23+CA33+CA56+CA58+CA62+CA51</f>
        <v>0</v>
      </c>
      <c r="CB66" s="16" t="e">
        <f t="shared" si="145"/>
        <v>#DIV/0!</v>
      </c>
      <c r="CC66" s="55">
        <f t="shared" ref="CC66:CH66" si="159">CC4+CC20+CC23+CC33+CC56+CC58+CC62+CC51</f>
        <v>1884243</v>
      </c>
      <c r="CD66" s="3">
        <f t="shared" si="159"/>
        <v>360000</v>
      </c>
      <c r="CE66" s="3">
        <f t="shared" si="159"/>
        <v>0</v>
      </c>
      <c r="CF66" s="3">
        <f t="shared" si="159"/>
        <v>0</v>
      </c>
      <c r="CG66" s="3">
        <f t="shared" si="159"/>
        <v>1472043</v>
      </c>
      <c r="CH66" s="3">
        <f t="shared" si="159"/>
        <v>52200</v>
      </c>
      <c r="CI66" s="3">
        <f>CI4+CI20+CI23+CI33+CI56+CI58+CI62+CI51+CI61</f>
        <v>67939115</v>
      </c>
    </row>
    <row r="67" spans="1:87" x14ac:dyDescent="0.25">
      <c r="A67" s="4" t="s">
        <v>82</v>
      </c>
      <c r="B67" s="4"/>
      <c r="C67" s="17"/>
      <c r="D67" s="17"/>
      <c r="E67" s="17"/>
      <c r="F67" s="3">
        <f>F53</f>
        <v>506100</v>
      </c>
      <c r="G67" s="3">
        <f>G53</f>
        <v>491600</v>
      </c>
      <c r="H67" s="3">
        <f>H53</f>
        <v>377600</v>
      </c>
      <c r="I67" s="3">
        <f>I53</f>
        <v>0</v>
      </c>
      <c r="J67" s="3">
        <f>J53</f>
        <v>114000</v>
      </c>
      <c r="K67" s="16"/>
      <c r="L67" s="16"/>
      <c r="M67" s="16"/>
      <c r="N67" s="3">
        <f t="shared" ref="N67:S67" si="160">N53</f>
        <v>0</v>
      </c>
      <c r="O67" s="3">
        <f t="shared" si="160"/>
        <v>0</v>
      </c>
      <c r="P67" s="3">
        <f t="shared" si="160"/>
        <v>0</v>
      </c>
      <c r="Q67" s="3">
        <f t="shared" si="160"/>
        <v>0</v>
      </c>
      <c r="R67" s="3">
        <f t="shared" si="160"/>
        <v>0</v>
      </c>
      <c r="S67" s="3">
        <f t="shared" si="160"/>
        <v>0</v>
      </c>
      <c r="T67" s="4" t="e">
        <f t="shared" si="136"/>
        <v>#DIV/0!</v>
      </c>
      <c r="U67" s="3">
        <f>U53</f>
        <v>0</v>
      </c>
      <c r="V67" s="3">
        <f>V53</f>
        <v>0</v>
      </c>
      <c r="W67" s="4" t="e">
        <f t="shared" si="137"/>
        <v>#DIV/0!</v>
      </c>
      <c r="X67" s="3">
        <f t="shared" ref="X67:AE67" si="161">X53</f>
        <v>0</v>
      </c>
      <c r="Y67" s="3">
        <f t="shared" si="161"/>
        <v>0</v>
      </c>
      <c r="Z67" s="3">
        <f t="shared" si="161"/>
        <v>0</v>
      </c>
      <c r="AA67" s="3">
        <f t="shared" si="161"/>
        <v>0</v>
      </c>
      <c r="AB67" s="3">
        <f t="shared" si="161"/>
        <v>0</v>
      </c>
      <c r="AC67" s="3">
        <f t="shared" si="161"/>
        <v>0</v>
      </c>
      <c r="AD67" s="3">
        <f t="shared" si="161"/>
        <v>0</v>
      </c>
      <c r="AE67" s="3">
        <f t="shared" si="161"/>
        <v>0</v>
      </c>
      <c r="AF67" s="16" t="e">
        <f t="shared" si="138"/>
        <v>#DIV/0!</v>
      </c>
      <c r="AG67" s="3">
        <f>AG53</f>
        <v>0</v>
      </c>
      <c r="AH67" s="3">
        <f>AH53</f>
        <v>0</v>
      </c>
      <c r="AI67" s="16" t="e">
        <f t="shared" si="139"/>
        <v>#DIV/0!</v>
      </c>
      <c r="AJ67" s="16"/>
      <c r="AK67" s="16"/>
      <c r="AL67" s="16"/>
      <c r="AM67" s="3">
        <f>AM53</f>
        <v>0</v>
      </c>
      <c r="AN67" s="3">
        <f>AN53</f>
        <v>0</v>
      </c>
      <c r="AO67" s="3">
        <f>AO53</f>
        <v>0</v>
      </c>
      <c r="AP67" s="3">
        <f>AP53</f>
        <v>0</v>
      </c>
      <c r="AQ67" s="16" t="e">
        <f t="shared" si="140"/>
        <v>#DIV/0!</v>
      </c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3">
        <f t="shared" ref="BD67:BI67" si="162">BD53</f>
        <v>0</v>
      </c>
      <c r="BE67" s="3">
        <f t="shared" si="162"/>
        <v>14500</v>
      </c>
      <c r="BF67" s="3">
        <f t="shared" si="162"/>
        <v>0</v>
      </c>
      <c r="BG67" s="3">
        <f t="shared" si="162"/>
        <v>0</v>
      </c>
      <c r="BH67" s="3">
        <f t="shared" si="162"/>
        <v>0</v>
      </c>
      <c r="BI67" s="3">
        <f t="shared" si="162"/>
        <v>0</v>
      </c>
      <c r="BJ67" s="16" t="e">
        <f t="shared" si="141"/>
        <v>#DIV/0!</v>
      </c>
      <c r="BK67" s="3">
        <f>BK53</f>
        <v>0</v>
      </c>
      <c r="BL67" s="3">
        <f>BL53</f>
        <v>0</v>
      </c>
      <c r="BM67" s="16" t="e">
        <f t="shared" si="142"/>
        <v>#DIV/0!</v>
      </c>
      <c r="BN67" s="3">
        <f>BN53</f>
        <v>14500</v>
      </c>
      <c r="BO67" s="16"/>
      <c r="BP67" s="16"/>
      <c r="BQ67" s="16"/>
      <c r="BR67" s="3">
        <f>BR53</f>
        <v>165900</v>
      </c>
      <c r="BS67" s="3">
        <f>BS53</f>
        <v>81997</v>
      </c>
      <c r="BT67" s="3">
        <f>BT53</f>
        <v>0</v>
      </c>
      <c r="BU67" s="3">
        <f>BU53</f>
        <v>0</v>
      </c>
      <c r="BV67" s="16" t="e">
        <f t="shared" si="143"/>
        <v>#DIV/0!</v>
      </c>
      <c r="BW67" s="3">
        <f>BW53</f>
        <v>0</v>
      </c>
      <c r="BX67" s="3">
        <f>BX53</f>
        <v>0</v>
      </c>
      <c r="BY67" s="16" t="e">
        <f t="shared" si="144"/>
        <v>#DIV/0!</v>
      </c>
      <c r="BZ67" s="3">
        <f>BZ53</f>
        <v>0</v>
      </c>
      <c r="CA67" s="3">
        <f>CA53</f>
        <v>0</v>
      </c>
      <c r="CB67" s="16" t="e">
        <f t="shared" si="145"/>
        <v>#DIV/0!</v>
      </c>
      <c r="CC67" s="55">
        <f t="shared" ref="CC67:CI67" si="163">CC53</f>
        <v>83903</v>
      </c>
      <c r="CD67" s="3">
        <f t="shared" si="163"/>
        <v>0</v>
      </c>
      <c r="CE67" s="3">
        <f t="shared" si="163"/>
        <v>0</v>
      </c>
      <c r="CF67" s="3">
        <f t="shared" si="163"/>
        <v>0</v>
      </c>
      <c r="CG67" s="3">
        <f t="shared" si="163"/>
        <v>4000</v>
      </c>
      <c r="CH67" s="3">
        <f t="shared" si="163"/>
        <v>79903</v>
      </c>
      <c r="CI67" s="3">
        <f t="shared" si="163"/>
        <v>672000</v>
      </c>
    </row>
    <row r="68" spans="1:87" x14ac:dyDescent="0.25">
      <c r="A68" s="39"/>
      <c r="B68" s="39"/>
      <c r="C68" s="40"/>
      <c r="D68" s="40"/>
      <c r="E68" s="40"/>
      <c r="F68" s="44">
        <f>F63-F66-F67</f>
        <v>0</v>
      </c>
      <c r="G68" s="44">
        <f t="shared" ref="G68:J68" si="164">G63-G66-G67</f>
        <v>0</v>
      </c>
      <c r="H68" s="44">
        <f t="shared" si="164"/>
        <v>0</v>
      </c>
      <c r="I68" s="44">
        <f t="shared" si="164"/>
        <v>0</v>
      </c>
      <c r="J68" s="44">
        <f t="shared" si="164"/>
        <v>0</v>
      </c>
      <c r="K68" s="44"/>
      <c r="L68" s="44"/>
      <c r="M68" s="44"/>
      <c r="N68" s="44">
        <f t="shared" ref="N68:Y68" si="165">N63-N66-N67</f>
        <v>0</v>
      </c>
      <c r="O68" s="44">
        <f t="shared" si="165"/>
        <v>0</v>
      </c>
      <c r="P68" s="44">
        <f t="shared" si="165"/>
        <v>0</v>
      </c>
      <c r="Q68" s="44">
        <f t="shared" si="165"/>
        <v>0</v>
      </c>
      <c r="R68" s="44">
        <f t="shared" si="165"/>
        <v>0</v>
      </c>
      <c r="S68" s="44">
        <f t="shared" si="165"/>
        <v>0</v>
      </c>
      <c r="T68" s="44" t="e">
        <f t="shared" si="165"/>
        <v>#DIV/0!</v>
      </c>
      <c r="U68" s="44">
        <f t="shared" si="165"/>
        <v>0</v>
      </c>
      <c r="V68" s="44">
        <f t="shared" si="165"/>
        <v>0</v>
      </c>
      <c r="W68" s="44" t="e">
        <f t="shared" si="165"/>
        <v>#DIV/0!</v>
      </c>
      <c r="X68" s="44">
        <f t="shared" si="165"/>
        <v>0</v>
      </c>
      <c r="Y68" s="44">
        <f t="shared" si="165"/>
        <v>0</v>
      </c>
      <c r="Z68" s="44"/>
      <c r="AA68" s="44">
        <f t="shared" ref="AA68:AI68" si="166">AA63-AA66-AA67</f>
        <v>0</v>
      </c>
      <c r="AB68" s="44">
        <f t="shared" si="166"/>
        <v>0</v>
      </c>
      <c r="AC68" s="44">
        <f t="shared" si="166"/>
        <v>0</v>
      </c>
      <c r="AD68" s="44">
        <f t="shared" si="166"/>
        <v>0</v>
      </c>
      <c r="AE68" s="44">
        <f t="shared" si="166"/>
        <v>0</v>
      </c>
      <c r="AF68" s="44" t="e">
        <f t="shared" si="166"/>
        <v>#DIV/0!</v>
      </c>
      <c r="AG68" s="44">
        <f t="shared" si="166"/>
        <v>0</v>
      </c>
      <c r="AH68" s="44">
        <f t="shared" si="166"/>
        <v>0</v>
      </c>
      <c r="AI68" s="44" t="e">
        <f t="shared" si="166"/>
        <v>#DIV/0!</v>
      </c>
      <c r="AJ68" s="44"/>
      <c r="AK68" s="44"/>
      <c r="AL68" s="44"/>
      <c r="AM68" s="44">
        <f t="shared" ref="AM68:BN68" si="167">AM63-AM66-AM67</f>
        <v>0</v>
      </c>
      <c r="AN68" s="44">
        <f t="shared" si="167"/>
        <v>0</v>
      </c>
      <c r="AO68" s="44">
        <f t="shared" si="167"/>
        <v>0</v>
      </c>
      <c r="AP68" s="44">
        <f t="shared" si="167"/>
        <v>0</v>
      </c>
      <c r="AQ68" s="44" t="e">
        <f t="shared" si="167"/>
        <v>#DIV/0!</v>
      </c>
      <c r="AR68" s="44">
        <f t="shared" si="167"/>
        <v>0</v>
      </c>
      <c r="AS68" s="44">
        <f t="shared" si="167"/>
        <v>0</v>
      </c>
      <c r="AT68" s="44">
        <f t="shared" si="167"/>
        <v>0</v>
      </c>
      <c r="AU68" s="44">
        <f t="shared" si="167"/>
        <v>0</v>
      </c>
      <c r="AV68" s="44">
        <f t="shared" si="167"/>
        <v>0</v>
      </c>
      <c r="AW68" s="44">
        <f t="shared" si="167"/>
        <v>0</v>
      </c>
      <c r="AX68" s="44">
        <f t="shared" si="167"/>
        <v>0</v>
      </c>
      <c r="AY68" s="44">
        <f t="shared" si="167"/>
        <v>0</v>
      </c>
      <c r="AZ68" s="44">
        <f t="shared" si="167"/>
        <v>0</v>
      </c>
      <c r="BA68" s="44">
        <f t="shared" si="167"/>
        <v>0</v>
      </c>
      <c r="BB68" s="44">
        <f t="shared" si="167"/>
        <v>0</v>
      </c>
      <c r="BC68" s="44">
        <f t="shared" si="167"/>
        <v>0</v>
      </c>
      <c r="BD68" s="44">
        <f t="shared" si="167"/>
        <v>0</v>
      </c>
      <c r="BE68" s="44">
        <f t="shared" si="167"/>
        <v>0</v>
      </c>
      <c r="BF68" s="44">
        <f t="shared" si="167"/>
        <v>0</v>
      </c>
      <c r="BG68" s="44">
        <f t="shared" si="167"/>
        <v>0</v>
      </c>
      <c r="BH68" s="44">
        <f t="shared" si="167"/>
        <v>0</v>
      </c>
      <c r="BI68" s="44">
        <f t="shared" si="167"/>
        <v>0</v>
      </c>
      <c r="BJ68" s="44" t="e">
        <f t="shared" si="167"/>
        <v>#DIV/0!</v>
      </c>
      <c r="BK68" s="44">
        <f t="shared" si="167"/>
        <v>0</v>
      </c>
      <c r="BL68" s="44">
        <f t="shared" si="167"/>
        <v>0</v>
      </c>
      <c r="BM68" s="44" t="e">
        <f t="shared" si="167"/>
        <v>#DIV/0!</v>
      </c>
      <c r="BN68" s="44">
        <f t="shared" si="167"/>
        <v>0</v>
      </c>
      <c r="BO68" s="44"/>
      <c r="BP68" s="44"/>
      <c r="BQ68" s="44"/>
      <c r="BR68" s="44">
        <f t="shared" ref="BR68:CH68" si="168">BR63-BR66-BR67</f>
        <v>0</v>
      </c>
      <c r="BS68" s="44">
        <f t="shared" si="168"/>
        <v>0</v>
      </c>
      <c r="BT68" s="44">
        <f t="shared" si="168"/>
        <v>0</v>
      </c>
      <c r="BU68" s="44">
        <f t="shared" si="168"/>
        <v>0</v>
      </c>
      <c r="BV68" s="44" t="e">
        <f t="shared" si="168"/>
        <v>#DIV/0!</v>
      </c>
      <c r="BW68" s="44">
        <f t="shared" si="168"/>
        <v>0</v>
      </c>
      <c r="BX68" s="44">
        <f t="shared" si="168"/>
        <v>0</v>
      </c>
      <c r="BY68" s="44" t="e">
        <f t="shared" si="168"/>
        <v>#DIV/0!</v>
      </c>
      <c r="BZ68" s="44">
        <f t="shared" si="168"/>
        <v>0</v>
      </c>
      <c r="CA68" s="44">
        <f t="shared" si="168"/>
        <v>0</v>
      </c>
      <c r="CB68" s="44" t="e">
        <f t="shared" si="168"/>
        <v>#DIV/0!</v>
      </c>
      <c r="CC68" s="61">
        <f t="shared" si="168"/>
        <v>0</v>
      </c>
      <c r="CD68" s="44">
        <f t="shared" si="168"/>
        <v>0</v>
      </c>
      <c r="CE68" s="44">
        <f t="shared" si="168"/>
        <v>0</v>
      </c>
      <c r="CF68" s="44">
        <f t="shared" si="168"/>
        <v>0</v>
      </c>
      <c r="CG68" s="44">
        <f t="shared" si="168"/>
        <v>0</v>
      </c>
      <c r="CH68" s="44">
        <f t="shared" si="168"/>
        <v>0</v>
      </c>
      <c r="CI68" s="44">
        <f>CI63-CI66-CI67</f>
        <v>0</v>
      </c>
    </row>
    <row r="69" spans="1:87" x14ac:dyDescent="0.25">
      <c r="A69" s="8"/>
      <c r="B69" s="8"/>
      <c r="C69" s="8"/>
      <c r="D69" s="8" t="s">
        <v>76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41"/>
    </row>
  </sheetData>
  <mergeCells count="16">
    <mergeCell ref="R2:T2"/>
    <mergeCell ref="U2:W2"/>
    <mergeCell ref="AX2:AZ2"/>
    <mergeCell ref="BA2:BC2"/>
    <mergeCell ref="AA2:AB2"/>
    <mergeCell ref="AD2:AF2"/>
    <mergeCell ref="AG2:AI2"/>
    <mergeCell ref="AO2:AQ2"/>
    <mergeCell ref="AR2:AT2"/>
    <mergeCell ref="AU2:AW2"/>
    <mergeCell ref="BT2:BV2"/>
    <mergeCell ref="BW2:BY2"/>
    <mergeCell ref="BZ2:CB2"/>
    <mergeCell ref="BH2:BJ2"/>
    <mergeCell ref="BK2:BM2"/>
    <mergeCell ref="BO2:BQ2"/>
  </mergeCells>
  <pageMargins left="0" right="0" top="0" bottom="0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20" sqref="E20"/>
    </sheetView>
  </sheetViews>
  <sheetFormatPr defaultRowHeight="15" x14ac:dyDescent="0.25"/>
  <sheetData>
    <row r="1" spans="1:8" x14ac:dyDescent="0.25">
      <c r="C1">
        <v>221</v>
      </c>
      <c r="D1">
        <v>225</v>
      </c>
      <c r="E1">
        <v>226</v>
      </c>
      <c r="G1">
        <v>346</v>
      </c>
    </row>
    <row r="2" spans="1:8" x14ac:dyDescent="0.25">
      <c r="A2" t="s">
        <v>116</v>
      </c>
      <c r="B2" s="66" t="s">
        <v>112</v>
      </c>
      <c r="E2">
        <v>15000</v>
      </c>
      <c r="F2" t="s">
        <v>113</v>
      </c>
      <c r="G2">
        <v>2252</v>
      </c>
      <c r="H2" t="s">
        <v>118</v>
      </c>
    </row>
    <row r="3" spans="1:8" x14ac:dyDescent="0.25">
      <c r="E3">
        <v>2000</v>
      </c>
      <c r="F3" t="s">
        <v>117</v>
      </c>
    </row>
    <row r="4" spans="1:8" x14ac:dyDescent="0.25">
      <c r="A4" t="s">
        <v>121</v>
      </c>
      <c r="E4">
        <v>6500</v>
      </c>
      <c r="F4" t="s">
        <v>122</v>
      </c>
    </row>
    <row r="5" spans="1:8" x14ac:dyDescent="0.25">
      <c r="B5" s="66"/>
      <c r="E5">
        <v>11200</v>
      </c>
      <c r="F5" t="s">
        <v>123</v>
      </c>
    </row>
    <row r="6" spans="1:8" x14ac:dyDescent="0.25">
      <c r="B6" s="66"/>
    </row>
    <row r="7" spans="1:8" x14ac:dyDescent="0.25">
      <c r="B7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исполнение</vt:lpstr>
      <vt:lpstr>план</vt:lpstr>
      <vt:lpstr>Лист1</vt:lpstr>
      <vt:lpstr>исполнение!Заголовки_для_печати</vt:lpstr>
      <vt:lpstr>план!Заголовки_для_печати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Financ</cp:lastModifiedBy>
  <cp:lastPrinted>2023-05-04T09:10:17Z</cp:lastPrinted>
  <dcterms:created xsi:type="dcterms:W3CDTF">2017-01-05T04:49:58Z</dcterms:created>
  <dcterms:modified xsi:type="dcterms:W3CDTF">2023-05-04T09:10:29Z</dcterms:modified>
</cp:coreProperties>
</file>