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2390" windowHeight="8670" firstSheet="1" activeTab="17"/>
  </bookViews>
  <sheets>
    <sheet name="2019" sheetId="1" r:id="rId1"/>
    <sheet name="21" sheetId="2" r:id="rId2"/>
    <sheet name="22" sheetId="3" r:id="rId3"/>
    <sheet name="23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</sheets>
  <definedNames>
    <definedName name="_xlnm.Print_Titles" localSheetId="11">'8'!$12:$12</definedName>
  </definedNames>
  <calcPr fullCalcOnLoad="1"/>
</workbook>
</file>

<file path=xl/sharedStrings.xml><?xml version="1.0" encoding="utf-8"?>
<sst xmlns="http://schemas.openxmlformats.org/spreadsheetml/2006/main" count="4433" uniqueCount="537">
  <si>
    <t>Сумма</t>
  </si>
  <si>
    <t>ОБЩЕГОСУДАРСТВЕННЫЕ ВОПРОСЫ</t>
  </si>
  <si>
    <t>ВСЕГО РАСХОДОВ</t>
  </si>
  <si>
    <t>НАЦИОНАЛЬНАЯ ОБОРОНА</t>
  </si>
  <si>
    <t>Коммунальное хозяйство</t>
  </si>
  <si>
    <t>Код бюджетной классификации Российской Федерации</t>
  </si>
  <si>
    <t>1 00 00000 00 0000 000</t>
  </si>
  <si>
    <t>1 05 00000 00 0000 000</t>
  </si>
  <si>
    <t>1 06 00000 00 0000 000</t>
  </si>
  <si>
    <t>Земельный налог</t>
  </si>
  <si>
    <t xml:space="preserve">Наименование 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</si>
  <si>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</si>
  <si>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</si>
  <si>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</si>
  <si>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</si>
  <si>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БЕЗВОЗМЕЗДНЫЕ ПОСТУПЛЕНИЯ</t>
  </si>
  <si>
    <t>2 00 00000 00 0000 000</t>
  </si>
  <si>
    <t>Дотации бюджетам субъектов Российской Федерации и муниципальных образований</t>
  </si>
  <si>
    <t>главного администратора доходов</t>
  </si>
  <si>
    <t>Глава</t>
  </si>
  <si>
    <t>Раздел</t>
  </si>
  <si>
    <t xml:space="preserve">Единый сельскохозяйственный налог </t>
  </si>
  <si>
    <t xml:space="preserve">1 05 03000 01 0000 110 </t>
  </si>
  <si>
    <t xml:space="preserve">1 06 01030 10 0000 110 </t>
  </si>
  <si>
    <t>ИТОГО ДОХОДОВ</t>
  </si>
  <si>
    <t>СОЦИАЛЬНАЯ ПОЛИТИКА</t>
  </si>
  <si>
    <t>НАЦИОНАЛЬНАЯ ЭКОНОМИКА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</si>
  <si>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</si>
  <si>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</si>
  <si>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</si>
  <si>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Прочие субсидии бюджетам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</si>
  <si>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</si>
  <si>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Пенсионное обеспечение</t>
  </si>
  <si>
    <t>Физическая культура</t>
  </si>
  <si>
    <t>ЖИЛИЩНО-КОММУНАЛЬНОЕ ХОЗЯЙСТВО</t>
  </si>
  <si>
    <t>Целевая статья</t>
  </si>
  <si>
    <t>1101</t>
  </si>
  <si>
    <t>доходов местного бюджета</t>
  </si>
  <si>
    <t>111 05025 10 0000 120</t>
  </si>
  <si>
    <t>111 05035  10 0000 120</t>
  </si>
  <si>
    <t>117 01050 10 0000 180</t>
  </si>
  <si>
    <t>117 05050 10 0000 180</t>
  </si>
  <si>
    <t>Код БК</t>
  </si>
  <si>
    <t xml:space="preserve">1 06 06000 00 0000 110 </t>
  </si>
  <si>
    <t>Земельный налог, взимаемый по ставкам, установленным в соответствии п/п 1 п1 ст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</si>
  <si>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</si>
  <si>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108 00000 00 0000 000</t>
  </si>
  <si>
    <t>108 04020 01 1000 110</t>
  </si>
  <si>
    <t>Другие вопросы в области национальной экономики</t>
  </si>
  <si>
    <t>108 04020 01 4000 110</t>
  </si>
  <si>
    <t>РАСПРЕДЕЛЕНИЕ БЮДЖЕТНЫХ АССИГНОВАНИЙ ПО РАЗДЕЛАМ,ПОДРАЗДЕЛАМ,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</si>
  <si>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</si>
  <si>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</si>
  <si>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 xml:space="preserve"> 1 01 02000 01 0000 110</t>
  </si>
  <si>
    <t xml:space="preserve"> 1 01 02010 01 0000 110</t>
  </si>
  <si>
    <t>НАЛОГИ НА ТОВАРЫ(РАБОТЫ,УСЛУГИ),РЕАЛИЗУЕМЫЕ НА ТЕРРИТОРИИ РОССИЙСКОЙ ФЕДЕРАЦИИ</t>
  </si>
  <si>
    <t>1 03 00000 00 0000 000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</si>
  <si>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</si>
  <si>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</si>
  <si>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</si>
  <si>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(иржекторных)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</si>
  <si>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</si>
  <si>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</si>
  <si>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Дорожное хозяйство</t>
  </si>
  <si>
    <t xml:space="preserve">Наименование  главного администратора доходов  бюджета </t>
  </si>
  <si>
    <t>113 02995  10 0000 130</t>
  </si>
  <si>
    <t>244</t>
  </si>
  <si>
    <t>9910240110</t>
  </si>
  <si>
    <t>9910140110</t>
  </si>
  <si>
    <t>9910349120</t>
  </si>
  <si>
    <t>9920373110</t>
  </si>
  <si>
    <t>9930149999</t>
  </si>
  <si>
    <t>9930249999</t>
  </si>
  <si>
    <t>9930349999</t>
  </si>
  <si>
    <t>9930449999</t>
  </si>
  <si>
    <t>9930849999</t>
  </si>
  <si>
    <t>120</t>
  </si>
  <si>
    <t>9910300000</t>
  </si>
  <si>
    <t>Резервные средства</t>
  </si>
  <si>
    <t>870</t>
  </si>
  <si>
    <t>9920100000</t>
  </si>
  <si>
    <t>9920173150</t>
  </si>
  <si>
    <t>9920200000</t>
  </si>
  <si>
    <t>9920251180</t>
  </si>
  <si>
    <t>Общеэкономические вопросы</t>
  </si>
  <si>
    <t>МЕЖБЮДЖЕТНЫЕ ТРАНСФЕРТЫ</t>
  </si>
  <si>
    <t>9920441040</t>
  </si>
  <si>
    <t>540</t>
  </si>
  <si>
    <t>Иные межбюджетные трансферты</t>
  </si>
  <si>
    <t>КУЛЬТУРА</t>
  </si>
  <si>
    <t>01</t>
  </si>
  <si>
    <t>02</t>
  </si>
  <si>
    <t>04</t>
  </si>
  <si>
    <t>13</t>
  </si>
  <si>
    <t>12</t>
  </si>
  <si>
    <t>05</t>
  </si>
  <si>
    <t>03</t>
  </si>
  <si>
    <t>08</t>
  </si>
  <si>
    <t>10</t>
  </si>
  <si>
    <t>14</t>
  </si>
  <si>
    <t>09</t>
  </si>
  <si>
    <t>11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</si>
  <si>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</si>
  <si>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</si>
  <si>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РАСПРЕДЕЛЕНИЕ БЮДЖЕТНЫХ АССИГНОВАНИЙ ПО РАЗДЕЛАМ, ПОДРАЗДЕЛАМ, 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</si>
  <si>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установленных, дифференцированных нормативов отчислений в местные бюджеты</t>
  </si>
  <si>
    <t>(тыс.рублей)</t>
  </si>
  <si>
    <t>Объем заимствований, всего</t>
  </si>
  <si>
    <t>в том числе:</t>
  </si>
  <si>
    <t>Наименование</t>
  </si>
  <si>
    <t>Код</t>
  </si>
  <si>
    <t>Источники внутреннего финансирования дефицита бюджета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</si>
  <si>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</si>
  <si>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</si>
  <si>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</si>
  <si>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000 01 05 00 00 00 0000 500</t>
  </si>
  <si>
    <t>000 01 05 00 00 00 0000 600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</si>
  <si>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</si>
  <si>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</si>
  <si>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</si>
  <si>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дотации бюджетам сельских поселений</t>
  </si>
  <si>
    <t xml:space="preserve">Дотации бюджетам  сельских поселений на поддержку мер по обеспечению сбалансированности бюджетов </t>
  </si>
  <si>
    <t>Дотации 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</si>
  <si>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Росссийской Федерации</t>
  </si>
  <si>
    <t>Дотации бюджетам сельских поселений на выравнивание бюджетной обеспеченности</t>
  </si>
  <si>
    <t>ЦЕЛЕВЫМ СТАТЬЯМ И ВИДАМ РАСХОДОВ КЛАССИФИКАЦИИ РАСХОДОВ БЮДЖЕТОВ</t>
  </si>
  <si>
    <t>Приложение № 2</t>
  </si>
  <si>
    <t>Приложение № 1</t>
  </si>
  <si>
    <t>046</t>
  </si>
  <si>
    <t>Приложение № 3</t>
  </si>
  <si>
    <t>Администрация муниципального образования "Баяндай"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</si>
  <si>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</si>
  <si>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</si>
  <si>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</si>
  <si>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</si>
  <si>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</si>
  <si>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</si>
  <si>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14</t>
  </si>
  <si>
    <t>Приложение № 13</t>
  </si>
  <si>
    <t>Приложение № 12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</si>
  <si>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</si>
  <si>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</si>
  <si>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1 11 05025 10 0000 120</t>
  </si>
  <si>
    <t>ДОХОДЫ ОТ ПРОДАЖИ МАТЕРИАЛЬНЫХ И НЕМАТЕРИАЛЬНЫХ АКТИВОВ</t>
  </si>
  <si>
    <t>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</si>
  <si>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</si>
  <si>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</si>
  <si>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</si>
  <si>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</si>
  <si>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ШТРАФЫ, САНКЦИИ, ВОЗМЕЩЕНИЕ УЩЕРБА</t>
  </si>
  <si>
    <t>1 16 00000 00 0000 100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</si>
  <si>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</si>
  <si>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1 16 33050 10 6000 140</t>
  </si>
  <si>
    <t xml:space="preserve">Прочие неналоговые доходы </t>
  </si>
  <si>
    <t>1 17 00000 00 0000 180</t>
  </si>
  <si>
    <t>Невыясненные поступления, зачисляемые в бюджеты сельских поселений</t>
  </si>
  <si>
    <t>1 17 01050 10 0000 180</t>
  </si>
  <si>
    <t>Прочие неналоговые доходы перечисляемые бюджетам поселений</t>
  </si>
  <si>
    <t>1 17 05050 10 0000 180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</si>
  <si>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</si>
  <si>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</si>
  <si>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114 02053 10 0000 410</t>
  </si>
  <si>
    <t>114 06025 10 0000 430</t>
  </si>
  <si>
    <t>Подраздел</t>
  </si>
  <si>
    <t>Федерации и органов местного самоуправления</t>
  </si>
  <si>
    <t>Расходы на выплаты персоналу в целях обеспечения выполнения функций муниципальными органами казенными учреждениями</t>
  </si>
  <si>
    <t>Центральный аппарат</t>
  </si>
  <si>
    <t>Прочая закупка товаров, работ и услуг для обеспечения муниципальных нужд</t>
  </si>
  <si>
    <t>Уплата прочих налогов, сборов</t>
  </si>
  <si>
    <t>Уплата иных платежей</t>
  </si>
  <si>
    <t>Резервный фонд</t>
  </si>
  <si>
    <t>ДРУГИЕ ОБЩЕГОСУДАРСТВЕННЫЕ ВОПРОСЫ</t>
  </si>
  <si>
    <t>Составление административных протоколов</t>
  </si>
  <si>
    <t>Муниципальная программа "Пожарная безопасность на территории МО "Баяндай" на 2014 - 2018 годы"</t>
  </si>
  <si>
    <t>Муниципальная программа "Обеспечение населения муниципального образования "Баяндай" информацией о деятельности органов местного самоуправления в печатных и электронных средствах массовой информации на 2016 - 2020 годы"</t>
  </si>
  <si>
    <t>Мобилизационная и вневойсковая подготовка</t>
  </si>
  <si>
    <t>О3</t>
  </si>
  <si>
    <t>Расходы на выплаты персоналу в целях обеспечения выполнения функций государственными (муниципальными) органами казенными учреждениями</t>
  </si>
  <si>
    <t>Областная целевая программа "Переселение граждан из ветхого и аварийного жилищного фонда в МО "Баяндай на период до 2019 года"</t>
  </si>
  <si>
    <t>Долгосрочная целевая программа "Переселение граждан из ветхого и аварийного жилищного фонда в МО "Баяндай на период до 2019 года"</t>
  </si>
  <si>
    <t xml:space="preserve">Благоустройство </t>
  </si>
  <si>
    <t>КУЛЬТУРА, КИНЕМАТОГРАФИЯ</t>
  </si>
  <si>
    <t>Клубы (Дома культуры)</t>
  </si>
  <si>
    <t>Субсидии бюджетным учреждениям на финансовое обеспечение муниципального задания на оказание муниципальных услуг</t>
  </si>
  <si>
    <t>Доплата к пенсиям государственных служащих субъектов Российской Федерации и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</si>
  <si>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</si>
  <si>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</si>
  <si>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Муниципальная программа "Развитие мест массового отдыха жителей в муниципальном образовании и развитие на территории поселения массовой физической культуры и спорта на 2016-2018 г.г."</t>
  </si>
  <si>
    <t>9930В49999</t>
  </si>
  <si>
    <t>9930Ж49999</t>
  </si>
  <si>
    <t>9930И49999</t>
  </si>
  <si>
    <t>9930К49999</t>
  </si>
  <si>
    <t>9900000000</t>
  </si>
  <si>
    <t>9930Ж9999</t>
  </si>
  <si>
    <t>9910500000</t>
  </si>
  <si>
    <t>9910543060</t>
  </si>
  <si>
    <t>Проведение выборов</t>
  </si>
  <si>
    <t>Главы</t>
  </si>
  <si>
    <t>Депутатов</t>
  </si>
  <si>
    <t>07</t>
  </si>
  <si>
    <t>9930М49999</t>
  </si>
  <si>
    <t>9910640190</t>
  </si>
  <si>
    <t>9930Д49999</t>
  </si>
  <si>
    <t>Вид расхода</t>
  </si>
  <si>
    <t>851</t>
  </si>
  <si>
    <t>852</t>
  </si>
  <si>
    <t>853</t>
  </si>
  <si>
    <t>880</t>
  </si>
  <si>
    <t>321</t>
  </si>
  <si>
    <t>РАСПРЕДЕЛЕНИЕ БЮДЖЕТНЫХ АССИГНОВАНИЙ ПО ЦЕЛЕВЫМ СТАТЬЯМ НЕПРОГРАММНЫХ НАПРАВЛЕНИЯМ ДЕЯТЕЛЬНОСТИ, ВИДАМ РАСХОДОВ,</t>
  </si>
  <si>
    <t>РАЗДЕЛАМ, ПОДРАЗДЕЛАМ КЛАССИФИКАЦИИ РАСХОДОВ БЮДЖЕТОВ В ВЕДОМСТВЕННОЙ СТРУКТУРЕ</t>
  </si>
  <si>
    <t>Муниципальная программа "Профилактика алкоголизма, табакокурения, наркомании и токсикомании вдетской, подростковой и молодежной среде на 2017 - 2019 годы"</t>
  </si>
  <si>
    <t>Муниципальная программа "Профилактика алкоголизма, табакокурения, наркомании и токсикомании в детской, подростковой и молодежной среде на 2017 - 2019 годы"</t>
  </si>
  <si>
    <t xml:space="preserve">1 06 06033 10 0000 110 </t>
  </si>
  <si>
    <t xml:space="preserve">1 06 06043 10 0000 110 </t>
  </si>
  <si>
    <t>Уплата земельного и налога на имущество с организаций</t>
  </si>
  <si>
    <t>Жилищное хозяйство</t>
  </si>
  <si>
    <t>9930П49999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</si>
  <si>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</si>
  <si>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</si>
  <si>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</si>
  <si>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</si>
  <si>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114 02052 10 0000 410</t>
  </si>
  <si>
    <t>Доходы от реализации иного имущества, находящегося в собственности сельских поселений (за исключением 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</si>
  <si>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</si>
  <si>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</si>
  <si>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</si>
  <si>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</si>
  <si>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Исполнение бюджета МО "Баяндай" на</t>
  </si>
  <si>
    <t>340 ВСЕГО</t>
  </si>
  <si>
    <t>340гсм</t>
  </si>
  <si>
    <t>340 канц и хоз расходы</t>
  </si>
  <si>
    <t>340 зап.ч</t>
  </si>
  <si>
    <t>всего</t>
  </si>
  <si>
    <t>план</t>
  </si>
  <si>
    <t>О100</t>
  </si>
  <si>
    <t>Общегосударственные вопросы</t>
  </si>
  <si>
    <t>О102</t>
  </si>
  <si>
    <t>глава</t>
  </si>
  <si>
    <t>О104</t>
  </si>
  <si>
    <t>аппарат</t>
  </si>
  <si>
    <t>О111</t>
  </si>
  <si>
    <t>резервный фонд</t>
  </si>
  <si>
    <t>О113</t>
  </si>
  <si>
    <t>другие общегосударственные расходы</t>
  </si>
  <si>
    <t>О200</t>
  </si>
  <si>
    <t>Национальная оборона</t>
  </si>
  <si>
    <t>О203</t>
  </si>
  <si>
    <t>осуществление первичного воинского учета</t>
  </si>
  <si>
    <t>О400</t>
  </si>
  <si>
    <t>Национальная экономика</t>
  </si>
  <si>
    <t>О401</t>
  </si>
  <si>
    <t>общегосударственные вопросы</t>
  </si>
  <si>
    <t>О409</t>
  </si>
  <si>
    <t>дорожное хозяйство</t>
  </si>
  <si>
    <t>О412</t>
  </si>
  <si>
    <t>другие вопросы в области нац.экономики</t>
  </si>
  <si>
    <t>О500</t>
  </si>
  <si>
    <t>Жилищно-коммунальное хозяйство</t>
  </si>
  <si>
    <t>О501</t>
  </si>
  <si>
    <t>жилищное хозяйство</t>
  </si>
  <si>
    <t>О502</t>
  </si>
  <si>
    <t>коммунальное хозяйство</t>
  </si>
  <si>
    <t>0503</t>
  </si>
  <si>
    <t>благоустройство</t>
  </si>
  <si>
    <t>О800</t>
  </si>
  <si>
    <t>Культура</t>
  </si>
  <si>
    <t>О801</t>
  </si>
  <si>
    <t>дом культуры</t>
  </si>
  <si>
    <t>1000</t>
  </si>
  <si>
    <t>Социальная политика</t>
  </si>
  <si>
    <t>1001</t>
  </si>
  <si>
    <t>пенсия</t>
  </si>
  <si>
    <t>1100</t>
  </si>
  <si>
    <t>1400</t>
  </si>
  <si>
    <t>Межбюджетные трансферты</t>
  </si>
  <si>
    <t>1403</t>
  </si>
  <si>
    <t>Прочие мбт</t>
  </si>
  <si>
    <t>Заключительные обороты</t>
  </si>
  <si>
    <t>Переданные полномочия</t>
  </si>
  <si>
    <t>итого</t>
  </si>
  <si>
    <r>
      <t>2019</t>
    </r>
    <r>
      <rPr>
        <b/>
        <sz val="10"/>
        <rFont val="Arial Cyr"/>
        <family val="0"/>
      </rPr>
      <t xml:space="preserve"> год</t>
    </r>
  </si>
  <si>
    <t>Дорожный фонд</t>
  </si>
  <si>
    <t>2 02 10000 00 0000 150</t>
  </si>
  <si>
    <t>2 02 15001 10 0000 150</t>
  </si>
  <si>
    <t>2 02 35118 10 0000 150</t>
  </si>
  <si>
    <t>2 02 30024 10 0000 150</t>
  </si>
  <si>
    <t>202 15001 10 0000 150</t>
  </si>
  <si>
    <t>202 15002 10 0000 150</t>
  </si>
  <si>
    <t>202 19999 10 0000 150</t>
  </si>
  <si>
    <t>202 29999 10 0000 150</t>
  </si>
  <si>
    <t>202 35118 10 0000 150</t>
  </si>
  <si>
    <t>202 30024 10 0000 150</t>
  </si>
  <si>
    <t>202 49999 10 0000 150</t>
  </si>
  <si>
    <t>Муниципальная целевая программа "Развитие сети автомобильных дорог общего пользования в муниципальном образовании "Баяндай"  на 2019-2021 гг."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</si>
  <si>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</si>
  <si>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</si>
  <si>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</si>
  <si>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</si>
  <si>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Осуществление первичного воинского учета на территориях, где отсутствуют военные комиссариаты</t>
  </si>
  <si>
    <t>к решению Думы муниципального</t>
  </si>
  <si>
    <t>образования "Баяндай"</t>
  </si>
  <si>
    <t>Дотации бюджетам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</si>
  <si>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</si>
  <si>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</si>
  <si>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</si>
  <si>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</si>
  <si>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</si>
  <si>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2 02 25243 10 0000 150</t>
  </si>
  <si>
    <t>2 02 25555 10 0000 150</t>
  </si>
  <si>
    <t>202 27112 10 0000 150</t>
  </si>
  <si>
    <t>2 02 29999 10 0000 150</t>
  </si>
  <si>
    <t>ПРОЧИЕ БЕЗВОЗМЕЗДНЫЕ ПОСТУПЛЕНИЯ</t>
  </si>
  <si>
    <t>2 07 00000 00 0000 000</t>
  </si>
  <si>
    <t>Прочие безвозмездные поступления в бюджеты сельских поселений</t>
  </si>
  <si>
    <t>Субсидии бюджетам сельских поселений на реализацию программ формирования современной городской среды</t>
  </si>
  <si>
    <t>Перечень  главных администраторов доходов бюджета муниципального образования "Баяндай"</t>
  </si>
  <si>
    <t>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</si>
  <si>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</si>
  <si>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2 02 20079 10 0000 150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</si>
  <si>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</si>
  <si>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2 07 05030 10 0000 150</t>
  </si>
  <si>
    <t>208 05000 10 0000 150</t>
  </si>
  <si>
    <t>2 19 00000 02 0000 150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</si>
  <si>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</si>
  <si>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Муниципальная целевая программа "Патриотическое воспитание молодёжи в МО "Баяндай"  на 2017 - 2019 годы"</t>
  </si>
  <si>
    <t>Муниципальная программа "Организация и проведение оплачиваемых временных работ в МО "Баяндай" на 2019 год"</t>
  </si>
  <si>
    <t>Муниципальная программа "Пожарная безопасность на территории МО "Баяндай" на 2019 - 2021 годы"</t>
  </si>
  <si>
    <t>Муниципальная целевая программа "Повышение безопасности населения дорожного движения в муниципальном образовании "Баяндай" в 2017 - 2019 годы"</t>
  </si>
  <si>
    <t>Муниципальная целевая программа "Обеспечение безопасности населения на транспорте в муниципальном образовании "Баяндай" в 2017 - 2019 годах"</t>
  </si>
  <si>
    <t>Муниципальная программа "Противодействие экстремизму м профилактика терроризма в детской и молодежной среде на территории муниципального образования "Баяндай" на 2019 - 2021 годы"</t>
  </si>
  <si>
    <t>Бюджетные инвестиции в объекты капитального строительства муниципальной собственности</t>
  </si>
  <si>
    <t>9930749999</t>
  </si>
  <si>
    <t>9930С49999</t>
  </si>
  <si>
    <t>9930Л49999</t>
  </si>
  <si>
    <t>9930У49999</t>
  </si>
  <si>
    <t>99303S2370</t>
  </si>
  <si>
    <t>99303S2430</t>
  </si>
  <si>
    <t>414</t>
  </si>
  <si>
    <t>616G552430</t>
  </si>
  <si>
    <t>00</t>
  </si>
  <si>
    <t>Глава муниципального образования</t>
  </si>
  <si>
    <t>Расходы на обеспечение деятельности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</si>
  <si>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</si>
  <si>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</si>
  <si>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</si>
  <si>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Фонд оплаты труда муниципальных органов</t>
  </si>
  <si>
    <t>121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</si>
  <si>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</si>
  <si>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</si>
  <si>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Обеспечение деятельности исполнительных органов местных администраций</t>
  </si>
  <si>
    <t>Закупка товаров, работ и услуг для обеспечения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</si>
  <si>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</si>
  <si>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</si>
  <si>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</si>
  <si>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</si>
  <si>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</si>
  <si>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</si>
  <si>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</si>
  <si>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</si>
  <si>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Обеспечение проведения выборов и референдумов</t>
  </si>
  <si>
    <t>Проведение выборов главы и депутатов МО "Баяндай"</t>
  </si>
  <si>
    <t>Специальные расходы</t>
  </si>
  <si>
    <t>Резервные фонды</t>
  </si>
  <si>
    <t>Расходы за счет средств резервного фонда Администрации поселения</t>
  </si>
  <si>
    <t>Другие общегосударственные вопросы</t>
  </si>
  <si>
    <t>Муниципальная программа "Пожарная безопасность на территории МО "Баяндай" на 2019 - 2023 годы"</t>
  </si>
  <si>
    <t>Муниципальная программа "Противодействие экстремизму м профилактика терроризма в детской и молодежной среде на территории муниципального образования "Баяндай" на 2016 - 2018 годы"</t>
  </si>
  <si>
    <t>9930Р49999</t>
  </si>
  <si>
    <t>Непрограммные расходы органов исполнительной власти</t>
  </si>
  <si>
    <t>9920000000</t>
  </si>
  <si>
    <t>Дорожное хозяйство (дорожные фонды)</t>
  </si>
  <si>
    <t>Строительство, модернизация, ремонт и содержание автомобильных дорог общего пользования, в том числе дорог в поселениях (за исключением дорог автомобильного значения)</t>
  </si>
  <si>
    <t>Реализация документов территориального планирования муниципального образования "Баяндай"</t>
  </si>
  <si>
    <t>9930S2970</t>
  </si>
  <si>
    <t>Проведение работ в отношении постановки на кадастровый учет границ населенного пункта «Баяндай»</t>
  </si>
  <si>
    <t>9930S2990</t>
  </si>
  <si>
    <t>Мероприятия в области коммунального хозяйства</t>
  </si>
  <si>
    <t>9930372320</t>
  </si>
  <si>
    <t>Мероприятия по перечню народных инициатив</t>
  </si>
  <si>
    <t>Государственная регистрация права муниципальной собственности на объекты недвижимого имущества, использкемые для передачи электрической, тепловой энергии, водоснабжения и водоотведения</t>
  </si>
  <si>
    <t>99303S2520</t>
  </si>
  <si>
    <t>Муниципальная программа "Чистая вода"</t>
  </si>
  <si>
    <t>9930300000</t>
  </si>
  <si>
    <t>99303М9999</t>
  </si>
  <si>
    <t>Разработка проектной документации «Строительство локального водопровода в МО «Баяндай» (с. Баяндай) Баяндаевского района Иркутской области</t>
  </si>
  <si>
    <t>Капитальные вложения в объекты муниципальной собственности</t>
  </si>
  <si>
    <t>400</t>
  </si>
  <si>
    <t>Бюджетные инвестиции</t>
  </si>
  <si>
    <t>410</t>
  </si>
  <si>
    <t>Строительство локального водопровода в МО "Баяндай" (с. Баяндай) Баяндаевского района Иркутской области из федерального бюджета</t>
  </si>
  <si>
    <t>Благоустройство</t>
  </si>
  <si>
    <t>9930000000</t>
  </si>
  <si>
    <t>Прочие мероприятия по благоустройству</t>
  </si>
  <si>
    <t>9930472320</t>
  </si>
  <si>
    <t>Мероприятия по перечню проектов народных инициатив</t>
  </si>
  <si>
    <t>99304S2370</t>
  </si>
  <si>
    <t>Создание и обустройство зон отдыха, спортивных и детских игровых площадок</t>
  </si>
  <si>
    <t>99304S2870</t>
  </si>
  <si>
    <t>Формирование современной городской среды</t>
  </si>
  <si>
    <t>9930400000</t>
  </si>
  <si>
    <t>99304L5555</t>
  </si>
  <si>
    <t>99304S2910</t>
  </si>
  <si>
    <t>Предоставление субсидий бюджетным, автономным учреждениям и иным некоммерческим организациям</t>
  </si>
  <si>
    <t>9930540590</t>
  </si>
  <si>
    <t>600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</si>
  <si>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</si>
  <si>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</si>
  <si>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</si>
  <si>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</si>
  <si>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99305S2370</t>
  </si>
  <si>
    <t>612</t>
  </si>
  <si>
    <t>Расходы на выплату пенсии за выслугу лет лицам, замещавшим муниципальные должности, должности муниципальной службы в органах местного самоуправления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</si>
  <si>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</si>
  <si>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</si>
  <si>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</si>
  <si>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</si>
  <si>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</si>
  <si>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Социальное обеспечения и иные выплаты населению</t>
  </si>
  <si>
    <t>Премии и гранты</t>
  </si>
  <si>
    <t>350</t>
  </si>
  <si>
    <t>9930Д72320</t>
  </si>
  <si>
    <t>9930ДS2320</t>
  </si>
  <si>
    <t>500</t>
  </si>
  <si>
    <t>Приложение № 10</t>
  </si>
  <si>
    <t>№ п/п</t>
  </si>
  <si>
    <t>Наименование программы</t>
  </si>
  <si>
    <t>Исполнители</t>
  </si>
  <si>
    <t>Вид расходов</t>
  </si>
  <si>
    <t>Администрация МО "Баяндай"</t>
  </si>
  <si>
    <t>0409</t>
  </si>
  <si>
    <t>Итого:</t>
  </si>
  <si>
    <t>340 гсм</t>
  </si>
  <si>
    <t>в т.ч.ЕТС</t>
  </si>
  <si>
    <t>О107</t>
  </si>
  <si>
    <t>главы</t>
  </si>
  <si>
    <t>депутатов</t>
  </si>
  <si>
    <t>в т.ч. Целевые</t>
  </si>
  <si>
    <t>0502</t>
  </si>
  <si>
    <t>О600</t>
  </si>
  <si>
    <t>ОХРАНА ОКРУЖАЮЩЕЙ СРЕДЫ</t>
  </si>
  <si>
    <t>О605</t>
  </si>
  <si>
    <t>Другие вопросы в области охраны окружающей среды</t>
  </si>
  <si>
    <t>Андреянов З.И.</t>
  </si>
  <si>
    <t>Приложение № 11</t>
  </si>
  <si>
    <t>1 01 02010 01 0000 110</t>
  </si>
  <si>
    <t>ПРОЧИЕ МЕЖБЮДЖЕТНЫЕ ТРАНСФЕРТЫ</t>
  </si>
  <si>
    <t>2 02 40000 00 0000 150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</si>
  <si>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</si>
  <si>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202 40014 10 0000 150</t>
  </si>
  <si>
    <t>Возврат субвенции, субсидии, иных межбюджетных трансфертов, имеющих целевое назначение из бюджетов сельских поселений</t>
  </si>
  <si>
    <t>2 19 60010 10 0000 150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</si>
  <si>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</si>
  <si>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Главы администрации</t>
  </si>
  <si>
    <t>год</t>
  </si>
  <si>
    <t>Создание мест (площадок) накопления твердых коммунальных отходов</t>
  </si>
  <si>
    <t>06</t>
  </si>
  <si>
    <t>9930ФS2971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</si>
  <si>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</si>
  <si>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</si>
  <si>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РФ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</si>
  <si>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</si>
  <si>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</si>
  <si>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000 01 02 00 00 05 0000 710</t>
  </si>
  <si>
    <t>Погашение кредитов,предоставленных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</si>
  <si>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</si>
  <si>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Российсколй Федерации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</si>
  <si>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</si>
  <si>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РФ</t>
  </si>
  <si>
    <t>000 01 03 00 00 00 0000 000</t>
  </si>
  <si>
    <t>Получение бюджетных   кредитов от других бюджетов бюджетной системы Российской Федерации  в валюте РФ</t>
  </si>
  <si>
    <t>000 01 03 01 00 00 0000 700</t>
  </si>
  <si>
    <t>Получение   кредитов от других бюджетов бюджетной системы Российской Федерации бюджетами муниципальных районов в валюте РФ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</si>
  <si>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</si>
  <si>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РФ</t>
  </si>
  <si>
    <t>000 01 03 01 00 00 0000 800</t>
  </si>
  <si>
    <t>Погашение  бюджетами муниципальных районовы кредитов  от других бюджетов бюджетных кредитов, полученных от других бюджетов бюджетной системы Российской Федерации в валюте РФ</t>
  </si>
  <si>
    <t>000 01 03 01 00 10 0000 810</t>
  </si>
  <si>
    <t xml:space="preserve">Увеличение остатков  средств бюджетов  </t>
  </si>
  <si>
    <t xml:space="preserve">Увеличение прочих остатков  средств бюджетов  </t>
  </si>
  <si>
    <t>000 01 05 02 00 10 0000 510</t>
  </si>
  <si>
    <t xml:space="preserve">Уменьшение остатков  средств бюджетов  </t>
  </si>
  <si>
    <t xml:space="preserve">Уменьшение прочих остатков   средств бюджетов  </t>
  </si>
  <si>
    <t>000 01 05 02 00 10 0000 610</t>
  </si>
  <si>
    <t>2 02 30000 00 0000 150</t>
  </si>
  <si>
    <t>2 02 27112 10 0000 150</t>
  </si>
  <si>
    <t>Субвенции бюджетам бюджетной системы Российской Федерации</t>
  </si>
  <si>
    <t>2 02 49999 10 0000 150</t>
  </si>
  <si>
    <t>2 02 40014 10 0000 150</t>
  </si>
  <si>
    <t>Прогнозируемые доходы бюджета  на плановый период 2024 и 2025 годов</t>
  </si>
  <si>
    <t xml:space="preserve">Прогнозируемые доходы бюджета  на 2023 год </t>
  </si>
  <si>
    <t>"О бюджете  на 2023 год и на плановый</t>
  </si>
  <si>
    <t>период 2024 и 2025 годов"</t>
  </si>
  <si>
    <t xml:space="preserve"> КЛАССИФИКАЦИИ РАСХОДОВ БЮДЖЕТОВ НА 2023 ГОД</t>
  </si>
  <si>
    <t>ЦЕЛЕВЫМ СТАТЬЯМ И ВИДАМ РАСХОДОВ КЛАССИФИКАЦИИ РАСХОДОВ БЮДЖЕТОВ НА 2023 ГОД</t>
  </si>
  <si>
    <t xml:space="preserve">                Источники внутреннего финансирования дефицита бюджета на плановый период 2024 и 2025 годов</t>
  </si>
  <si>
    <t xml:space="preserve">Источники внутреннего финансирования дефицита бюджета на 2023 год </t>
  </si>
  <si>
    <t>Распределение бюджетных ассигнований на реализацию долгосрочных целевых программ муниципального образования "Баяндай" на плановый период 2024 и 2025 годов</t>
  </si>
  <si>
    <t>Распределение бюджетных ассигнований на реализацию долгосрочных целевых программ муниципального образования "Баяндай" на 2023 год</t>
  </si>
  <si>
    <t>на плановый период 2024 и 2025 годов</t>
  </si>
  <si>
    <t>РАЗДЕЛАМ, ПОДРАЗДЕЛАМ КЛАССИФИКАЦИИ РАСХОДОВ БЮДЖЕТОВ В ВЕДОМСТВЕННОЙ СТРУКТУРЕ НА 2023 ГОД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</si>
  <si>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</si>
  <si>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</si>
  <si>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Переданные полномочия по градостроительной деятельности</t>
  </si>
  <si>
    <t>9930Щ49999</t>
  </si>
  <si>
    <t>Муниципальная целевая программа "Развитие сети автомобильных дорог общего пользования в муниципальном образовании "Баяндай"  на 2019-2023 гг."</t>
  </si>
  <si>
    <t>Закупка энергетических ресурсов</t>
  </si>
  <si>
    <t>247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</si>
  <si>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</si>
  <si>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Сумма 2024</t>
  </si>
  <si>
    <t>Сумма 2025</t>
  </si>
  <si>
    <t>Муниципальная программа "Развитие мест массового отдыха жителей в муниципальном образовании и развитие на территории поселения массовой физической культуры и спорта на 2022-2026 г.г."</t>
  </si>
  <si>
    <t>9910240190</t>
  </si>
  <si>
    <t xml:space="preserve">Руководство и управление в сфере установленных функций органов государственной власти субъектов Российской </t>
  </si>
  <si>
    <t>Сумма 2024 год</t>
  </si>
  <si>
    <t>Сумма 2025 год</t>
  </si>
  <si>
    <t>ПРОГРАММА ГОСУДАРСТВЕННЫХ ВНУТРЕННИХ ЗАИМСТВОВАНИЙ МО" БАЯНДАЙ"
 НА 2022 ГОД И НА ПЛАНОВЫЙ ПЕРИОД 2023 И 2024 ГОДОВ</t>
  </si>
  <si>
    <t>Виды долговых обязательств</t>
  </si>
  <si>
    <t>Верхний предел муниципального долга на 01.01.2023 года</t>
  </si>
  <si>
    <t>объем привлечения в 2023 году</t>
  </si>
  <si>
    <t>объем погашения в 2023 году</t>
  </si>
  <si>
    <t>Верхний предел муниципального долга на 01.01.2024 года</t>
  </si>
  <si>
    <t>объем привлечения в 2024 году</t>
  </si>
  <si>
    <t>объем погашения в 2024 году</t>
  </si>
  <si>
    <t>Верхний предел муниципального долга на 01.01.2025 года</t>
  </si>
  <si>
    <t>2. Кредиты кредитных организаций в валюте Российской Федерации, в том числе: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</si>
  <si>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</si>
  <si>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3 лет</t>
  </si>
  <si>
    <t xml:space="preserve">3. Бюджетные кредиты от других бюджетов бюджетной системы Российской Федерации, в том числе: </t>
  </si>
  <si>
    <t>реструктурированные бюджетные кредиты</t>
  </si>
  <si>
    <t>в соответствии с бюджетным законодательством</t>
  </si>
  <si>
    <t>объем привлечения в 2025 году</t>
  </si>
  <si>
    <t>объем погашения в 2025 году</t>
  </si>
  <si>
    <t>Верхний предел муниципального долга на 01.01.2026 года</t>
  </si>
  <si>
    <t>от 27 декабря 2022 г. № 149</t>
  </si>
  <si>
    <t xml:space="preserve"> КЛАССИФИКАЦИИ РАСХОДОВ БЮДЖЕТОВ НА ПЛАНОВЫЙ ПЕРИОД 2024 И 2025 ГОДОВ</t>
  </si>
  <si>
    <t>Проект Муниципальной целевой программы "Развитие сети автомобильных дорог общего пользования в муниципальном образовании "Баяндай"  на 2024-2028 гг."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</si>
</sst>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#,##0.000"/>
    <numFmt numFmtId="184" formatCode="[$-FC19]d\ mmmm\ yyyy\ &quot;г.&quot;"/>
  </numFmts>
  <fonts count="7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b/>
      <u val="single"/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0"/>
      <color indexed="61"/>
      <name val="Arial Cyr"/>
      <family val="2"/>
    </font>
    <font>
      <b/>
      <sz val="10"/>
      <color indexed="61"/>
      <name val="Arial Cyr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9"/>
      <color indexed="63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333333"/>
      <name val="Times New Roman"/>
      <family val="1"/>
    </font>
    <font>
      <b/>
      <sz val="10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>
      <alignment horizontal="left" vertical="top" wrapText="1"/>
      <protection/>
    </xf>
    <xf numFmtId="49" fontId="55" fillId="19" borderId="1">
      <alignment horizontal="center" vertical="top" shrinkToFit="1"/>
      <protection/>
    </xf>
    <xf numFmtId="4" fontId="55" fillId="19" borderId="1">
      <alignment horizontal="right" vertical="top" shrinkToFit="1"/>
      <protection/>
    </xf>
    <xf numFmtId="0" fontId="56" fillId="19" borderId="1">
      <alignment horizontal="right" vertical="top" wrapText="1"/>
      <protection/>
    </xf>
    <xf numFmtId="4" fontId="56" fillId="20" borderId="1">
      <alignment horizontal="right" vertical="top" shrinkToFit="1"/>
      <protection/>
    </xf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7" fillId="27" borderId="2" applyNumberFormat="0" applyAlignment="0" applyProtection="0"/>
    <xf numFmtId="0" fontId="58" fillId="28" borderId="3" applyNumberFormat="0" applyAlignment="0" applyProtection="0"/>
    <xf numFmtId="0" fontId="59" fillId="28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29" borderId="8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16" fillId="0" borderId="0" applyNumberForma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Alignment="1">
      <alignment wrapText="1"/>
    </xf>
    <xf numFmtId="177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center"/>
    </xf>
    <xf numFmtId="3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172" fontId="20" fillId="0" borderId="12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3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4" fillId="0" borderId="12" xfId="0" applyFont="1" applyBorder="1" applyAlignment="1">
      <alignment horizontal="left" vertical="top" wrapText="1"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7" fillId="0" borderId="11" xfId="0" applyFont="1" applyBorder="1" applyAlignment="1">
      <alignment/>
    </xf>
    <xf numFmtId="0" fontId="0" fillId="0" borderId="15" xfId="0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0" fillId="33" borderId="0" xfId="0" applyFill="1" applyAlignment="1">
      <alignment/>
    </xf>
    <xf numFmtId="49" fontId="21" fillId="33" borderId="0" xfId="0" applyNumberFormat="1" applyFont="1" applyFill="1" applyAlignment="1">
      <alignment/>
    </xf>
    <xf numFmtId="0" fontId="17" fillId="33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17" fillId="4" borderId="12" xfId="0" applyFont="1" applyFill="1" applyBorder="1" applyAlignment="1">
      <alignment/>
    </xf>
    <xf numFmtId="0" fontId="17" fillId="4" borderId="12" xfId="0" applyFont="1" applyFill="1" applyBorder="1" applyAlignment="1">
      <alignment horizontal="left" vertical="top" wrapText="1"/>
    </xf>
    <xf numFmtId="2" fontId="17" fillId="34" borderId="12" xfId="0" applyNumberFormat="1" applyFont="1" applyFill="1" applyBorder="1" applyAlignment="1">
      <alignment horizontal="right"/>
    </xf>
    <xf numFmtId="2" fontId="17" fillId="4" borderId="12" xfId="0" applyNumberFormat="1" applyFont="1" applyFill="1" applyBorder="1" applyAlignment="1">
      <alignment horizontal="right"/>
    </xf>
    <xf numFmtId="2" fontId="22" fillId="4" borderId="12" xfId="0" applyNumberFormat="1" applyFont="1" applyFill="1" applyBorder="1" applyAlignment="1">
      <alignment horizontal="right"/>
    </xf>
    <xf numFmtId="49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2" fontId="0" fillId="34" borderId="12" xfId="0" applyNumberFormat="1" applyFill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33" borderId="12" xfId="0" applyNumberFormat="1" applyFill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2" fontId="23" fillId="0" borderId="12" xfId="0" applyNumberFormat="1" applyFont="1" applyBorder="1" applyAlignment="1">
      <alignment horizontal="right"/>
    </xf>
    <xf numFmtId="0" fontId="0" fillId="0" borderId="12" xfId="0" applyFont="1" applyFill="1" applyBorder="1" applyAlignment="1">
      <alignment vertical="top" wrapText="1"/>
    </xf>
    <xf numFmtId="49" fontId="17" fillId="3" borderId="12" xfId="0" applyNumberFormat="1" applyFont="1" applyFill="1" applyBorder="1" applyAlignment="1">
      <alignment/>
    </xf>
    <xf numFmtId="0" fontId="17" fillId="3" borderId="12" xfId="0" applyFont="1" applyFill="1" applyBorder="1" applyAlignment="1">
      <alignment/>
    </xf>
    <xf numFmtId="2" fontId="17" fillId="3" borderId="12" xfId="0" applyNumberFormat="1" applyFont="1" applyFill="1" applyBorder="1" applyAlignment="1">
      <alignment horizontal="right"/>
    </xf>
    <xf numFmtId="2" fontId="22" fillId="3" borderId="12" xfId="0" applyNumberFormat="1" applyFont="1" applyFill="1" applyBorder="1" applyAlignment="1">
      <alignment horizontal="right"/>
    </xf>
    <xf numFmtId="49" fontId="0" fillId="33" borderId="12" xfId="0" applyNumberFormat="1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2" fontId="0" fillId="36" borderId="12" xfId="0" applyNumberFormat="1" applyFill="1" applyBorder="1" applyAlignment="1">
      <alignment horizontal="right"/>
    </xf>
    <xf numFmtId="2" fontId="0" fillId="35" borderId="12" xfId="0" applyNumberFormat="1" applyFill="1" applyBorder="1" applyAlignment="1">
      <alignment horizontal="right"/>
    </xf>
    <xf numFmtId="2" fontId="0" fillId="33" borderId="12" xfId="0" applyNumberFormat="1" applyFont="1" applyFill="1" applyBorder="1" applyAlignment="1">
      <alignment horizontal="right"/>
    </xf>
    <xf numFmtId="49" fontId="17" fillId="37" borderId="12" xfId="0" applyNumberFormat="1" applyFont="1" applyFill="1" applyBorder="1" applyAlignment="1">
      <alignment/>
    </xf>
    <xf numFmtId="0" fontId="17" fillId="37" borderId="12" xfId="0" applyFont="1" applyFill="1" applyBorder="1" applyAlignment="1">
      <alignment wrapText="1"/>
    </xf>
    <xf numFmtId="2" fontId="17" fillId="37" borderId="12" xfId="0" applyNumberFormat="1" applyFont="1" applyFill="1" applyBorder="1" applyAlignment="1">
      <alignment horizontal="right"/>
    </xf>
    <xf numFmtId="0" fontId="0" fillId="35" borderId="12" xfId="0" applyFont="1" applyFill="1" applyBorder="1" applyAlignment="1">
      <alignment horizontal="left" vertical="top" wrapText="1"/>
    </xf>
    <xf numFmtId="0" fontId="0" fillId="35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49" fontId="17" fillId="38" borderId="12" xfId="0" applyNumberFormat="1" applyFont="1" applyFill="1" applyBorder="1" applyAlignment="1">
      <alignment/>
    </xf>
    <xf numFmtId="0" fontId="17" fillId="38" borderId="12" xfId="0" applyFont="1" applyFill="1" applyBorder="1" applyAlignment="1">
      <alignment horizontal="left" vertical="top" wrapText="1"/>
    </xf>
    <xf numFmtId="2" fontId="17" fillId="38" borderId="12" xfId="0" applyNumberFormat="1" applyFont="1" applyFill="1" applyBorder="1" applyAlignment="1">
      <alignment horizontal="right"/>
    </xf>
    <xf numFmtId="2" fontId="22" fillId="38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 horizontal="right"/>
    </xf>
    <xf numFmtId="2" fontId="0" fillId="39" borderId="12" xfId="0" applyNumberFormat="1" applyFont="1" applyFill="1" applyBorder="1" applyAlignment="1">
      <alignment horizontal="right"/>
    </xf>
    <xf numFmtId="0" fontId="0" fillId="35" borderId="12" xfId="0" applyFill="1" applyBorder="1" applyAlignment="1">
      <alignment/>
    </xf>
    <xf numFmtId="49" fontId="17" fillId="40" borderId="12" xfId="0" applyNumberFormat="1" applyFont="1" applyFill="1" applyBorder="1" applyAlignment="1">
      <alignment/>
    </xf>
    <xf numFmtId="0" fontId="17" fillId="40" borderId="12" xfId="0" applyFont="1" applyFill="1" applyBorder="1" applyAlignment="1">
      <alignment/>
    </xf>
    <xf numFmtId="2" fontId="17" fillId="4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9" fontId="17" fillId="41" borderId="12" xfId="0" applyNumberFormat="1" applyFont="1" applyFill="1" applyBorder="1" applyAlignment="1">
      <alignment/>
    </xf>
    <xf numFmtId="0" fontId="17" fillId="41" borderId="12" xfId="0" applyFont="1" applyFill="1" applyBorder="1" applyAlignment="1">
      <alignment/>
    </xf>
    <xf numFmtId="2" fontId="17" fillId="41" borderId="12" xfId="0" applyNumberFormat="1" applyFont="1" applyFill="1" applyBorder="1" applyAlignment="1">
      <alignment horizontal="right"/>
    </xf>
    <xf numFmtId="2" fontId="22" fillId="41" borderId="12" xfId="0" applyNumberFormat="1" applyFont="1" applyFill="1" applyBorder="1" applyAlignment="1">
      <alignment horizontal="right"/>
    </xf>
    <xf numFmtId="2" fontId="0" fillId="42" borderId="12" xfId="0" applyNumberFormat="1" applyFill="1" applyBorder="1" applyAlignment="1">
      <alignment horizontal="right"/>
    </xf>
    <xf numFmtId="49" fontId="0" fillId="0" borderId="12" xfId="0" applyNumberFormat="1" applyBorder="1" applyAlignment="1">
      <alignment/>
    </xf>
    <xf numFmtId="0" fontId="0" fillId="0" borderId="12" xfId="0" applyFill="1" applyBorder="1" applyAlignment="1">
      <alignment wrapText="1"/>
    </xf>
    <xf numFmtId="49" fontId="17" fillId="43" borderId="15" xfId="0" applyNumberFormat="1" applyFont="1" applyFill="1" applyBorder="1" applyAlignment="1">
      <alignment/>
    </xf>
    <xf numFmtId="0" fontId="17" fillId="43" borderId="15" xfId="0" applyFont="1" applyFill="1" applyBorder="1" applyAlignment="1">
      <alignment horizontal="left" vertical="top" wrapText="1"/>
    </xf>
    <xf numFmtId="2" fontId="17" fillId="34" borderId="15" xfId="0" applyNumberFormat="1" applyFont="1" applyFill="1" applyBorder="1" applyAlignment="1">
      <alignment horizontal="right"/>
    </xf>
    <xf numFmtId="2" fontId="17" fillId="43" borderId="15" xfId="0" applyNumberFormat="1" applyFont="1" applyFill="1" applyBorder="1" applyAlignment="1">
      <alignment horizontal="right"/>
    </xf>
    <xf numFmtId="2" fontId="22" fillId="43" borderId="15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2" fontId="0" fillId="34" borderId="15" xfId="0" applyNumberFormat="1" applyFill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33" borderId="15" xfId="0" applyNumberFormat="1" applyFill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right"/>
    </xf>
    <xf numFmtId="49" fontId="0" fillId="34" borderId="11" xfId="0" applyNumberFormat="1" applyFont="1" applyFill="1" applyBorder="1" applyAlignment="1">
      <alignment/>
    </xf>
    <xf numFmtId="0" fontId="17" fillId="34" borderId="11" xfId="0" applyFont="1" applyFill="1" applyBorder="1" applyAlignment="1">
      <alignment/>
    </xf>
    <xf numFmtId="2" fontId="0" fillId="34" borderId="11" xfId="0" applyNumberFormat="1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33" borderId="11" xfId="0" applyNumberFormat="1" applyFill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23" fillId="0" borderId="11" xfId="0" applyNumberFormat="1" applyFont="1" applyBorder="1" applyAlignment="1">
      <alignment horizontal="right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/>
    </xf>
    <xf numFmtId="2" fontId="25" fillId="34" borderId="18" xfId="0" applyNumberFormat="1" applyFont="1" applyFill="1" applyBorder="1" applyAlignment="1">
      <alignment horizontal="right"/>
    </xf>
    <xf numFmtId="2" fontId="25" fillId="0" borderId="18" xfId="0" applyNumberFormat="1" applyFont="1" applyBorder="1" applyAlignment="1">
      <alignment horizontal="right"/>
    </xf>
    <xf numFmtId="2" fontId="22" fillId="0" borderId="18" xfId="0" applyNumberFormat="1" applyFont="1" applyBorder="1" applyAlignment="1">
      <alignment horizontal="right"/>
    </xf>
    <xf numFmtId="0" fontId="2" fillId="44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7" fillId="0" borderId="11" xfId="0" applyFont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172" fontId="17" fillId="0" borderId="11" xfId="0" applyNumberFormat="1" applyFont="1" applyBorder="1" applyAlignment="1">
      <alignment/>
    </xf>
    <xf numFmtId="0" fontId="0" fillId="0" borderId="11" xfId="0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172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horizontal="right"/>
    </xf>
    <xf numFmtId="49" fontId="0" fillId="33" borderId="12" xfId="0" applyNumberFormat="1" applyFill="1" applyBorder="1" applyAlignment="1">
      <alignment/>
    </xf>
    <xf numFmtId="2" fontId="72" fillId="33" borderId="12" xfId="0" applyNumberFormat="1" applyFont="1" applyFill="1" applyBorder="1" applyAlignment="1">
      <alignment horizontal="right"/>
    </xf>
    <xf numFmtId="2" fontId="0" fillId="45" borderId="12" xfId="0" applyNumberFormat="1" applyFont="1" applyFill="1" applyBorder="1" applyAlignment="1">
      <alignment horizontal="right"/>
    </xf>
    <xf numFmtId="0" fontId="17" fillId="40" borderId="12" xfId="0" applyFont="1" applyFill="1" applyBorder="1" applyAlignment="1">
      <alignment wrapText="1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2" fontId="25" fillId="0" borderId="0" xfId="0" applyNumberFormat="1" applyFont="1" applyBorder="1" applyAlignment="1">
      <alignment horizontal="right"/>
    </xf>
    <xf numFmtId="1" fontId="17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49" fontId="3" fillId="0" borderId="19" xfId="0" applyNumberFormat="1" applyFont="1" applyBorder="1" applyAlignment="1">
      <alignment horizont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9" fillId="44" borderId="11" xfId="0" applyFont="1" applyFill="1" applyBorder="1" applyAlignment="1">
      <alignment horizontal="left" vertical="top" wrapText="1"/>
    </xf>
    <xf numFmtId="1" fontId="2" fillId="44" borderId="21" xfId="0" applyNumberFormat="1" applyFont="1" applyFill="1" applyBorder="1" applyAlignment="1" applyProtection="1">
      <alignment horizontal="left" vertical="top" wrapText="1"/>
      <protection locked="0"/>
    </xf>
    <xf numFmtId="3" fontId="6" fillId="0" borderId="11" xfId="0" applyNumberFormat="1" applyFont="1" applyFill="1" applyBorder="1" applyAlignment="1" applyProtection="1">
      <alignment horizontal="left" vertical="top" wrapText="1"/>
      <protection/>
    </xf>
    <xf numFmtId="3" fontId="4" fillId="0" borderId="11" xfId="58" applyNumberFormat="1" applyFont="1" applyFill="1" applyBorder="1" applyAlignment="1" applyProtection="1">
      <alignment horizontal="left" vertical="top" wrapText="1" indent="1"/>
      <protection locked="0"/>
    </xf>
    <xf numFmtId="3" fontId="4" fillId="0" borderId="11" xfId="58" applyNumberFormat="1" applyFont="1" applyFill="1" applyBorder="1" applyAlignment="1" applyProtection="1">
      <alignment horizontal="left" vertical="top" wrapText="1" indent="2"/>
      <protection locked="0"/>
    </xf>
    <xf numFmtId="3" fontId="6" fillId="0" borderId="11" xfId="58" applyNumberFormat="1" applyFont="1" applyFill="1" applyBorder="1" applyAlignment="1" applyProtection="1">
      <alignment horizontal="left" vertical="top" wrapText="1" indent="2"/>
      <protection locked="0"/>
    </xf>
    <xf numFmtId="3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left" vertical="top" wrapText="1"/>
    </xf>
    <xf numFmtId="3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left" vertical="top" wrapText="1"/>
    </xf>
    <xf numFmtId="1" fontId="6" fillId="0" borderId="21" xfId="0" applyNumberFormat="1" applyFont="1" applyFill="1" applyBorder="1" applyAlignment="1" applyProtection="1">
      <alignment horizontal="left" vertical="top" wrapText="1"/>
      <protection locked="0"/>
    </xf>
    <xf numFmtId="1" fontId="4" fillId="0" borderId="21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3" fontId="7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 wrapText="1"/>
    </xf>
    <xf numFmtId="1" fontId="7" fillId="0" borderId="21" xfId="0" applyNumberFormat="1" applyFont="1" applyFill="1" applyBorder="1" applyAlignment="1" applyProtection="1">
      <alignment horizontal="left" vertical="top" wrapText="1"/>
      <protection/>
    </xf>
    <xf numFmtId="1" fontId="5" fillId="0" borderId="21" xfId="0" applyNumberFormat="1" applyFont="1" applyFill="1" applyBorder="1" applyAlignment="1" applyProtection="1">
      <alignment horizontal="left" vertical="top" wrapText="1"/>
      <protection/>
    </xf>
    <xf numFmtId="1" fontId="5" fillId="0" borderId="21" xfId="0" applyNumberFormat="1" applyFont="1" applyFill="1" applyBorder="1" applyAlignment="1" applyProtection="1">
      <alignment horizontal="left" vertical="top" wrapText="1"/>
      <protection locked="0"/>
    </xf>
    <xf numFmtId="1" fontId="4" fillId="0" borderId="22" xfId="0" applyNumberFormat="1" applyFont="1" applyFill="1" applyBorder="1" applyAlignment="1" applyProtection="1">
      <alignment horizontal="left" vertical="top" wrapText="1"/>
      <protection locked="0"/>
    </xf>
    <xf numFmtId="3" fontId="3" fillId="0" borderId="11" xfId="58" applyNumberFormat="1" applyFont="1" applyFill="1" applyBorder="1" applyAlignment="1" applyProtection="1">
      <alignment horizontal="left" vertical="top" wrapText="1" indent="2"/>
      <protection locked="0"/>
    </xf>
    <xf numFmtId="0" fontId="7" fillId="0" borderId="0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/>
    </xf>
    <xf numFmtId="177" fontId="18" fillId="0" borderId="11" xfId="0" applyNumberFormat="1" applyFont="1" applyBorder="1" applyAlignment="1">
      <alignment/>
    </xf>
    <xf numFmtId="177" fontId="18" fillId="0" borderId="11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wrapText="1"/>
    </xf>
    <xf numFmtId="177" fontId="3" fillId="0" borderId="11" xfId="0" applyNumberFormat="1" applyFont="1" applyBorder="1" applyAlignment="1">
      <alignment horizontal="right" wrapText="1"/>
    </xf>
    <xf numFmtId="4" fontId="18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7" fillId="33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177" fontId="6" fillId="0" borderId="11" xfId="0" applyNumberFormat="1" applyFont="1" applyFill="1" applyBorder="1" applyAlignment="1">
      <alignment horizontal="right" vertical="top"/>
    </xf>
    <xf numFmtId="177" fontId="4" fillId="0" borderId="11" xfId="0" applyNumberFormat="1" applyFont="1" applyFill="1" applyBorder="1" applyAlignment="1">
      <alignment horizontal="right" vertical="top"/>
    </xf>
    <xf numFmtId="0" fontId="0" fillId="0" borderId="14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7" fillId="0" borderId="23" xfId="0" applyFont="1" applyBorder="1" applyAlignment="1">
      <alignment/>
    </xf>
    <xf numFmtId="172" fontId="17" fillId="0" borderId="19" xfId="0" applyNumberFormat="1" applyFont="1" applyBorder="1" applyAlignment="1">
      <alignment/>
    </xf>
    <xf numFmtId="0" fontId="73" fillId="19" borderId="23" xfId="33" applyNumberFormat="1" applyFont="1" applyBorder="1" applyProtection="1">
      <alignment horizontal="left" vertical="top" wrapText="1"/>
      <protection/>
    </xf>
    <xf numFmtId="49" fontId="27" fillId="19" borderId="23" xfId="34" applyNumberFormat="1" applyFont="1" applyBorder="1" applyProtection="1">
      <alignment horizontal="center" vertical="top" shrinkToFit="1"/>
      <protection/>
    </xf>
    <xf numFmtId="49" fontId="73" fillId="19" borderId="23" xfId="34" applyNumberFormat="1" applyFont="1" applyBorder="1" applyProtection="1">
      <alignment horizontal="center" vertical="top" shrinkToFit="1"/>
      <protection/>
    </xf>
    <xf numFmtId="49" fontId="73" fillId="19" borderId="16" xfId="34" applyNumberFormat="1" applyFont="1" applyBorder="1" applyProtection="1">
      <alignment horizontal="center" vertical="top" shrinkToFit="1"/>
      <protection/>
    </xf>
    <xf numFmtId="49" fontId="73" fillId="19" borderId="19" xfId="34" applyNumberFormat="1" applyFont="1" applyBorder="1" applyProtection="1">
      <alignment horizontal="center" vertical="top" shrinkToFit="1"/>
      <protection/>
    </xf>
    <xf numFmtId="172" fontId="73" fillId="19" borderId="19" xfId="35" applyNumberFormat="1" applyFont="1" applyBorder="1" applyProtection="1">
      <alignment horizontal="right" vertical="top" shrinkToFit="1"/>
      <protection/>
    </xf>
    <xf numFmtId="49" fontId="27" fillId="19" borderId="16" xfId="34" applyNumberFormat="1" applyFont="1" applyBorder="1" applyProtection="1">
      <alignment horizontal="center" vertical="top" shrinkToFit="1"/>
      <protection/>
    </xf>
    <xf numFmtId="0" fontId="27" fillId="19" borderId="23" xfId="33" applyNumberFormat="1" applyFont="1" applyBorder="1" applyProtection="1">
      <alignment horizontal="left" vertical="top" wrapText="1"/>
      <protection/>
    </xf>
    <xf numFmtId="49" fontId="27" fillId="19" borderId="19" xfId="34" applyNumberFormat="1" applyFont="1" applyBorder="1" applyProtection="1">
      <alignment horizontal="center" vertical="top" shrinkToFit="1"/>
      <protection/>
    </xf>
    <xf numFmtId="0" fontId="27" fillId="33" borderId="23" xfId="0" applyFont="1" applyFill="1" applyBorder="1" applyAlignment="1">
      <alignment horizontal="left" vertical="center" wrapText="1"/>
    </xf>
    <xf numFmtId="49" fontId="27" fillId="0" borderId="23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shrinkToFit="1"/>
    </xf>
    <xf numFmtId="0" fontId="27" fillId="0" borderId="19" xfId="0" applyFont="1" applyFill="1" applyBorder="1" applyAlignment="1">
      <alignment horizontal="center" vertical="center" wrapText="1"/>
    </xf>
    <xf numFmtId="172" fontId="27" fillId="0" borderId="19" xfId="0" applyNumberFormat="1" applyFont="1" applyFill="1" applyBorder="1" applyAlignment="1">
      <alignment horizontal="right" vertical="center" wrapText="1"/>
    </xf>
    <xf numFmtId="49" fontId="27" fillId="0" borderId="23" xfId="0" applyNumberFormat="1" applyFont="1" applyFill="1" applyBorder="1" applyAlignment="1">
      <alignment horizontal="center" wrapText="1"/>
    </xf>
    <xf numFmtId="49" fontId="27" fillId="0" borderId="19" xfId="0" applyNumberFormat="1" applyFont="1" applyFill="1" applyBorder="1" applyAlignment="1">
      <alignment horizontal="center" wrapText="1"/>
    </xf>
    <xf numFmtId="172" fontId="27" fillId="0" borderId="19" xfId="0" applyNumberFormat="1" applyFont="1" applyFill="1" applyBorder="1" applyAlignment="1">
      <alignment horizontal="right" wrapText="1"/>
    </xf>
    <xf numFmtId="0" fontId="28" fillId="0" borderId="23" xfId="0" applyFont="1" applyBorder="1" applyAlignment="1">
      <alignment wrapText="1"/>
    </xf>
    <xf numFmtId="0" fontId="28" fillId="0" borderId="23" xfId="0" applyFont="1" applyBorder="1" applyAlignment="1">
      <alignment horizontal="left" wrapText="1"/>
    </xf>
    <xf numFmtId="0" fontId="28" fillId="0" borderId="23" xfId="0" applyFont="1" applyFill="1" applyBorder="1" applyAlignment="1">
      <alignment horizontal="left" wrapText="1"/>
    </xf>
    <xf numFmtId="0" fontId="73" fillId="19" borderId="24" xfId="33" applyNumberFormat="1" applyFont="1" applyBorder="1" applyProtection="1">
      <alignment horizontal="left" vertical="top" wrapText="1"/>
      <protection/>
    </xf>
    <xf numFmtId="49" fontId="27" fillId="19" borderId="24" xfId="34" applyNumberFormat="1" applyFont="1" applyBorder="1" applyProtection="1">
      <alignment horizontal="center" vertical="top" shrinkToFit="1"/>
      <protection/>
    </xf>
    <xf numFmtId="49" fontId="27" fillId="19" borderId="18" xfId="34" applyNumberFormat="1" applyFont="1" applyBorder="1" applyProtection="1">
      <alignment horizontal="center" vertical="top" shrinkToFit="1"/>
      <protection/>
    </xf>
    <xf numFmtId="49" fontId="73" fillId="19" borderId="25" xfId="34" applyNumberFormat="1" applyFont="1" applyBorder="1" applyProtection="1">
      <alignment horizontal="center" vertical="top" shrinkToFit="1"/>
      <protection/>
    </xf>
    <xf numFmtId="172" fontId="73" fillId="19" borderId="25" xfId="35" applyNumberFormat="1" applyFont="1" applyBorder="1" applyProtection="1">
      <alignment horizontal="right" vertical="top" shrinkToFit="1"/>
      <protection/>
    </xf>
    <xf numFmtId="0" fontId="74" fillId="19" borderId="26" xfId="36" applyNumberFormat="1" applyFont="1" applyBorder="1" applyAlignment="1" applyProtection="1">
      <alignment horizontal="left" vertical="top" wrapText="1"/>
      <protection/>
    </xf>
    <xf numFmtId="0" fontId="74" fillId="19" borderId="11" xfId="36" applyNumberFormat="1" applyFont="1" applyBorder="1" applyAlignment="1" applyProtection="1">
      <alignment horizontal="left" vertical="top" wrapText="1"/>
      <protection/>
    </xf>
    <xf numFmtId="4" fontId="74" fillId="20" borderId="27" xfId="37" applyNumberFormat="1" applyFont="1" applyBorder="1" applyProtection="1">
      <alignment horizontal="right" vertical="top" shrinkToFit="1"/>
      <protection/>
    </xf>
    <xf numFmtId="172" fontId="74" fillId="20" borderId="28" xfId="37" applyNumberFormat="1" applyFont="1" applyBorder="1" applyProtection="1">
      <alignment horizontal="right" vertical="top" shrinkToFit="1"/>
      <protection/>
    </xf>
    <xf numFmtId="3" fontId="4" fillId="0" borderId="11" xfId="58" applyNumberFormat="1" applyFont="1" applyFill="1" applyBorder="1" applyAlignment="1" applyProtection="1">
      <alignment horizontal="left" wrapText="1"/>
      <protection/>
    </xf>
    <xf numFmtId="3" fontId="6" fillId="0" borderId="11" xfId="0" applyNumberFormat="1" applyFont="1" applyFill="1" applyBorder="1" applyAlignment="1" applyProtection="1">
      <alignment horizontal="left" wrapText="1"/>
      <protection/>
    </xf>
    <xf numFmtId="177" fontId="6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 applyProtection="1">
      <alignment horizontal="left" wrapText="1"/>
      <protection/>
    </xf>
    <xf numFmtId="177" fontId="4" fillId="0" borderId="11" xfId="0" applyNumberFormat="1" applyFont="1" applyFill="1" applyBorder="1" applyAlignment="1">
      <alignment horizontal="right"/>
    </xf>
    <xf numFmtId="1" fontId="6" fillId="0" borderId="12" xfId="0" applyNumberFormat="1" applyFont="1" applyFill="1" applyBorder="1" applyAlignment="1" applyProtection="1">
      <alignment horizontal="left" wrapText="1"/>
      <protection/>
    </xf>
    <xf numFmtId="172" fontId="6" fillId="0" borderId="12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 applyProtection="1">
      <alignment horizontal="left" wrapText="1"/>
      <protection/>
    </xf>
    <xf numFmtId="172" fontId="4" fillId="0" borderId="12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 applyProtection="1">
      <alignment horizontal="left"/>
      <protection locked="0"/>
    </xf>
    <xf numFmtId="177" fontId="6" fillId="0" borderId="11" xfId="67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 applyProtection="1">
      <alignment horizontal="left"/>
      <protection locked="0"/>
    </xf>
    <xf numFmtId="177" fontId="4" fillId="0" borderId="11" xfId="67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 applyProtection="1">
      <alignment horizontal="left"/>
      <protection locked="0"/>
    </xf>
    <xf numFmtId="177" fontId="4" fillId="33" borderId="11" xfId="67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 applyProtection="1">
      <alignment horizontal="left"/>
      <protection locked="0"/>
    </xf>
    <xf numFmtId="177" fontId="6" fillId="33" borderId="11" xfId="67" applyNumberFormat="1" applyFont="1" applyFill="1" applyBorder="1" applyAlignment="1">
      <alignment horizontal="right"/>
    </xf>
    <xf numFmtId="0" fontId="75" fillId="0" borderId="0" xfId="0" applyFont="1" applyAlignment="1">
      <alignment horizontal="left"/>
    </xf>
    <xf numFmtId="3" fontId="5" fillId="33" borderId="11" xfId="0" applyNumberFormat="1" applyFont="1" applyFill="1" applyBorder="1" applyAlignment="1" applyProtection="1">
      <alignment horizontal="left"/>
      <protection locked="0"/>
    </xf>
    <xf numFmtId="177" fontId="5" fillId="33" borderId="11" xfId="67" applyNumberFormat="1" applyFont="1" applyFill="1" applyBorder="1" applyAlignment="1">
      <alignment horizontal="right"/>
    </xf>
    <xf numFmtId="1" fontId="6" fillId="0" borderId="12" xfId="0" applyNumberFormat="1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>
      <alignment horizontal="left"/>
    </xf>
    <xf numFmtId="3" fontId="12" fillId="0" borderId="11" xfId="0" applyNumberFormat="1" applyFont="1" applyFill="1" applyBorder="1" applyAlignment="1" applyProtection="1">
      <alignment horizontal="left" wrapText="1"/>
      <protection/>
    </xf>
    <xf numFmtId="1" fontId="4" fillId="0" borderId="21" xfId="0" applyNumberFormat="1" applyFont="1" applyFill="1" applyBorder="1" applyAlignment="1">
      <alignment wrapText="1"/>
    </xf>
    <xf numFmtId="1" fontId="4" fillId="0" borderId="12" xfId="0" applyNumberFormat="1" applyFont="1" applyFill="1" applyBorder="1" applyAlignment="1" applyProtection="1">
      <alignment horizontal="left" vertical="center"/>
      <protection locked="0"/>
    </xf>
    <xf numFmtId="177" fontId="6" fillId="0" borderId="29" xfId="0" applyNumberFormat="1" applyFont="1" applyFill="1" applyBorder="1" applyAlignment="1">
      <alignment horizontal="right"/>
    </xf>
    <xf numFmtId="177" fontId="4" fillId="0" borderId="29" xfId="0" applyNumberFormat="1" applyFont="1" applyFill="1" applyBorder="1" applyAlignment="1">
      <alignment horizontal="right"/>
    </xf>
    <xf numFmtId="172" fontId="6" fillId="0" borderId="30" xfId="0" applyNumberFormat="1" applyFont="1" applyFill="1" applyBorder="1" applyAlignment="1">
      <alignment horizontal="right"/>
    </xf>
    <xf numFmtId="172" fontId="6" fillId="0" borderId="11" xfId="0" applyNumberFormat="1" applyFont="1" applyFill="1" applyBorder="1" applyAlignment="1">
      <alignment horizontal="right"/>
    </xf>
    <xf numFmtId="172" fontId="4" fillId="0" borderId="30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right"/>
    </xf>
    <xf numFmtId="177" fontId="6" fillId="0" borderId="29" xfId="67" applyNumberFormat="1" applyFont="1" applyFill="1" applyBorder="1" applyAlignment="1">
      <alignment horizontal="right"/>
    </xf>
    <xf numFmtId="177" fontId="4" fillId="0" borderId="29" xfId="67" applyNumberFormat="1" applyFont="1" applyFill="1" applyBorder="1" applyAlignment="1">
      <alignment horizontal="right"/>
    </xf>
    <xf numFmtId="177" fontId="4" fillId="33" borderId="29" xfId="67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 applyProtection="1">
      <alignment horizontal="left"/>
      <protection locked="0"/>
    </xf>
    <xf numFmtId="177" fontId="6" fillId="33" borderId="29" xfId="67" applyNumberFormat="1" applyFont="1" applyFill="1" applyBorder="1" applyAlignment="1">
      <alignment horizontal="right"/>
    </xf>
    <xf numFmtId="177" fontId="5" fillId="33" borderId="29" xfId="67" applyNumberFormat="1" applyFont="1" applyFill="1" applyBorder="1" applyAlignment="1">
      <alignment horizontal="right"/>
    </xf>
    <xf numFmtId="49" fontId="4" fillId="0" borderId="15" xfId="0" applyNumberFormat="1" applyFont="1" applyFill="1" applyBorder="1" applyAlignment="1" applyProtection="1">
      <alignment horizontal="left"/>
      <protection locked="0"/>
    </xf>
    <xf numFmtId="0" fontId="28" fillId="0" borderId="23" xfId="0" applyFont="1" applyBorder="1" applyAlignment="1">
      <alignment horizontal="left" vertical="top" wrapText="1"/>
    </xf>
    <xf numFmtId="0" fontId="28" fillId="0" borderId="30" xfId="0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30" fillId="0" borderId="31" xfId="0" applyFont="1" applyBorder="1" applyAlignment="1">
      <alignment/>
    </xf>
    <xf numFmtId="0" fontId="28" fillId="0" borderId="13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172" fontId="30" fillId="0" borderId="11" xfId="0" applyNumberFormat="1" applyFont="1" applyBorder="1" applyAlignment="1">
      <alignment horizontal="center" vertical="top" wrapText="1"/>
    </xf>
    <xf numFmtId="0" fontId="30" fillId="0" borderId="20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32" xfId="0" applyFont="1" applyBorder="1" applyAlignment="1">
      <alignment/>
    </xf>
    <xf numFmtId="0" fontId="28" fillId="0" borderId="30" xfId="0" applyFont="1" applyBorder="1" applyAlignment="1">
      <alignment horizontal="center"/>
    </xf>
    <xf numFmtId="0" fontId="28" fillId="0" borderId="14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30" fillId="0" borderId="31" xfId="0" applyFont="1" applyBorder="1" applyAlignment="1">
      <alignment/>
    </xf>
    <xf numFmtId="0" fontId="28" fillId="0" borderId="13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172" fontId="30" fillId="0" borderId="11" xfId="0" applyNumberFormat="1" applyFont="1" applyBorder="1" applyAlignment="1">
      <alignment horizontal="center" wrapText="1"/>
    </xf>
    <xf numFmtId="0" fontId="30" fillId="0" borderId="20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32" xfId="0" applyFont="1" applyBorder="1" applyAlignment="1">
      <alignment/>
    </xf>
    <xf numFmtId="0" fontId="30" fillId="0" borderId="23" xfId="0" applyFont="1" applyBorder="1" applyAlignment="1">
      <alignment horizontal="left"/>
    </xf>
    <xf numFmtId="49" fontId="30" fillId="0" borderId="16" xfId="0" applyNumberFormat="1" applyFont="1" applyBorder="1" applyAlignment="1">
      <alignment horizontal="center"/>
    </xf>
    <xf numFmtId="172" fontId="30" fillId="0" borderId="19" xfId="0" applyNumberFormat="1" applyFont="1" applyBorder="1" applyAlignment="1">
      <alignment horizontal="right"/>
    </xf>
    <xf numFmtId="0" fontId="28" fillId="0" borderId="23" xfId="0" applyFont="1" applyBorder="1" applyAlignment="1">
      <alignment horizontal="left"/>
    </xf>
    <xf numFmtId="49" fontId="28" fillId="0" borderId="16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right"/>
    </xf>
    <xf numFmtId="0" fontId="73" fillId="19" borderId="23" xfId="33" applyNumberFormat="1" applyFont="1" applyBorder="1" applyAlignment="1" applyProtection="1">
      <alignment horizontal="left" wrapText="1"/>
      <protection/>
    </xf>
    <xf numFmtId="0" fontId="28" fillId="0" borderId="23" xfId="0" applyFont="1" applyFill="1" applyBorder="1" applyAlignment="1">
      <alignment horizontal="left"/>
    </xf>
    <xf numFmtId="0" fontId="30" fillId="0" borderId="23" xfId="0" applyFont="1" applyBorder="1" applyAlignment="1">
      <alignment horizontal="left" wrapText="1"/>
    </xf>
    <xf numFmtId="49" fontId="28" fillId="0" borderId="16" xfId="0" applyNumberFormat="1" applyFont="1" applyFill="1" applyBorder="1" applyAlignment="1">
      <alignment horizontal="center"/>
    </xf>
    <xf numFmtId="172" fontId="28" fillId="0" borderId="19" xfId="0" applyNumberFormat="1" applyFont="1" applyFill="1" applyBorder="1" applyAlignment="1">
      <alignment horizontal="right"/>
    </xf>
    <xf numFmtId="0" fontId="30" fillId="0" borderId="23" xfId="0" applyFont="1" applyFill="1" applyBorder="1" applyAlignment="1">
      <alignment horizontal="left"/>
    </xf>
    <xf numFmtId="49" fontId="30" fillId="0" borderId="16" xfId="0" applyNumberFormat="1" applyFont="1" applyFill="1" applyBorder="1" applyAlignment="1">
      <alignment horizontal="center"/>
    </xf>
    <xf numFmtId="172" fontId="30" fillId="0" borderId="19" xfId="0" applyNumberFormat="1" applyFont="1" applyFill="1" applyBorder="1" applyAlignment="1">
      <alignment horizontal="right"/>
    </xf>
    <xf numFmtId="0" fontId="28" fillId="0" borderId="24" xfId="0" applyFont="1" applyFill="1" applyBorder="1" applyAlignment="1">
      <alignment horizontal="left"/>
    </xf>
    <xf numFmtId="49" fontId="30" fillId="0" borderId="18" xfId="0" applyNumberFormat="1" applyFont="1" applyFill="1" applyBorder="1" applyAlignment="1">
      <alignment horizontal="right"/>
    </xf>
    <xf numFmtId="172" fontId="28" fillId="0" borderId="25" xfId="0" applyNumberFormat="1" applyFont="1" applyBorder="1" applyAlignment="1">
      <alignment horizontal="right"/>
    </xf>
    <xf numFmtId="0" fontId="28" fillId="0" borderId="31" xfId="0" applyFont="1" applyBorder="1" applyAlignment="1">
      <alignment horizontal="left"/>
    </xf>
    <xf numFmtId="0" fontId="28" fillId="0" borderId="31" xfId="0" applyFont="1" applyBorder="1" applyAlignment="1">
      <alignment horizontal="right"/>
    </xf>
    <xf numFmtId="0" fontId="28" fillId="0" borderId="31" xfId="0" applyFont="1" applyFill="1" applyBorder="1" applyAlignment="1">
      <alignment horizontal="right"/>
    </xf>
    <xf numFmtId="172" fontId="30" fillId="0" borderId="33" xfId="0" applyNumberFormat="1" applyFont="1" applyFill="1" applyBorder="1" applyAlignment="1">
      <alignment horizontal="right"/>
    </xf>
    <xf numFmtId="0" fontId="30" fillId="0" borderId="34" xfId="0" applyFont="1" applyBorder="1" applyAlignment="1">
      <alignment horizontal="left"/>
    </xf>
    <xf numFmtId="0" fontId="30" fillId="0" borderId="34" xfId="0" applyFont="1" applyBorder="1" applyAlignment="1">
      <alignment horizontal="right"/>
    </xf>
    <xf numFmtId="0" fontId="30" fillId="0" borderId="34" xfId="0" applyFont="1" applyFill="1" applyBorder="1" applyAlignment="1">
      <alignment horizontal="right"/>
    </xf>
    <xf numFmtId="172" fontId="30" fillId="0" borderId="35" xfId="0" applyNumberFormat="1" applyFont="1" applyBorder="1" applyAlignment="1">
      <alignment horizontal="right"/>
    </xf>
    <xf numFmtId="0" fontId="5" fillId="0" borderId="16" xfId="0" applyFont="1" applyBorder="1" applyAlignment="1">
      <alignment vertical="top" wrapText="1"/>
    </xf>
    <xf numFmtId="49" fontId="30" fillId="0" borderId="20" xfId="0" applyNumberFormat="1" applyFont="1" applyBorder="1" applyAlignment="1">
      <alignment horizontal="center"/>
    </xf>
    <xf numFmtId="0" fontId="28" fillId="0" borderId="20" xfId="0" applyFont="1" applyBorder="1" applyAlignment="1">
      <alignment horizontal="center" vertical="top" wrapText="1"/>
    </xf>
    <xf numFmtId="0" fontId="28" fillId="0" borderId="32" xfId="0" applyFont="1" applyBorder="1" applyAlignment="1">
      <alignment horizontal="center" vertical="top" wrapText="1"/>
    </xf>
    <xf numFmtId="172" fontId="30" fillId="0" borderId="32" xfId="0" applyNumberFormat="1" applyFont="1" applyBorder="1" applyAlignment="1">
      <alignment horizontal="right" vertical="top" wrapText="1"/>
    </xf>
    <xf numFmtId="0" fontId="30" fillId="0" borderId="16" xfId="0" applyFont="1" applyBorder="1" applyAlignment="1">
      <alignment/>
    </xf>
    <xf numFmtId="49" fontId="30" fillId="0" borderId="23" xfId="0" applyNumberFormat="1" applyFont="1" applyBorder="1" applyAlignment="1">
      <alignment horizontal="center"/>
    </xf>
    <xf numFmtId="172" fontId="30" fillId="0" borderId="19" xfId="0" applyNumberFormat="1" applyFont="1" applyBorder="1" applyAlignment="1">
      <alignment horizontal="center"/>
    </xf>
    <xf numFmtId="0" fontId="28" fillId="0" borderId="16" xfId="0" applyFont="1" applyBorder="1" applyAlignment="1">
      <alignment/>
    </xf>
    <xf numFmtId="0" fontId="28" fillId="0" borderId="16" xfId="0" applyFont="1" applyBorder="1" applyAlignment="1">
      <alignment wrapText="1"/>
    </xf>
    <xf numFmtId="49" fontId="28" fillId="0" borderId="23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0" fontId="28" fillId="0" borderId="16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wrapText="1"/>
    </xf>
    <xf numFmtId="0" fontId="28" fillId="0" borderId="16" xfId="0" applyFont="1" applyFill="1" applyBorder="1" applyAlignment="1">
      <alignment/>
    </xf>
    <xf numFmtId="0" fontId="30" fillId="0" borderId="16" xfId="0" applyFont="1" applyBorder="1" applyAlignment="1">
      <alignment horizontal="left" wrapText="1"/>
    </xf>
    <xf numFmtId="49" fontId="28" fillId="0" borderId="23" xfId="0" applyNumberFormat="1" applyFont="1" applyFill="1" applyBorder="1" applyAlignment="1">
      <alignment horizontal="center"/>
    </xf>
    <xf numFmtId="172" fontId="28" fillId="0" borderId="19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/>
    </xf>
    <xf numFmtId="49" fontId="30" fillId="0" borderId="23" xfId="0" applyNumberFormat="1" applyFont="1" applyFill="1" applyBorder="1" applyAlignment="1">
      <alignment horizontal="center"/>
    </xf>
    <xf numFmtId="172" fontId="30" fillId="0" borderId="19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  <xf numFmtId="0" fontId="28" fillId="0" borderId="18" xfId="0" applyFont="1" applyFill="1" applyBorder="1" applyAlignment="1">
      <alignment/>
    </xf>
    <xf numFmtId="49" fontId="30" fillId="0" borderId="24" xfId="0" applyNumberFormat="1" applyFont="1" applyFill="1" applyBorder="1" applyAlignment="1">
      <alignment horizontal="center"/>
    </xf>
    <xf numFmtId="49" fontId="30" fillId="0" borderId="18" xfId="0" applyNumberFormat="1" applyFont="1" applyFill="1" applyBorder="1" applyAlignment="1">
      <alignment horizontal="center"/>
    </xf>
    <xf numFmtId="172" fontId="28" fillId="0" borderId="25" xfId="0" applyNumberFormat="1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72" fontId="30" fillId="0" borderId="11" xfId="0" applyNumberFormat="1" applyFont="1" applyFill="1" applyBorder="1" applyAlignment="1">
      <alignment horizontal="center"/>
    </xf>
    <xf numFmtId="49" fontId="28" fillId="0" borderId="32" xfId="0" applyNumberFormat="1" applyFont="1" applyBorder="1" applyAlignment="1">
      <alignment horizontal="center" wrapText="1"/>
    </xf>
    <xf numFmtId="49" fontId="28" fillId="0" borderId="19" xfId="0" applyNumberFormat="1" applyFont="1" applyBorder="1" applyAlignment="1">
      <alignment horizontal="center" wrapText="1"/>
    </xf>
    <xf numFmtId="49" fontId="30" fillId="0" borderId="19" xfId="0" applyNumberFormat="1" applyFont="1" applyBorder="1" applyAlignment="1">
      <alignment horizontal="center"/>
    </xf>
    <xf numFmtId="49" fontId="28" fillId="0" borderId="19" xfId="0" applyNumberFormat="1" applyFont="1" applyBorder="1" applyAlignment="1">
      <alignment horizontal="center"/>
    </xf>
    <xf numFmtId="49" fontId="30" fillId="0" borderId="19" xfId="0" applyNumberFormat="1" applyFont="1" applyBorder="1" applyAlignment="1">
      <alignment horizontal="center" wrapText="1"/>
    </xf>
    <xf numFmtId="49" fontId="28" fillId="0" borderId="19" xfId="0" applyNumberFormat="1" applyFont="1" applyFill="1" applyBorder="1" applyAlignment="1">
      <alignment horizontal="center" wrapText="1"/>
    </xf>
    <xf numFmtId="49" fontId="28" fillId="33" borderId="19" xfId="0" applyNumberFormat="1" applyFont="1" applyFill="1" applyBorder="1" applyAlignment="1">
      <alignment horizontal="center" wrapText="1"/>
    </xf>
    <xf numFmtId="0" fontId="73" fillId="19" borderId="16" xfId="33" applyNumberFormat="1" applyFont="1" applyBorder="1" applyProtection="1">
      <alignment horizontal="left" vertical="top" wrapText="1"/>
      <protection/>
    </xf>
    <xf numFmtId="1" fontId="30" fillId="0" borderId="19" xfId="0" applyNumberFormat="1" applyFont="1" applyFill="1" applyBorder="1" applyAlignment="1">
      <alignment horizontal="center" wrapText="1"/>
    </xf>
    <xf numFmtId="1" fontId="28" fillId="0" borderId="19" xfId="0" applyNumberFormat="1" applyFont="1" applyFill="1" applyBorder="1" applyAlignment="1">
      <alignment horizontal="center" wrapText="1"/>
    </xf>
    <xf numFmtId="49" fontId="28" fillId="0" borderId="25" xfId="0" applyNumberFormat="1" applyFont="1" applyBorder="1" applyAlignment="1">
      <alignment horizontal="center" wrapText="1"/>
    </xf>
    <xf numFmtId="49" fontId="28" fillId="0" borderId="11" xfId="0" applyNumberFormat="1" applyFont="1" applyBorder="1" applyAlignment="1">
      <alignment horizontal="center" wrapText="1"/>
    </xf>
    <xf numFmtId="0" fontId="30" fillId="0" borderId="0" xfId="0" applyFont="1" applyBorder="1" applyAlignment="1">
      <alignment/>
    </xf>
    <xf numFmtId="0" fontId="30" fillId="0" borderId="33" xfId="0" applyFont="1" applyBorder="1" applyAlignment="1">
      <alignment/>
    </xf>
    <xf numFmtId="0" fontId="30" fillId="0" borderId="36" xfId="0" applyFont="1" applyBorder="1" applyAlignment="1">
      <alignment/>
    </xf>
    <xf numFmtId="49" fontId="30" fillId="0" borderId="0" xfId="0" applyNumberFormat="1" applyFont="1" applyBorder="1" applyAlignment="1">
      <alignment horizontal="center"/>
    </xf>
    <xf numFmtId="49" fontId="30" fillId="0" borderId="33" xfId="0" applyNumberFormat="1" applyFont="1" applyBorder="1" applyAlignment="1">
      <alignment horizontal="center"/>
    </xf>
    <xf numFmtId="172" fontId="30" fillId="0" borderId="36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49" fontId="28" fillId="0" borderId="33" xfId="0" applyNumberFormat="1" applyFont="1" applyBorder="1" applyAlignment="1">
      <alignment horizontal="center"/>
    </xf>
    <xf numFmtId="172" fontId="28" fillId="0" borderId="36" xfId="0" applyNumberFormat="1" applyFont="1" applyBorder="1" applyAlignment="1">
      <alignment horizontal="center"/>
    </xf>
    <xf numFmtId="0" fontId="28" fillId="0" borderId="0" xfId="0" applyFont="1" applyAlignment="1">
      <alignment/>
    </xf>
    <xf numFmtId="49" fontId="28" fillId="0" borderId="36" xfId="0" applyNumberFormat="1" applyFont="1" applyBorder="1" applyAlignment="1">
      <alignment horizontal="center"/>
    </xf>
    <xf numFmtId="49" fontId="28" fillId="0" borderId="36" xfId="0" applyNumberFormat="1" applyFont="1" applyFill="1" applyBorder="1" applyAlignment="1">
      <alignment horizontal="center"/>
    </xf>
    <xf numFmtId="49" fontId="28" fillId="0" borderId="33" xfId="0" applyNumberFormat="1" applyFont="1" applyFill="1" applyBorder="1" applyAlignment="1">
      <alignment horizontal="center"/>
    </xf>
    <xf numFmtId="172" fontId="28" fillId="0" borderId="36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49" fontId="30" fillId="0" borderId="33" xfId="0" applyNumberFormat="1" applyFont="1" applyFill="1" applyBorder="1" applyAlignment="1">
      <alignment horizontal="center"/>
    </xf>
    <xf numFmtId="172" fontId="30" fillId="0" borderId="36" xfId="0" applyNumberFormat="1" applyFont="1" applyFill="1" applyBorder="1" applyAlignment="1">
      <alignment horizontal="center"/>
    </xf>
    <xf numFmtId="172" fontId="28" fillId="0" borderId="33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49" fontId="76" fillId="19" borderId="16" xfId="34" applyNumberFormat="1" applyFont="1" applyBorder="1" applyProtection="1">
      <alignment horizontal="center" vertical="top" shrinkToFit="1"/>
      <protection/>
    </xf>
    <xf numFmtId="49" fontId="76" fillId="19" borderId="23" xfId="34" applyNumberFormat="1" applyFont="1" applyBorder="1" applyProtection="1">
      <alignment horizontal="center" vertical="top" shrinkToFit="1"/>
      <protection/>
    </xf>
    <xf numFmtId="0" fontId="28" fillId="0" borderId="0" xfId="0" applyFont="1" applyFill="1" applyBorder="1" applyAlignment="1">
      <alignment/>
    </xf>
    <xf numFmtId="0" fontId="73" fillId="19" borderId="0" xfId="33" applyNumberFormat="1" applyFont="1" applyBorder="1" applyProtection="1">
      <alignment horizontal="left" vertical="top" wrapText="1"/>
      <protection/>
    </xf>
    <xf numFmtId="49" fontId="30" fillId="0" borderId="36" xfId="0" applyNumberFormat="1" applyFont="1" applyBorder="1" applyAlignment="1">
      <alignment horizontal="center"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172" fontId="30" fillId="0" borderId="11" xfId="0" applyNumberFormat="1" applyFont="1" applyBorder="1" applyAlignment="1">
      <alignment horizontal="center"/>
    </xf>
    <xf numFmtId="49" fontId="28" fillId="0" borderId="23" xfId="0" applyNumberFormat="1" applyFont="1" applyBorder="1" applyAlignment="1">
      <alignment horizontal="center" wrapText="1"/>
    </xf>
    <xf numFmtId="49" fontId="28" fillId="0" borderId="13" xfId="0" applyNumberFormat="1" applyFont="1" applyBorder="1" applyAlignment="1">
      <alignment horizontal="center" wrapText="1"/>
    </xf>
    <xf numFmtId="49" fontId="28" fillId="0" borderId="16" xfId="0" applyNumberFormat="1" applyFont="1" applyBorder="1" applyAlignment="1">
      <alignment horizontal="center" wrapText="1"/>
    </xf>
    <xf numFmtId="49" fontId="30" fillId="0" borderId="23" xfId="0" applyNumberFormat="1" applyFont="1" applyBorder="1" applyAlignment="1">
      <alignment horizontal="center" wrapText="1"/>
    </xf>
    <xf numFmtId="49" fontId="30" fillId="0" borderId="16" xfId="0" applyNumberFormat="1" applyFont="1" applyBorder="1" applyAlignment="1">
      <alignment horizontal="center" wrapText="1"/>
    </xf>
    <xf numFmtId="49" fontId="28" fillId="0" borderId="23" xfId="0" applyNumberFormat="1" applyFont="1" applyFill="1" applyBorder="1" applyAlignment="1">
      <alignment horizontal="center" wrapText="1"/>
    </xf>
    <xf numFmtId="49" fontId="28" fillId="0" borderId="16" xfId="0" applyNumberFormat="1" applyFont="1" applyFill="1" applyBorder="1" applyAlignment="1">
      <alignment horizontal="center" wrapText="1"/>
    </xf>
    <xf numFmtId="49" fontId="28" fillId="33" borderId="23" xfId="0" applyNumberFormat="1" applyFont="1" applyFill="1" applyBorder="1" applyAlignment="1">
      <alignment horizontal="center" wrapText="1"/>
    </xf>
    <xf numFmtId="49" fontId="28" fillId="33" borderId="16" xfId="0" applyNumberFormat="1" applyFont="1" applyFill="1" applyBorder="1" applyAlignment="1">
      <alignment horizontal="center" wrapText="1"/>
    </xf>
    <xf numFmtId="1" fontId="30" fillId="0" borderId="23" xfId="0" applyNumberFormat="1" applyFont="1" applyFill="1" applyBorder="1" applyAlignment="1">
      <alignment horizontal="center" wrapText="1"/>
    </xf>
    <xf numFmtId="1" fontId="30" fillId="0" borderId="16" xfId="0" applyNumberFormat="1" applyFont="1" applyFill="1" applyBorder="1" applyAlignment="1">
      <alignment horizontal="center" wrapText="1"/>
    </xf>
    <xf numFmtId="1" fontId="28" fillId="0" borderId="23" xfId="0" applyNumberFormat="1" applyFont="1" applyFill="1" applyBorder="1" applyAlignment="1">
      <alignment horizontal="center" wrapText="1"/>
    </xf>
    <xf numFmtId="1" fontId="28" fillId="0" borderId="16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 vertical="top" wrapText="1"/>
    </xf>
    <xf numFmtId="2" fontId="20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59" applyFont="1" applyFill="1" applyAlignment="1">
      <alignment horizontal="center" wrapText="1"/>
      <protection/>
    </xf>
    <xf numFmtId="0" fontId="18" fillId="0" borderId="13" xfId="59" applyFont="1" applyFill="1" applyBorder="1" applyAlignment="1">
      <alignment horizontal="center" vertical="top" wrapText="1"/>
      <protection/>
    </xf>
    <xf numFmtId="0" fontId="18" fillId="0" borderId="20" xfId="59" applyFont="1" applyFill="1" applyBorder="1" applyAlignment="1">
      <alignment horizontal="center" vertical="top" wrapText="1"/>
      <protection/>
    </xf>
    <xf numFmtId="0" fontId="18" fillId="0" borderId="11" xfId="59" applyFont="1" applyFill="1" applyBorder="1" applyAlignment="1">
      <alignment horizontal="center" vertical="center" wrapText="1"/>
      <protection/>
    </xf>
    <xf numFmtId="0" fontId="18" fillId="44" borderId="11" xfId="59" applyFont="1" applyFill="1" applyBorder="1" applyAlignment="1">
      <alignment horizontal="left" wrapText="1"/>
      <protection/>
    </xf>
    <xf numFmtId="177" fontId="18" fillId="44" borderId="11" xfId="59" applyNumberFormat="1" applyFont="1" applyFill="1" applyBorder="1" applyAlignment="1">
      <alignment horizontal="right" vertical="center" wrapText="1"/>
      <protection/>
    </xf>
    <xf numFmtId="0" fontId="3" fillId="44" borderId="11" xfId="59" applyFont="1" applyFill="1" applyBorder="1" applyAlignment="1">
      <alignment horizontal="left" wrapText="1"/>
      <protection/>
    </xf>
    <xf numFmtId="0" fontId="18" fillId="44" borderId="11" xfId="0" applyFont="1" applyFill="1" applyBorder="1" applyAlignment="1">
      <alignment wrapText="1"/>
    </xf>
    <xf numFmtId="177" fontId="18" fillId="44" borderId="11" xfId="0" applyNumberFormat="1" applyFont="1" applyFill="1" applyBorder="1" applyAlignment="1">
      <alignment horizontal="right" vertical="center" wrapText="1"/>
    </xf>
    <xf numFmtId="0" fontId="3" fillId="44" borderId="11" xfId="0" applyFont="1" applyFill="1" applyBorder="1" applyAlignment="1">
      <alignment wrapText="1"/>
    </xf>
    <xf numFmtId="177" fontId="3" fillId="44" borderId="1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center" vertical="center" wrapText="1"/>
    </xf>
    <xf numFmtId="3" fontId="6" fillId="0" borderId="3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wrapText="1"/>
    </xf>
    <xf numFmtId="0" fontId="18" fillId="0" borderId="0" xfId="59" applyFont="1" applyFill="1" applyAlignment="1">
      <alignment horizontal="center" wrapText="1"/>
      <protection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6" xfId="34"/>
    <cellStyle name="xl37" xfId="35"/>
    <cellStyle name="xl39" xfId="36"/>
    <cellStyle name="xl4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pane xSplit="3" ySplit="5" topLeftCell="O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35" sqref="W35"/>
    </sheetView>
  </sheetViews>
  <sheetFormatPr defaultColWidth="9.00390625" defaultRowHeight="12.75"/>
  <cols>
    <col min="1" max="1" width="5.625" style="0" customWidth="1"/>
    <col min="2" max="2" width="23.25390625" style="0" customWidth="1"/>
    <col min="3" max="4" width="10.375" style="0" customWidth="1"/>
    <col min="5" max="5" width="10.625" style="0" customWidth="1"/>
    <col min="6" max="6" width="11.00390625" style="0" customWidth="1"/>
    <col min="8" max="8" width="10.25390625" style="0" customWidth="1"/>
    <col min="9" max="9" width="9.625" style="0" bestFit="1" customWidth="1"/>
    <col min="10" max="10" width="10.375" style="0" customWidth="1"/>
    <col min="11" max="11" width="10.25390625" style="0" customWidth="1"/>
    <col min="12" max="12" width="10.75390625" style="0" customWidth="1"/>
    <col min="13" max="13" width="10.25390625" style="0" customWidth="1"/>
    <col min="14" max="14" width="9.625" style="0" bestFit="1" customWidth="1"/>
    <col min="15" max="15" width="10.25390625" style="0" customWidth="1"/>
    <col min="16" max="16" width="10.75390625" style="0" customWidth="1"/>
    <col min="17" max="17" width="10.625" style="0" bestFit="1" customWidth="1"/>
    <col min="18" max="18" width="10.875" style="0" customWidth="1"/>
    <col min="19" max="19" width="10.75390625" style="0" customWidth="1"/>
    <col min="20" max="20" width="10.625" style="0" customWidth="1"/>
    <col min="21" max="21" width="9.875" style="0" customWidth="1"/>
    <col min="22" max="22" width="11.25390625" style="0" customWidth="1"/>
    <col min="23" max="23" width="12.125" style="0" customWidth="1"/>
  </cols>
  <sheetData>
    <row r="1" spans="1:22" ht="12.75">
      <c r="A1" s="40" t="s">
        <v>228</v>
      </c>
      <c r="C1" s="41"/>
      <c r="D1" s="42" t="s">
        <v>281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3" ht="12.75">
      <c r="A2" s="43"/>
      <c r="B2" s="43"/>
      <c r="C2" s="44">
        <v>210</v>
      </c>
      <c r="D2" s="45">
        <v>211</v>
      </c>
      <c r="E2" s="45">
        <v>213</v>
      </c>
      <c r="F2" s="45">
        <v>220</v>
      </c>
      <c r="G2" s="45">
        <v>221</v>
      </c>
      <c r="H2" s="45">
        <v>222</v>
      </c>
      <c r="I2" s="45">
        <v>223</v>
      </c>
      <c r="J2" s="45">
        <v>224</v>
      </c>
      <c r="K2" s="45">
        <v>225</v>
      </c>
      <c r="L2" s="45">
        <v>226</v>
      </c>
      <c r="M2" s="45">
        <v>241</v>
      </c>
      <c r="N2" s="45">
        <v>251</v>
      </c>
      <c r="O2" s="45">
        <v>263</v>
      </c>
      <c r="P2" s="45">
        <v>290</v>
      </c>
      <c r="Q2" s="45">
        <v>300</v>
      </c>
      <c r="R2" s="45">
        <v>310</v>
      </c>
      <c r="S2" s="46" t="s">
        <v>229</v>
      </c>
      <c r="T2" s="45" t="s">
        <v>230</v>
      </c>
      <c r="U2" s="45" t="s">
        <v>231</v>
      </c>
      <c r="V2" s="45" t="s">
        <v>232</v>
      </c>
      <c r="W2" s="45" t="s">
        <v>233</v>
      </c>
    </row>
    <row r="3" spans="1:23" ht="12.75">
      <c r="A3" s="47"/>
      <c r="B3" s="47"/>
      <c r="C3" s="48" t="s">
        <v>234</v>
      </c>
      <c r="D3" s="49" t="s">
        <v>234</v>
      </c>
      <c r="E3" s="49" t="s">
        <v>234</v>
      </c>
      <c r="F3" s="49" t="s">
        <v>234</v>
      </c>
      <c r="G3" s="49" t="s">
        <v>234</v>
      </c>
      <c r="H3" s="49" t="s">
        <v>234</v>
      </c>
      <c r="I3" s="49" t="s">
        <v>234</v>
      </c>
      <c r="J3" s="49" t="s">
        <v>234</v>
      </c>
      <c r="K3" s="49" t="s">
        <v>234</v>
      </c>
      <c r="L3" s="49" t="s">
        <v>234</v>
      </c>
      <c r="M3" s="49" t="s">
        <v>234</v>
      </c>
      <c r="N3" s="49" t="s">
        <v>234</v>
      </c>
      <c r="O3" s="49" t="s">
        <v>234</v>
      </c>
      <c r="P3" s="49" t="s">
        <v>234</v>
      </c>
      <c r="Q3" s="49" t="s">
        <v>234</v>
      </c>
      <c r="R3" s="49" t="s">
        <v>234</v>
      </c>
      <c r="S3" s="50" t="s">
        <v>234</v>
      </c>
      <c r="T3" s="49" t="s">
        <v>234</v>
      </c>
      <c r="U3" s="49" t="s">
        <v>234</v>
      </c>
      <c r="V3" s="49" t="s">
        <v>234</v>
      </c>
      <c r="W3" s="49" t="s">
        <v>234</v>
      </c>
    </row>
    <row r="4" spans="1:23" ht="25.5">
      <c r="A4" s="51" t="s">
        <v>235</v>
      </c>
      <c r="B4" s="52" t="s">
        <v>236</v>
      </c>
      <c r="C4" s="53">
        <f aca="true" t="shared" si="0" ref="C4:W4">C5+C6+C11+C12</f>
        <v>3732500</v>
      </c>
      <c r="D4" s="54">
        <f t="shared" si="0"/>
        <v>2866700</v>
      </c>
      <c r="E4" s="54">
        <f t="shared" si="0"/>
        <v>865800</v>
      </c>
      <c r="F4" s="54">
        <f t="shared" si="0"/>
        <v>113770</v>
      </c>
      <c r="G4" s="54">
        <f t="shared" si="0"/>
        <v>9970</v>
      </c>
      <c r="H4" s="54">
        <f t="shared" si="0"/>
        <v>0</v>
      </c>
      <c r="I4" s="54">
        <f t="shared" si="0"/>
        <v>100000</v>
      </c>
      <c r="J4" s="54">
        <f t="shared" si="0"/>
        <v>0</v>
      </c>
      <c r="K4" s="54">
        <f t="shared" si="0"/>
        <v>1000</v>
      </c>
      <c r="L4" s="54">
        <f t="shared" si="0"/>
        <v>2800</v>
      </c>
      <c r="M4" s="54">
        <f t="shared" si="0"/>
        <v>0</v>
      </c>
      <c r="N4" s="54">
        <f t="shared" si="0"/>
        <v>0</v>
      </c>
      <c r="O4" s="54">
        <f t="shared" si="0"/>
        <v>0</v>
      </c>
      <c r="P4" s="54">
        <f t="shared" si="0"/>
        <v>78000</v>
      </c>
      <c r="Q4" s="54">
        <f t="shared" si="0"/>
        <v>145200</v>
      </c>
      <c r="R4" s="54">
        <f t="shared" si="0"/>
        <v>0</v>
      </c>
      <c r="S4" s="55">
        <f t="shared" si="0"/>
        <v>145200</v>
      </c>
      <c r="T4" s="54">
        <f t="shared" si="0"/>
        <v>130000</v>
      </c>
      <c r="U4" s="54">
        <f t="shared" si="0"/>
        <v>10700</v>
      </c>
      <c r="V4" s="54">
        <f t="shared" si="0"/>
        <v>4500</v>
      </c>
      <c r="W4" s="54">
        <f t="shared" si="0"/>
        <v>4069470</v>
      </c>
    </row>
    <row r="5" spans="1:23" ht="12.75">
      <c r="A5" s="56" t="s">
        <v>237</v>
      </c>
      <c r="B5" s="57" t="s">
        <v>238</v>
      </c>
      <c r="C5" s="58">
        <f>D5+E5</f>
        <v>297300</v>
      </c>
      <c r="D5" s="59">
        <v>228300</v>
      </c>
      <c r="E5" s="60">
        <v>69000</v>
      </c>
      <c r="F5" s="59">
        <f>G5+H5+I5+J5+K5+L5</f>
        <v>0</v>
      </c>
      <c r="G5" s="59"/>
      <c r="H5" s="61"/>
      <c r="I5" s="61"/>
      <c r="J5" s="61"/>
      <c r="K5" s="61"/>
      <c r="L5" s="61"/>
      <c r="M5" s="61"/>
      <c r="N5" s="61"/>
      <c r="O5" s="61"/>
      <c r="P5" s="61"/>
      <c r="Q5" s="61">
        <f>R5+S5</f>
        <v>0</v>
      </c>
      <c r="R5" s="61"/>
      <c r="S5" s="62">
        <f>T5+U5+V5</f>
        <v>0</v>
      </c>
      <c r="T5" s="61"/>
      <c r="U5" s="61"/>
      <c r="V5" s="61"/>
      <c r="W5" s="59">
        <f>C5+F5+M5+N5+O5+P5+Q5</f>
        <v>297300</v>
      </c>
    </row>
    <row r="6" spans="1:23" ht="12.75">
      <c r="A6" s="56" t="s">
        <v>239</v>
      </c>
      <c r="B6" s="57" t="s">
        <v>240</v>
      </c>
      <c r="C6" s="58">
        <f>D6+E6</f>
        <v>3435200</v>
      </c>
      <c r="D6" s="59">
        <f>930300+1983300+228000+300-503500</f>
        <v>2638400</v>
      </c>
      <c r="E6" s="60">
        <f>948800-152000</f>
        <v>796800</v>
      </c>
      <c r="F6" s="59">
        <f>G6+H6+I6+J6+K6+L6</f>
        <v>113770</v>
      </c>
      <c r="G6" s="59">
        <f>10000-30</f>
        <v>9970</v>
      </c>
      <c r="H6" s="59">
        <f>0</f>
        <v>0</v>
      </c>
      <c r="I6" s="59">
        <v>100000</v>
      </c>
      <c r="J6" s="61">
        <f>0</f>
        <v>0</v>
      </c>
      <c r="K6" s="61">
        <v>1000</v>
      </c>
      <c r="L6" s="61">
        <v>2800</v>
      </c>
      <c r="M6" s="59"/>
      <c r="N6" s="59"/>
      <c r="O6" s="59"/>
      <c r="P6" s="61">
        <v>0</v>
      </c>
      <c r="Q6" s="61">
        <f>R6+S6</f>
        <v>143000</v>
      </c>
      <c r="R6" s="61"/>
      <c r="S6" s="62">
        <f>T6+U6+V6</f>
        <v>143000</v>
      </c>
      <c r="T6" s="61">
        <v>130000</v>
      </c>
      <c r="U6" s="61">
        <v>8500</v>
      </c>
      <c r="V6" s="61">
        <v>4500</v>
      </c>
      <c r="W6" s="59">
        <f>C6+F6+M6+N6+O6+P6+Q6</f>
        <v>3691970</v>
      </c>
    </row>
    <row r="7" spans="1:23" ht="12.75">
      <c r="A7" s="56"/>
      <c r="B7" s="57">
        <v>244</v>
      </c>
      <c r="C7" s="58"/>
      <c r="D7" s="59"/>
      <c r="E7" s="60"/>
      <c r="F7" s="59">
        <f>G7+H7+I7+J7+K7+L7</f>
        <v>113770</v>
      </c>
      <c r="G7" s="59">
        <f>10000-30</f>
        <v>9970</v>
      </c>
      <c r="H7" s="59">
        <f>0</f>
        <v>0</v>
      </c>
      <c r="I7" s="59">
        <v>100000</v>
      </c>
      <c r="J7" s="61">
        <f>0</f>
        <v>0</v>
      </c>
      <c r="K7" s="61">
        <v>1000</v>
      </c>
      <c r="L7" s="61">
        <v>2800</v>
      </c>
      <c r="M7" s="59"/>
      <c r="N7" s="59"/>
      <c r="O7" s="59"/>
      <c r="P7" s="61">
        <v>0</v>
      </c>
      <c r="Q7" s="61">
        <f>R7+S7</f>
        <v>143000</v>
      </c>
      <c r="R7" s="61"/>
      <c r="S7" s="62">
        <f>T7+U7+V7</f>
        <v>143000</v>
      </c>
      <c r="T7" s="61">
        <v>130000</v>
      </c>
      <c r="U7" s="61">
        <v>8500</v>
      </c>
      <c r="V7" s="61">
        <v>4500</v>
      </c>
      <c r="W7" s="59">
        <f>C7+F7+M7+N7+O7+P7+Q7</f>
        <v>256770</v>
      </c>
    </row>
    <row r="8" spans="1:23" ht="12.75">
      <c r="A8" s="56"/>
      <c r="B8" s="57">
        <v>851</v>
      </c>
      <c r="C8" s="58"/>
      <c r="D8" s="59"/>
      <c r="E8" s="60"/>
      <c r="F8" s="59"/>
      <c r="G8" s="59"/>
      <c r="H8" s="59"/>
      <c r="I8" s="59"/>
      <c r="J8" s="61"/>
      <c r="K8" s="61"/>
      <c r="L8" s="61"/>
      <c r="M8" s="59"/>
      <c r="N8" s="59"/>
      <c r="O8" s="59"/>
      <c r="P8" s="61">
        <v>0</v>
      </c>
      <c r="Q8" s="61"/>
      <c r="R8" s="61"/>
      <c r="S8" s="62"/>
      <c r="T8" s="61"/>
      <c r="U8" s="61"/>
      <c r="V8" s="61"/>
      <c r="W8" s="59">
        <f>P8</f>
        <v>0</v>
      </c>
    </row>
    <row r="9" spans="1:23" ht="12.75">
      <c r="A9" s="56"/>
      <c r="B9" s="57">
        <v>852</v>
      </c>
      <c r="C9" s="58"/>
      <c r="D9" s="59"/>
      <c r="E9" s="60"/>
      <c r="F9" s="59"/>
      <c r="G9" s="59"/>
      <c r="H9" s="59"/>
      <c r="I9" s="59"/>
      <c r="J9" s="61"/>
      <c r="K9" s="61"/>
      <c r="L9" s="61"/>
      <c r="M9" s="59"/>
      <c r="N9" s="59"/>
      <c r="O9" s="59"/>
      <c r="P9" s="61">
        <v>0</v>
      </c>
      <c r="Q9" s="61"/>
      <c r="R9" s="61"/>
      <c r="S9" s="62"/>
      <c r="T9" s="61"/>
      <c r="U9" s="61"/>
      <c r="V9" s="61"/>
      <c r="W9" s="59">
        <f>P9</f>
        <v>0</v>
      </c>
    </row>
    <row r="10" spans="1:23" ht="12.75">
      <c r="A10" s="56"/>
      <c r="B10" s="57">
        <v>853</v>
      </c>
      <c r="C10" s="58"/>
      <c r="D10" s="59"/>
      <c r="E10" s="60"/>
      <c r="F10" s="59"/>
      <c r="G10" s="59"/>
      <c r="H10" s="59"/>
      <c r="I10" s="59"/>
      <c r="J10" s="61"/>
      <c r="K10" s="61"/>
      <c r="L10" s="61"/>
      <c r="M10" s="59"/>
      <c r="N10" s="59"/>
      <c r="O10" s="59"/>
      <c r="P10" s="61">
        <v>0</v>
      </c>
      <c r="Q10" s="61"/>
      <c r="R10" s="61"/>
      <c r="S10" s="62"/>
      <c r="T10" s="61"/>
      <c r="U10" s="61"/>
      <c r="V10" s="61"/>
      <c r="W10" s="59">
        <f>P10</f>
        <v>0</v>
      </c>
    </row>
    <row r="11" spans="1:23" ht="12.75">
      <c r="A11" s="56" t="s">
        <v>241</v>
      </c>
      <c r="B11" s="57" t="s">
        <v>242</v>
      </c>
      <c r="C11" s="58">
        <f>D11+E11</f>
        <v>0</v>
      </c>
      <c r="D11" s="59"/>
      <c r="E11" s="59"/>
      <c r="F11" s="59">
        <f>G11+H11+I11+J11+K11+L11</f>
        <v>0</v>
      </c>
      <c r="G11" s="59"/>
      <c r="H11" s="59"/>
      <c r="I11" s="59"/>
      <c r="J11" s="61"/>
      <c r="K11" s="61"/>
      <c r="L11" s="61"/>
      <c r="M11" s="59"/>
      <c r="N11" s="59"/>
      <c r="O11" s="59"/>
      <c r="P11" s="61">
        <v>48000</v>
      </c>
      <c r="Q11" s="61">
        <f>R11+S11</f>
        <v>0</v>
      </c>
      <c r="R11" s="59">
        <v>0</v>
      </c>
      <c r="S11" s="62">
        <f>T11+U11+V11</f>
        <v>0</v>
      </c>
      <c r="T11" s="59">
        <v>0</v>
      </c>
      <c r="U11" s="59">
        <v>0</v>
      </c>
      <c r="V11" s="59">
        <v>0</v>
      </c>
      <c r="W11" s="59">
        <f>C11+F11+M11+N11+O11+P11+Q11</f>
        <v>48000</v>
      </c>
    </row>
    <row r="12" spans="1:23" ht="38.25">
      <c r="A12" s="56" t="s">
        <v>243</v>
      </c>
      <c r="B12" s="63" t="s">
        <v>244</v>
      </c>
      <c r="C12" s="58">
        <f>D12+E12</f>
        <v>0</v>
      </c>
      <c r="D12" s="59"/>
      <c r="E12" s="59"/>
      <c r="F12" s="59">
        <f>G12+H12+I12+J12+K12+L12</f>
        <v>0</v>
      </c>
      <c r="G12" s="59"/>
      <c r="H12" s="59"/>
      <c r="I12" s="59"/>
      <c r="J12" s="61"/>
      <c r="K12" s="61"/>
      <c r="L12" s="61"/>
      <c r="M12" s="59"/>
      <c r="N12" s="59"/>
      <c r="O12" s="59"/>
      <c r="P12" s="61">
        <f>30000</f>
        <v>30000</v>
      </c>
      <c r="Q12" s="61">
        <f>R12+S12</f>
        <v>2200</v>
      </c>
      <c r="R12" s="61"/>
      <c r="S12" s="62">
        <f>T12+U12+V12</f>
        <v>2200</v>
      </c>
      <c r="T12" s="61">
        <f>20000-20000</f>
        <v>0</v>
      </c>
      <c r="U12" s="61">
        <f>700+1500</f>
        <v>2200</v>
      </c>
      <c r="V12" s="61"/>
      <c r="W12" s="59">
        <f>C12+F12+M12+N12+O12+P12+Q12</f>
        <v>32200</v>
      </c>
    </row>
    <row r="13" spans="1:23" ht="12.75">
      <c r="A13" s="64" t="s">
        <v>245</v>
      </c>
      <c r="B13" s="65" t="s">
        <v>246</v>
      </c>
      <c r="C13" s="53">
        <f>SUM(C14)</f>
        <v>282000</v>
      </c>
      <c r="D13" s="66">
        <f aca="true" t="shared" si="1" ref="D13:V13">D14</f>
        <v>216600</v>
      </c>
      <c r="E13" s="66">
        <f t="shared" si="1"/>
        <v>65400</v>
      </c>
      <c r="F13" s="66">
        <f t="shared" si="1"/>
        <v>3200</v>
      </c>
      <c r="G13" s="66">
        <f t="shared" si="1"/>
        <v>0</v>
      </c>
      <c r="H13" s="66">
        <f t="shared" si="1"/>
        <v>3200</v>
      </c>
      <c r="I13" s="66">
        <f t="shared" si="1"/>
        <v>0</v>
      </c>
      <c r="J13" s="66">
        <f t="shared" si="1"/>
        <v>0</v>
      </c>
      <c r="K13" s="66">
        <f t="shared" si="1"/>
        <v>0</v>
      </c>
      <c r="L13" s="66">
        <f t="shared" si="1"/>
        <v>0</v>
      </c>
      <c r="M13" s="66">
        <f t="shared" si="1"/>
        <v>0</v>
      </c>
      <c r="N13" s="66">
        <f t="shared" si="1"/>
        <v>0</v>
      </c>
      <c r="O13" s="66">
        <f t="shared" si="1"/>
        <v>0</v>
      </c>
      <c r="P13" s="66">
        <f t="shared" si="1"/>
        <v>0</v>
      </c>
      <c r="Q13" s="66">
        <f t="shared" si="1"/>
        <v>0</v>
      </c>
      <c r="R13" s="66">
        <f t="shared" si="1"/>
        <v>0</v>
      </c>
      <c r="S13" s="67">
        <f t="shared" si="1"/>
        <v>0</v>
      </c>
      <c r="T13" s="66">
        <f t="shared" si="1"/>
        <v>0</v>
      </c>
      <c r="U13" s="66">
        <f t="shared" si="1"/>
        <v>0</v>
      </c>
      <c r="V13" s="66">
        <f t="shared" si="1"/>
        <v>0</v>
      </c>
      <c r="W13" s="66">
        <f>D13+E13+G13+I13+K13+L13+P13+R13+T13+U13+H13+N13+O13+J13</f>
        <v>285200</v>
      </c>
    </row>
    <row r="14" spans="1:23" ht="38.25">
      <c r="A14" s="68" t="s">
        <v>247</v>
      </c>
      <c r="B14" s="69" t="s">
        <v>248</v>
      </c>
      <c r="C14" s="70">
        <f>D14+E14</f>
        <v>282000</v>
      </c>
      <c r="D14" s="71">
        <v>216600</v>
      </c>
      <c r="E14" s="71">
        <v>65400</v>
      </c>
      <c r="F14" s="59">
        <f>G14+H14+I14+J14+K14+L14</f>
        <v>3200</v>
      </c>
      <c r="G14" s="71">
        <v>0</v>
      </c>
      <c r="H14" s="71">
        <v>3200</v>
      </c>
      <c r="I14" s="71"/>
      <c r="J14" s="71">
        <v>0</v>
      </c>
      <c r="K14" s="71"/>
      <c r="L14" s="71"/>
      <c r="M14" s="71"/>
      <c r="N14" s="71"/>
      <c r="O14" s="71"/>
      <c r="P14" s="61"/>
      <c r="Q14" s="61">
        <f>R14+S14</f>
        <v>0</v>
      </c>
      <c r="R14" s="71"/>
      <c r="S14" s="62">
        <f>T14+U14+V14</f>
        <v>0</v>
      </c>
      <c r="T14" s="72"/>
      <c r="U14" s="72"/>
      <c r="V14" s="72"/>
      <c r="W14" s="59">
        <f>C14+F14+M14+N14+O14+P14+Q14</f>
        <v>285200</v>
      </c>
    </row>
    <row r="15" spans="1:23" ht="25.5">
      <c r="A15" s="73" t="s">
        <v>249</v>
      </c>
      <c r="B15" s="74" t="s">
        <v>250</v>
      </c>
      <c r="C15" s="53">
        <f aca="true" t="shared" si="2" ref="C15:W15">C16+C17+C18</f>
        <v>64000</v>
      </c>
      <c r="D15" s="75">
        <f t="shared" si="2"/>
        <v>49200</v>
      </c>
      <c r="E15" s="75">
        <f t="shared" si="2"/>
        <v>14800</v>
      </c>
      <c r="F15" s="75">
        <f t="shared" si="2"/>
        <v>2884400</v>
      </c>
      <c r="G15" s="75">
        <f t="shared" si="2"/>
        <v>3300</v>
      </c>
      <c r="H15" s="75">
        <f t="shared" si="2"/>
        <v>0</v>
      </c>
      <c r="I15" s="75">
        <f t="shared" si="2"/>
        <v>0</v>
      </c>
      <c r="J15" s="75">
        <f t="shared" si="2"/>
        <v>0</v>
      </c>
      <c r="K15" s="75">
        <f t="shared" si="2"/>
        <v>2881100</v>
      </c>
      <c r="L15" s="75">
        <f t="shared" si="2"/>
        <v>0</v>
      </c>
      <c r="M15" s="75">
        <f t="shared" si="2"/>
        <v>0</v>
      </c>
      <c r="N15" s="75">
        <f t="shared" si="2"/>
        <v>0</v>
      </c>
      <c r="O15" s="75">
        <f t="shared" si="2"/>
        <v>0</v>
      </c>
      <c r="P15" s="75">
        <f t="shared" si="2"/>
        <v>0</v>
      </c>
      <c r="Q15" s="75">
        <f t="shared" si="2"/>
        <v>0</v>
      </c>
      <c r="R15" s="75">
        <f t="shared" si="2"/>
        <v>0</v>
      </c>
      <c r="S15" s="75">
        <f t="shared" si="2"/>
        <v>0</v>
      </c>
      <c r="T15" s="75">
        <f t="shared" si="2"/>
        <v>0</v>
      </c>
      <c r="U15" s="75">
        <f t="shared" si="2"/>
        <v>0</v>
      </c>
      <c r="V15" s="75">
        <f t="shared" si="2"/>
        <v>0</v>
      </c>
      <c r="W15" s="75">
        <f t="shared" si="2"/>
        <v>2948400</v>
      </c>
    </row>
    <row r="16" spans="1:23" ht="25.5">
      <c r="A16" s="68" t="s">
        <v>251</v>
      </c>
      <c r="B16" s="76" t="s">
        <v>252</v>
      </c>
      <c r="C16" s="70">
        <f>D16+E16</f>
        <v>64000</v>
      </c>
      <c r="D16" s="71">
        <f>49200</f>
        <v>49200</v>
      </c>
      <c r="E16" s="71">
        <v>14800</v>
      </c>
      <c r="F16" s="59">
        <f>G16+H16+I16+J16+K16+L16</f>
        <v>3300</v>
      </c>
      <c r="G16" s="71">
        <v>3300</v>
      </c>
      <c r="H16" s="71"/>
      <c r="I16" s="71"/>
      <c r="J16" s="71"/>
      <c r="K16" s="71"/>
      <c r="L16" s="71"/>
      <c r="M16" s="71"/>
      <c r="N16" s="71"/>
      <c r="O16" s="71"/>
      <c r="P16" s="61"/>
      <c r="Q16" s="61">
        <f>R16+S16</f>
        <v>0</v>
      </c>
      <c r="R16" s="71"/>
      <c r="S16" s="62">
        <f>T16+U16+V16</f>
        <v>0</v>
      </c>
      <c r="T16" s="71"/>
      <c r="U16" s="71"/>
      <c r="V16" s="71"/>
      <c r="W16" s="59">
        <f aca="true" t="shared" si="3" ref="W16:W32">C16+F16+M16+N16+O16+P16+Q16</f>
        <v>67300</v>
      </c>
    </row>
    <row r="17" spans="1:23" ht="12.75">
      <c r="A17" s="56" t="s">
        <v>253</v>
      </c>
      <c r="B17" s="77" t="s">
        <v>254</v>
      </c>
      <c r="C17" s="58">
        <f>D17+E17</f>
        <v>0</v>
      </c>
      <c r="D17" s="59"/>
      <c r="E17" s="59"/>
      <c r="F17" s="59">
        <f>G17+H17+I17+J17+K17+L17</f>
        <v>2881100</v>
      </c>
      <c r="G17" s="59"/>
      <c r="H17" s="59"/>
      <c r="I17" s="59"/>
      <c r="J17" s="61"/>
      <c r="K17" s="61">
        <v>2881100</v>
      </c>
      <c r="L17" s="61"/>
      <c r="M17" s="59"/>
      <c r="N17" s="59"/>
      <c r="O17" s="59"/>
      <c r="P17" s="61"/>
      <c r="Q17" s="61">
        <f>R17+S17</f>
        <v>0</v>
      </c>
      <c r="R17" s="61"/>
      <c r="S17" s="62">
        <f>T17+U17+V17</f>
        <v>0</v>
      </c>
      <c r="T17" s="61"/>
      <c r="U17" s="61"/>
      <c r="V17" s="61"/>
      <c r="W17" s="59">
        <f t="shared" si="3"/>
        <v>2881100</v>
      </c>
    </row>
    <row r="18" spans="1:23" ht="25.5">
      <c r="A18" s="56" t="s">
        <v>255</v>
      </c>
      <c r="B18" s="78" t="s">
        <v>256</v>
      </c>
      <c r="C18" s="58">
        <f>D18+E18</f>
        <v>0</v>
      </c>
      <c r="D18" s="59"/>
      <c r="E18" s="59"/>
      <c r="F18" s="59">
        <f>G18+H18+I18+J18+K18+L18</f>
        <v>0</v>
      </c>
      <c r="G18" s="59"/>
      <c r="H18" s="59"/>
      <c r="I18" s="59"/>
      <c r="J18" s="61"/>
      <c r="K18" s="61"/>
      <c r="L18" s="61"/>
      <c r="M18" s="59"/>
      <c r="N18" s="59"/>
      <c r="O18" s="59"/>
      <c r="P18" s="61"/>
      <c r="Q18" s="61">
        <f>R18+S18</f>
        <v>0</v>
      </c>
      <c r="R18" s="61"/>
      <c r="S18" s="62">
        <f>T18+U18+V18</f>
        <v>0</v>
      </c>
      <c r="T18" s="61"/>
      <c r="U18" s="61"/>
      <c r="V18" s="61"/>
      <c r="W18" s="59">
        <f t="shared" si="3"/>
        <v>0</v>
      </c>
    </row>
    <row r="19" spans="1:23" ht="38.25">
      <c r="A19" s="79" t="s">
        <v>257</v>
      </c>
      <c r="B19" s="80" t="s">
        <v>258</v>
      </c>
      <c r="C19" s="53">
        <f aca="true" t="shared" si="4" ref="C19:W19">SUM(C20:C22)</f>
        <v>0</v>
      </c>
      <c r="D19" s="81">
        <f t="shared" si="4"/>
        <v>0</v>
      </c>
      <c r="E19" s="81">
        <f t="shared" si="4"/>
        <v>0</v>
      </c>
      <c r="F19" s="81">
        <f t="shared" si="4"/>
        <v>609000</v>
      </c>
      <c r="G19" s="81">
        <f t="shared" si="4"/>
        <v>0</v>
      </c>
      <c r="H19" s="81">
        <f t="shared" si="4"/>
        <v>0</v>
      </c>
      <c r="I19" s="81">
        <f t="shared" si="4"/>
        <v>609000</v>
      </c>
      <c r="J19" s="81">
        <f t="shared" si="4"/>
        <v>0</v>
      </c>
      <c r="K19" s="81">
        <f t="shared" si="4"/>
        <v>0</v>
      </c>
      <c r="L19" s="81">
        <f t="shared" si="4"/>
        <v>0</v>
      </c>
      <c r="M19" s="81">
        <f t="shared" si="4"/>
        <v>0</v>
      </c>
      <c r="N19" s="81">
        <f t="shared" si="4"/>
        <v>0</v>
      </c>
      <c r="O19" s="81">
        <f t="shared" si="4"/>
        <v>0</v>
      </c>
      <c r="P19" s="81">
        <f t="shared" si="4"/>
        <v>0</v>
      </c>
      <c r="Q19" s="81">
        <f t="shared" si="4"/>
        <v>0</v>
      </c>
      <c r="R19" s="81">
        <f t="shared" si="4"/>
        <v>0</v>
      </c>
      <c r="S19" s="82">
        <f t="shared" si="4"/>
        <v>0</v>
      </c>
      <c r="T19" s="81">
        <f t="shared" si="4"/>
        <v>0</v>
      </c>
      <c r="U19" s="81">
        <f t="shared" si="4"/>
        <v>0</v>
      </c>
      <c r="V19" s="81">
        <f t="shared" si="4"/>
        <v>0</v>
      </c>
      <c r="W19" s="81">
        <f t="shared" si="4"/>
        <v>609000</v>
      </c>
    </row>
    <row r="20" spans="1:23" ht="12.75">
      <c r="A20" s="56" t="s">
        <v>259</v>
      </c>
      <c r="B20" s="77" t="s">
        <v>260</v>
      </c>
      <c r="C20" s="58">
        <f>D20+E20</f>
        <v>0</v>
      </c>
      <c r="D20" s="59"/>
      <c r="E20" s="59"/>
      <c r="F20" s="59"/>
      <c r="G20" s="59"/>
      <c r="H20" s="59"/>
      <c r="I20" s="59"/>
      <c r="J20" s="61"/>
      <c r="K20" s="61"/>
      <c r="L20" s="61"/>
      <c r="M20" s="59"/>
      <c r="N20" s="59"/>
      <c r="O20" s="59"/>
      <c r="P20" s="61"/>
      <c r="Q20" s="61">
        <f>R20+S20</f>
        <v>0</v>
      </c>
      <c r="R20" s="83"/>
      <c r="S20" s="62">
        <f>T20+U20+V20</f>
        <v>0</v>
      </c>
      <c r="T20" s="61"/>
      <c r="U20" s="61"/>
      <c r="V20" s="61"/>
      <c r="W20" s="59">
        <f t="shared" si="3"/>
        <v>0</v>
      </c>
    </row>
    <row r="21" spans="1:23" ht="12.75">
      <c r="A21" s="68" t="s">
        <v>261</v>
      </c>
      <c r="B21" s="77" t="s">
        <v>262</v>
      </c>
      <c r="C21" s="58">
        <f>D21+E21</f>
        <v>0</v>
      </c>
      <c r="D21" s="60"/>
      <c r="E21" s="60"/>
      <c r="F21" s="59">
        <f>G21+H21+I21+J21+K21+L21</f>
        <v>309000</v>
      </c>
      <c r="G21" s="60"/>
      <c r="H21" s="60"/>
      <c r="I21" s="60">
        <v>309000</v>
      </c>
      <c r="J21" s="72"/>
      <c r="K21" s="72"/>
      <c r="L21" s="72"/>
      <c r="M21" s="60"/>
      <c r="N21" s="60"/>
      <c r="O21" s="60"/>
      <c r="P21" s="61"/>
      <c r="Q21" s="61">
        <f>R21+S21</f>
        <v>0</v>
      </c>
      <c r="R21" s="72"/>
      <c r="S21" s="62">
        <f>T21+U21+V21</f>
        <v>0</v>
      </c>
      <c r="T21" s="84"/>
      <c r="U21" s="72"/>
      <c r="V21" s="72"/>
      <c r="W21" s="59">
        <f t="shared" si="3"/>
        <v>309000</v>
      </c>
    </row>
    <row r="22" spans="1:23" ht="12.75">
      <c r="A22" s="68" t="s">
        <v>263</v>
      </c>
      <c r="B22" s="85" t="s">
        <v>264</v>
      </c>
      <c r="C22" s="58">
        <f>D22+E22</f>
        <v>0</v>
      </c>
      <c r="D22" s="60"/>
      <c r="E22" s="60"/>
      <c r="F22" s="59">
        <f>G22+H22+I22+J22+K22+L22</f>
        <v>300000</v>
      </c>
      <c r="G22" s="72"/>
      <c r="H22" s="72"/>
      <c r="I22" s="72">
        <v>300000</v>
      </c>
      <c r="J22" s="72"/>
      <c r="K22" s="72"/>
      <c r="L22" s="72"/>
      <c r="M22" s="72"/>
      <c r="N22" s="72"/>
      <c r="O22" s="72"/>
      <c r="P22" s="61"/>
      <c r="Q22" s="61">
        <f>R22+S22</f>
        <v>0</v>
      </c>
      <c r="R22" s="72">
        <f>90000+9000-99000</f>
        <v>0</v>
      </c>
      <c r="S22" s="62">
        <f>T22+U22+V22</f>
        <v>0</v>
      </c>
      <c r="T22" s="72"/>
      <c r="U22" s="72"/>
      <c r="V22" s="72"/>
      <c r="W22" s="59">
        <f t="shared" si="3"/>
        <v>300000</v>
      </c>
    </row>
    <row r="23" spans="1:23" ht="12.75">
      <c r="A23" s="86" t="s">
        <v>265</v>
      </c>
      <c r="B23" s="87" t="s">
        <v>266</v>
      </c>
      <c r="C23" s="53">
        <f>C24</f>
        <v>720000</v>
      </c>
      <c r="D23" s="88">
        <f aca="true" t="shared" si="5" ref="D23:W23">D24</f>
        <v>553000</v>
      </c>
      <c r="E23" s="88">
        <f t="shared" si="5"/>
        <v>167000</v>
      </c>
      <c r="F23" s="88">
        <f t="shared" si="5"/>
        <v>0</v>
      </c>
      <c r="G23" s="88">
        <f t="shared" si="5"/>
        <v>0</v>
      </c>
      <c r="H23" s="88">
        <f t="shared" si="5"/>
        <v>0</v>
      </c>
      <c r="I23" s="88">
        <f t="shared" si="5"/>
        <v>0</v>
      </c>
      <c r="J23" s="88">
        <f t="shared" si="5"/>
        <v>0</v>
      </c>
      <c r="K23" s="88">
        <f t="shared" si="5"/>
        <v>0</v>
      </c>
      <c r="L23" s="88">
        <f t="shared" si="5"/>
        <v>0</v>
      </c>
      <c r="M23" s="88">
        <f t="shared" si="5"/>
        <v>0</v>
      </c>
      <c r="N23" s="88">
        <f t="shared" si="5"/>
        <v>0</v>
      </c>
      <c r="O23" s="88">
        <f t="shared" si="5"/>
        <v>0</v>
      </c>
      <c r="P23" s="88">
        <f t="shared" si="5"/>
        <v>0</v>
      </c>
      <c r="Q23" s="88">
        <f t="shared" si="5"/>
        <v>0</v>
      </c>
      <c r="R23" s="88">
        <f t="shared" si="5"/>
        <v>0</v>
      </c>
      <c r="S23" s="88">
        <f t="shared" si="5"/>
        <v>0</v>
      </c>
      <c r="T23" s="88">
        <f t="shared" si="5"/>
        <v>0</v>
      </c>
      <c r="U23" s="88">
        <f t="shared" si="5"/>
        <v>0</v>
      </c>
      <c r="V23" s="88">
        <f t="shared" si="5"/>
        <v>0</v>
      </c>
      <c r="W23" s="88">
        <f t="shared" si="5"/>
        <v>720000</v>
      </c>
    </row>
    <row r="24" spans="1:23" ht="12.75">
      <c r="A24" s="56" t="s">
        <v>267</v>
      </c>
      <c r="B24" s="89" t="s">
        <v>268</v>
      </c>
      <c r="C24" s="58">
        <f>D24+E24</f>
        <v>720000</v>
      </c>
      <c r="D24" s="59">
        <v>553000</v>
      </c>
      <c r="E24" s="60">
        <v>167000</v>
      </c>
      <c r="F24" s="59">
        <f>G24+H24+I24+J24+K24+L24</f>
        <v>0</v>
      </c>
      <c r="G24" s="61"/>
      <c r="H24" s="61"/>
      <c r="I24" s="61"/>
      <c r="J24" s="61"/>
      <c r="K24" s="61"/>
      <c r="L24" s="61"/>
      <c r="M24" s="59"/>
      <c r="N24" s="61"/>
      <c r="O24" s="61"/>
      <c r="P24" s="61"/>
      <c r="Q24" s="61">
        <f>R24+S24</f>
        <v>0</v>
      </c>
      <c r="R24" s="61"/>
      <c r="S24" s="62">
        <f>T24+U24+V24</f>
        <v>0</v>
      </c>
      <c r="T24" s="61">
        <f>21000-10000-11000</f>
        <v>0</v>
      </c>
      <c r="U24" s="72"/>
      <c r="V24" s="72"/>
      <c r="W24" s="59">
        <f t="shared" si="3"/>
        <v>720000</v>
      </c>
    </row>
    <row r="25" spans="1:23" ht="12.75">
      <c r="A25" s="90" t="s">
        <v>269</v>
      </c>
      <c r="B25" s="91" t="s">
        <v>270</v>
      </c>
      <c r="C25" s="53">
        <f aca="true" t="shared" si="6" ref="C25:V25">C26</f>
        <v>0</v>
      </c>
      <c r="D25" s="92">
        <f t="shared" si="6"/>
        <v>0</v>
      </c>
      <c r="E25" s="92">
        <f t="shared" si="6"/>
        <v>0</v>
      </c>
      <c r="F25" s="92">
        <f t="shared" si="6"/>
        <v>0</v>
      </c>
      <c r="G25" s="92">
        <f t="shared" si="6"/>
        <v>0</v>
      </c>
      <c r="H25" s="92">
        <f t="shared" si="6"/>
        <v>0</v>
      </c>
      <c r="I25" s="92">
        <f t="shared" si="6"/>
        <v>0</v>
      </c>
      <c r="J25" s="92">
        <f t="shared" si="6"/>
        <v>0</v>
      </c>
      <c r="K25" s="92">
        <f t="shared" si="6"/>
        <v>0</v>
      </c>
      <c r="L25" s="92">
        <f t="shared" si="6"/>
        <v>0</v>
      </c>
      <c r="M25" s="92">
        <f t="shared" si="6"/>
        <v>0</v>
      </c>
      <c r="N25" s="92">
        <f t="shared" si="6"/>
        <v>0</v>
      </c>
      <c r="O25" s="92">
        <f t="shared" si="6"/>
        <v>120000</v>
      </c>
      <c r="P25" s="92">
        <f t="shared" si="6"/>
        <v>0</v>
      </c>
      <c r="Q25" s="92">
        <f t="shared" si="6"/>
        <v>0</v>
      </c>
      <c r="R25" s="92">
        <f t="shared" si="6"/>
        <v>0</v>
      </c>
      <c r="S25" s="93">
        <f t="shared" si="6"/>
        <v>0</v>
      </c>
      <c r="T25" s="92">
        <f t="shared" si="6"/>
        <v>0</v>
      </c>
      <c r="U25" s="92">
        <f t="shared" si="6"/>
        <v>0</v>
      </c>
      <c r="V25" s="92">
        <f t="shared" si="6"/>
        <v>0</v>
      </c>
      <c r="W25" s="92">
        <f>D25+E25+G25+I25+K25+L25+P25+R25+T25+U25+H25+N25+O25+J25</f>
        <v>120000</v>
      </c>
    </row>
    <row r="26" spans="1:23" ht="12.75">
      <c r="A26" s="56" t="s">
        <v>271</v>
      </c>
      <c r="B26" s="89" t="s">
        <v>272</v>
      </c>
      <c r="C26" s="58">
        <f>D26+E26</f>
        <v>0</v>
      </c>
      <c r="D26" s="59"/>
      <c r="E26" s="60"/>
      <c r="F26" s="59">
        <f>G26+H26+I26+J26+K26+L26</f>
        <v>0</v>
      </c>
      <c r="G26" s="61"/>
      <c r="H26" s="61"/>
      <c r="I26" s="61"/>
      <c r="J26" s="61"/>
      <c r="K26" s="61"/>
      <c r="L26" s="61"/>
      <c r="M26" s="61"/>
      <c r="N26" s="61"/>
      <c r="O26" s="94">
        <v>120000</v>
      </c>
      <c r="P26" s="61"/>
      <c r="Q26" s="61">
        <f>R26+S26</f>
        <v>0</v>
      </c>
      <c r="R26" s="61"/>
      <c r="S26" s="62">
        <f>T26+U26+V26</f>
        <v>0</v>
      </c>
      <c r="T26" s="61"/>
      <c r="U26" s="61"/>
      <c r="V26" s="61"/>
      <c r="W26" s="59">
        <f t="shared" si="3"/>
        <v>120000</v>
      </c>
    </row>
    <row r="27" spans="1:23" ht="25.5">
      <c r="A27" s="79" t="s">
        <v>273</v>
      </c>
      <c r="B27" s="80" t="s">
        <v>186</v>
      </c>
      <c r="C27" s="53">
        <f aca="true" t="shared" si="7" ref="C27:W27">C28</f>
        <v>0</v>
      </c>
      <c r="D27" s="81">
        <f t="shared" si="7"/>
        <v>0</v>
      </c>
      <c r="E27" s="81">
        <f t="shared" si="7"/>
        <v>0</v>
      </c>
      <c r="F27" s="81">
        <f t="shared" si="7"/>
        <v>0</v>
      </c>
      <c r="G27" s="81">
        <f t="shared" si="7"/>
        <v>0</v>
      </c>
      <c r="H27" s="81">
        <f t="shared" si="7"/>
        <v>0</v>
      </c>
      <c r="I27" s="81">
        <f t="shared" si="7"/>
        <v>0</v>
      </c>
      <c r="J27" s="81">
        <f t="shared" si="7"/>
        <v>0</v>
      </c>
      <c r="K27" s="81">
        <f t="shared" si="7"/>
        <v>0</v>
      </c>
      <c r="L27" s="81">
        <f t="shared" si="7"/>
        <v>0</v>
      </c>
      <c r="M27" s="81">
        <f t="shared" si="7"/>
        <v>0</v>
      </c>
      <c r="N27" s="81">
        <f t="shared" si="7"/>
        <v>0</v>
      </c>
      <c r="O27" s="81">
        <f t="shared" si="7"/>
        <v>0</v>
      </c>
      <c r="P27" s="81">
        <f t="shared" si="7"/>
        <v>50000</v>
      </c>
      <c r="Q27" s="81">
        <f t="shared" si="7"/>
        <v>0</v>
      </c>
      <c r="R27" s="81">
        <f t="shared" si="7"/>
        <v>0</v>
      </c>
      <c r="S27" s="81">
        <f t="shared" si="7"/>
        <v>0</v>
      </c>
      <c r="T27" s="81">
        <f t="shared" si="7"/>
        <v>0</v>
      </c>
      <c r="U27" s="81">
        <f t="shared" si="7"/>
        <v>0</v>
      </c>
      <c r="V27" s="81">
        <f t="shared" si="7"/>
        <v>0</v>
      </c>
      <c r="W27" s="81">
        <f t="shared" si="7"/>
        <v>50000</v>
      </c>
    </row>
    <row r="28" spans="1:23" ht="12.75">
      <c r="A28" s="95" t="s">
        <v>36</v>
      </c>
      <c r="B28" s="96" t="s">
        <v>33</v>
      </c>
      <c r="C28" s="58">
        <f>D28+E28</f>
        <v>0</v>
      </c>
      <c r="D28" s="59"/>
      <c r="E28" s="60"/>
      <c r="F28" s="59">
        <f>G28+H28+I28+J28+K28+L28</f>
        <v>0</v>
      </c>
      <c r="G28" s="61"/>
      <c r="H28" s="61"/>
      <c r="I28" s="61"/>
      <c r="J28" s="61"/>
      <c r="K28" s="61"/>
      <c r="L28" s="61"/>
      <c r="M28" s="61"/>
      <c r="N28" s="61"/>
      <c r="O28" s="94"/>
      <c r="P28" s="61">
        <v>50000</v>
      </c>
      <c r="Q28" s="61">
        <f>R28+S28</f>
        <v>0</v>
      </c>
      <c r="R28" s="61"/>
      <c r="S28" s="62">
        <f>T28+U28+V28</f>
        <v>0</v>
      </c>
      <c r="T28" s="61"/>
      <c r="U28" s="61"/>
      <c r="V28" s="61"/>
      <c r="W28" s="59">
        <f t="shared" si="3"/>
        <v>50000</v>
      </c>
    </row>
    <row r="29" spans="1:23" ht="25.5">
      <c r="A29" s="97" t="s">
        <v>274</v>
      </c>
      <c r="B29" s="98" t="s">
        <v>275</v>
      </c>
      <c r="C29" s="99">
        <f aca="true" t="shared" si="8" ref="C29:W29">C30</f>
        <v>0</v>
      </c>
      <c r="D29" s="100">
        <f t="shared" si="8"/>
        <v>0</v>
      </c>
      <c r="E29" s="100">
        <f t="shared" si="8"/>
        <v>0</v>
      </c>
      <c r="F29" s="100">
        <f t="shared" si="8"/>
        <v>0</v>
      </c>
      <c r="G29" s="100">
        <f t="shared" si="8"/>
        <v>0</v>
      </c>
      <c r="H29" s="100">
        <f t="shared" si="8"/>
        <v>0</v>
      </c>
      <c r="I29" s="100">
        <f t="shared" si="8"/>
        <v>0</v>
      </c>
      <c r="J29" s="100">
        <f t="shared" si="8"/>
        <v>0</v>
      </c>
      <c r="K29" s="100">
        <f t="shared" si="8"/>
        <v>0</v>
      </c>
      <c r="L29" s="100">
        <f t="shared" si="8"/>
        <v>0</v>
      </c>
      <c r="M29" s="100">
        <f t="shared" si="8"/>
        <v>0</v>
      </c>
      <c r="N29" s="100">
        <f t="shared" si="8"/>
        <v>171000</v>
      </c>
      <c r="O29" s="100">
        <f t="shared" si="8"/>
        <v>0</v>
      </c>
      <c r="P29" s="100">
        <f t="shared" si="8"/>
        <v>0</v>
      </c>
      <c r="Q29" s="100">
        <f t="shared" si="8"/>
        <v>0</v>
      </c>
      <c r="R29" s="100">
        <f t="shared" si="8"/>
        <v>0</v>
      </c>
      <c r="S29" s="101">
        <f t="shared" si="8"/>
        <v>0</v>
      </c>
      <c r="T29" s="100">
        <f t="shared" si="8"/>
        <v>0</v>
      </c>
      <c r="U29" s="100">
        <f t="shared" si="8"/>
        <v>0</v>
      </c>
      <c r="V29" s="100">
        <f t="shared" si="8"/>
        <v>0</v>
      </c>
      <c r="W29" s="100">
        <f t="shared" si="8"/>
        <v>171000</v>
      </c>
    </row>
    <row r="30" spans="1:23" ht="12.75">
      <c r="A30" s="102" t="s">
        <v>276</v>
      </c>
      <c r="B30" s="103" t="s">
        <v>277</v>
      </c>
      <c r="C30" s="104">
        <f>D30+E30</f>
        <v>0</v>
      </c>
      <c r="D30" s="105"/>
      <c r="E30" s="106"/>
      <c r="F30" s="59">
        <f>G30+H30+I30+J30+K30+L30</f>
        <v>0</v>
      </c>
      <c r="G30" s="105"/>
      <c r="H30" s="107"/>
      <c r="I30" s="107"/>
      <c r="J30" s="107"/>
      <c r="K30" s="107"/>
      <c r="L30" s="107"/>
      <c r="M30" s="107"/>
      <c r="N30" s="107">
        <v>171000</v>
      </c>
      <c r="O30" s="107"/>
      <c r="P30" s="61"/>
      <c r="Q30" s="61">
        <f>R30+S30</f>
        <v>0</v>
      </c>
      <c r="R30" s="108"/>
      <c r="S30" s="62">
        <f>T30+U30+V30</f>
        <v>0</v>
      </c>
      <c r="T30" s="108"/>
      <c r="U30" s="108"/>
      <c r="V30" s="108"/>
      <c r="W30" s="59">
        <f t="shared" si="3"/>
        <v>171000</v>
      </c>
    </row>
    <row r="31" spans="1:23" ht="12.75">
      <c r="A31" s="109"/>
      <c r="B31" s="110" t="s">
        <v>278</v>
      </c>
      <c r="C31" s="99">
        <f aca="true" t="shared" si="9" ref="C31:W31">C4+C13+C15+C19+C23+C25+C27+C29</f>
        <v>4798500</v>
      </c>
      <c r="D31" s="99">
        <f t="shared" si="9"/>
        <v>3685500</v>
      </c>
      <c r="E31" s="99">
        <f t="shared" si="9"/>
        <v>1113000</v>
      </c>
      <c r="F31" s="99">
        <f t="shared" si="9"/>
        <v>3610370</v>
      </c>
      <c r="G31" s="99">
        <f t="shared" si="9"/>
        <v>13270</v>
      </c>
      <c r="H31" s="99">
        <f t="shared" si="9"/>
        <v>3200</v>
      </c>
      <c r="I31" s="99">
        <f t="shared" si="9"/>
        <v>709000</v>
      </c>
      <c r="J31" s="99">
        <f t="shared" si="9"/>
        <v>0</v>
      </c>
      <c r="K31" s="99">
        <f t="shared" si="9"/>
        <v>2882100</v>
      </c>
      <c r="L31" s="99">
        <f t="shared" si="9"/>
        <v>2800</v>
      </c>
      <c r="M31" s="99">
        <f t="shared" si="9"/>
        <v>0</v>
      </c>
      <c r="N31" s="99">
        <f t="shared" si="9"/>
        <v>171000</v>
      </c>
      <c r="O31" s="99">
        <f t="shared" si="9"/>
        <v>120000</v>
      </c>
      <c r="P31" s="99">
        <f t="shared" si="9"/>
        <v>128000</v>
      </c>
      <c r="Q31" s="99">
        <f t="shared" si="9"/>
        <v>145200</v>
      </c>
      <c r="R31" s="99">
        <f t="shared" si="9"/>
        <v>0</v>
      </c>
      <c r="S31" s="99">
        <f t="shared" si="9"/>
        <v>145200</v>
      </c>
      <c r="T31" s="99">
        <f t="shared" si="9"/>
        <v>130000</v>
      </c>
      <c r="U31" s="99">
        <f t="shared" si="9"/>
        <v>10700</v>
      </c>
      <c r="V31" s="99">
        <f t="shared" si="9"/>
        <v>4500</v>
      </c>
      <c r="W31" s="99">
        <f t="shared" si="9"/>
        <v>8973070</v>
      </c>
    </row>
    <row r="32" spans="1:23" ht="12.75">
      <c r="A32" s="102"/>
      <c r="B32" s="103" t="s">
        <v>279</v>
      </c>
      <c r="C32" s="111">
        <f>D32+E32</f>
        <v>0</v>
      </c>
      <c r="D32" s="112"/>
      <c r="E32" s="113"/>
      <c r="F32" s="59">
        <f>G32+H32+I32+J32+K32+L32</f>
        <v>0</v>
      </c>
      <c r="G32" s="112"/>
      <c r="H32" s="114"/>
      <c r="I32" s="114"/>
      <c r="J32" s="114"/>
      <c r="K32" s="114"/>
      <c r="L32" s="114"/>
      <c r="M32" s="114"/>
      <c r="N32" s="114">
        <f>N30</f>
        <v>171000</v>
      </c>
      <c r="O32" s="114"/>
      <c r="P32" s="61"/>
      <c r="Q32" s="59">
        <f>R32+T32+U32+V32</f>
        <v>0</v>
      </c>
      <c r="R32" s="115"/>
      <c r="S32" s="116"/>
      <c r="T32" s="115"/>
      <c r="U32" s="115"/>
      <c r="V32" s="115"/>
      <c r="W32" s="59">
        <f t="shared" si="3"/>
        <v>171000</v>
      </c>
    </row>
    <row r="33" spans="1:23" ht="12.75">
      <c r="A33" s="117"/>
      <c r="B33" s="118" t="s">
        <v>280</v>
      </c>
      <c r="C33" s="119">
        <f aca="true" t="shared" si="10" ref="C33:W33">C31-C32</f>
        <v>4798500</v>
      </c>
      <c r="D33" s="120">
        <f t="shared" si="10"/>
        <v>3685500</v>
      </c>
      <c r="E33" s="120">
        <f t="shared" si="10"/>
        <v>1113000</v>
      </c>
      <c r="F33" s="120">
        <f t="shared" si="10"/>
        <v>3610370</v>
      </c>
      <c r="G33" s="120">
        <f t="shared" si="10"/>
        <v>13270</v>
      </c>
      <c r="H33" s="120">
        <f t="shared" si="10"/>
        <v>3200</v>
      </c>
      <c r="I33" s="120">
        <f t="shared" si="10"/>
        <v>709000</v>
      </c>
      <c r="J33" s="120">
        <f t="shared" si="10"/>
        <v>0</v>
      </c>
      <c r="K33" s="120">
        <f t="shared" si="10"/>
        <v>2882100</v>
      </c>
      <c r="L33" s="120">
        <f t="shared" si="10"/>
        <v>2800</v>
      </c>
      <c r="M33" s="120">
        <f t="shared" si="10"/>
        <v>0</v>
      </c>
      <c r="N33" s="120">
        <f t="shared" si="10"/>
        <v>0</v>
      </c>
      <c r="O33" s="120">
        <f t="shared" si="10"/>
        <v>120000</v>
      </c>
      <c r="P33" s="120">
        <f t="shared" si="10"/>
        <v>128000</v>
      </c>
      <c r="Q33" s="120">
        <f t="shared" si="10"/>
        <v>145200</v>
      </c>
      <c r="R33" s="120">
        <f t="shared" si="10"/>
        <v>0</v>
      </c>
      <c r="S33" s="121">
        <f t="shared" si="10"/>
        <v>145200</v>
      </c>
      <c r="T33" s="120">
        <f t="shared" si="10"/>
        <v>130000</v>
      </c>
      <c r="U33" s="120">
        <f t="shared" si="10"/>
        <v>10700</v>
      </c>
      <c r="V33" s="120">
        <f t="shared" si="10"/>
        <v>4500</v>
      </c>
      <c r="W33" s="120">
        <f t="shared" si="10"/>
        <v>8802070</v>
      </c>
    </row>
  </sheetData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0"/>
  <sheetViews>
    <sheetView zoomScale="90" zoomScaleNormal="90" zoomScalePageLayoutView="0" workbookViewId="0" topLeftCell="A1">
      <selection activeCell="I110" sqref="I110"/>
    </sheetView>
  </sheetViews>
  <sheetFormatPr defaultColWidth="9.00390625" defaultRowHeight="12.75"/>
  <cols>
    <col min="1" max="1" width="140.375" style="0" customWidth="1"/>
    <col min="2" max="2" width="9.75390625" style="0" customWidth="1"/>
    <col min="3" max="3" width="11.25390625" style="0" customWidth="1"/>
    <col min="4" max="4" width="14.625" style="0" customWidth="1"/>
    <col min="5" max="6" width="9.75390625" style="0" customWidth="1"/>
  </cols>
  <sheetData>
    <row r="1" ht="12.75">
      <c r="C1" s="1" t="s">
        <v>133</v>
      </c>
    </row>
    <row r="2" ht="12.75">
      <c r="C2" s="1" t="s">
        <v>300</v>
      </c>
    </row>
    <row r="3" ht="12.75">
      <c r="C3" s="1" t="s">
        <v>301</v>
      </c>
    </row>
    <row r="4" ht="12.75">
      <c r="C4" s="1" t="s">
        <v>491</v>
      </c>
    </row>
    <row r="5" ht="12.75">
      <c r="C5" s="1" t="s">
        <v>492</v>
      </c>
    </row>
    <row r="6" ht="15">
      <c r="C6" s="391" t="s">
        <v>534</v>
      </c>
    </row>
    <row r="7" spans="1:6" ht="12.75">
      <c r="A7" s="11"/>
      <c r="B7" s="11"/>
      <c r="C7" s="1"/>
      <c r="D7" s="11"/>
      <c r="E7" s="11"/>
      <c r="F7" s="12"/>
    </row>
    <row r="8" spans="1:6" ht="12.75">
      <c r="A8" s="414" t="s">
        <v>104</v>
      </c>
      <c r="B8" s="414"/>
      <c r="C8" s="414"/>
      <c r="D8" s="414"/>
      <c r="E8" s="414"/>
      <c r="F8" s="414"/>
    </row>
    <row r="9" spans="1:6" ht="12.75">
      <c r="A9" s="413" t="s">
        <v>494</v>
      </c>
      <c r="B9" s="413"/>
      <c r="C9" s="413"/>
      <c r="D9" s="413"/>
      <c r="E9" s="413"/>
      <c r="F9" s="413"/>
    </row>
    <row r="10" spans="1:6" ht="12.75">
      <c r="A10" s="169"/>
      <c r="B10" s="169"/>
      <c r="C10" s="169"/>
      <c r="D10" s="169"/>
      <c r="E10" s="169"/>
      <c r="F10" s="169"/>
    </row>
    <row r="11" spans="1:6" ht="12.75">
      <c r="A11" s="13"/>
      <c r="B11" s="12"/>
      <c r="C11" s="14"/>
      <c r="D11" s="14"/>
      <c r="E11" s="14"/>
      <c r="F11" s="30" t="s">
        <v>106</v>
      </c>
    </row>
    <row r="12" spans="1:6" ht="25.5">
      <c r="A12" s="258" t="s">
        <v>109</v>
      </c>
      <c r="B12" s="259" t="s">
        <v>20</v>
      </c>
      <c r="C12" s="259" t="s">
        <v>163</v>
      </c>
      <c r="D12" s="259" t="s">
        <v>35</v>
      </c>
      <c r="E12" s="259" t="s">
        <v>203</v>
      </c>
      <c r="F12" s="260" t="s">
        <v>0</v>
      </c>
    </row>
    <row r="13" spans="1:6" ht="12.75">
      <c r="A13" s="261" t="s">
        <v>130</v>
      </c>
      <c r="B13" s="263"/>
      <c r="C13" s="263"/>
      <c r="D13" s="263"/>
      <c r="E13" s="263"/>
      <c r="F13" s="264">
        <f>F15+F51+F57+F69+F96+F107+F101+F90</f>
        <v>21533.5</v>
      </c>
    </row>
    <row r="14" spans="1:6" ht="12.75">
      <c r="A14" s="266"/>
      <c r="B14" s="265"/>
      <c r="C14" s="266"/>
      <c r="D14" s="335"/>
      <c r="E14" s="335"/>
      <c r="F14" s="267"/>
    </row>
    <row r="15" spans="1:6" ht="12.75">
      <c r="A15" s="308" t="s">
        <v>1</v>
      </c>
      <c r="B15" s="309" t="s">
        <v>90</v>
      </c>
      <c r="C15" s="279"/>
      <c r="D15" s="336" t="s">
        <v>192</v>
      </c>
      <c r="E15" s="336"/>
      <c r="F15" s="310">
        <f>F17+F21+F32+F36+F39</f>
        <v>13532.199999999999</v>
      </c>
    </row>
    <row r="16" spans="1:6" ht="12.75">
      <c r="A16" s="311"/>
      <c r="B16" s="309"/>
      <c r="C16" s="279"/>
      <c r="D16" s="337"/>
      <c r="E16" s="337"/>
      <c r="F16" s="310"/>
    </row>
    <row r="17" spans="1:6" ht="12.75">
      <c r="A17" s="312" t="s">
        <v>295</v>
      </c>
      <c r="B17" s="313" t="s">
        <v>90</v>
      </c>
      <c r="C17" s="282" t="s">
        <v>91</v>
      </c>
      <c r="D17" s="336" t="s">
        <v>68</v>
      </c>
      <c r="E17" s="336"/>
      <c r="F17" s="314">
        <f>F18</f>
        <v>1600.8</v>
      </c>
    </row>
    <row r="18" spans="1:6" ht="25.5">
      <c r="A18" s="312" t="s">
        <v>296</v>
      </c>
      <c r="B18" s="313" t="s">
        <v>90</v>
      </c>
      <c r="C18" s="282" t="s">
        <v>91</v>
      </c>
      <c r="D18" s="336" t="s">
        <v>68</v>
      </c>
      <c r="E18" s="336"/>
      <c r="F18" s="314">
        <f>F19</f>
        <v>1600.8</v>
      </c>
    </row>
    <row r="19" spans="1:6" ht="12.75">
      <c r="A19" s="315" t="s">
        <v>165</v>
      </c>
      <c r="B19" s="313" t="s">
        <v>90</v>
      </c>
      <c r="C19" s="282" t="s">
        <v>91</v>
      </c>
      <c r="D19" s="336" t="s">
        <v>68</v>
      </c>
      <c r="E19" s="336" t="s">
        <v>76</v>
      </c>
      <c r="F19" s="314">
        <v>1600.8</v>
      </c>
    </row>
    <row r="20" spans="1:6" ht="12.75">
      <c r="A20" s="308"/>
      <c r="B20" s="309"/>
      <c r="C20" s="279"/>
      <c r="D20" s="338"/>
      <c r="E20" s="338"/>
      <c r="F20" s="310"/>
    </row>
    <row r="21" spans="1:6" ht="26.25" customHeight="1">
      <c r="A21" s="312" t="s">
        <v>297</v>
      </c>
      <c r="B21" s="313" t="s">
        <v>90</v>
      </c>
      <c r="C21" s="282" t="s">
        <v>92</v>
      </c>
      <c r="D21" s="336" t="s">
        <v>67</v>
      </c>
      <c r="E21" s="336"/>
      <c r="F21" s="314">
        <f>F22</f>
        <v>11832.9</v>
      </c>
    </row>
    <row r="22" spans="1:6" ht="25.5">
      <c r="A22" s="312" t="s">
        <v>298</v>
      </c>
      <c r="B22" s="313" t="s">
        <v>90</v>
      </c>
      <c r="C22" s="282" t="s">
        <v>92</v>
      </c>
      <c r="D22" s="336" t="s">
        <v>67</v>
      </c>
      <c r="E22" s="336"/>
      <c r="F22" s="314">
        <f>F23</f>
        <v>11832.9</v>
      </c>
    </row>
    <row r="23" spans="1:6" ht="12.75">
      <c r="A23" s="311" t="s">
        <v>166</v>
      </c>
      <c r="B23" s="313" t="s">
        <v>90</v>
      </c>
      <c r="C23" s="282" t="s">
        <v>92</v>
      </c>
      <c r="D23" s="336" t="s">
        <v>67</v>
      </c>
      <c r="E23" s="336"/>
      <c r="F23" s="314">
        <f>F24+F26+F28+F29+F30+F25</f>
        <v>11832.9</v>
      </c>
    </row>
    <row r="24" spans="1:6" ht="12.75">
      <c r="A24" s="315" t="s">
        <v>165</v>
      </c>
      <c r="B24" s="313" t="s">
        <v>90</v>
      </c>
      <c r="C24" s="282" t="s">
        <v>92</v>
      </c>
      <c r="D24" s="336" t="s">
        <v>67</v>
      </c>
      <c r="E24" s="336" t="s">
        <v>76</v>
      </c>
      <c r="F24" s="314">
        <v>11502.3</v>
      </c>
    </row>
    <row r="25" spans="1:6" ht="12.75">
      <c r="A25" s="312" t="s">
        <v>167</v>
      </c>
      <c r="B25" s="313" t="s">
        <v>90</v>
      </c>
      <c r="C25" s="282" t="s">
        <v>92</v>
      </c>
      <c r="D25" s="336" t="s">
        <v>512</v>
      </c>
      <c r="E25" s="336" t="s">
        <v>66</v>
      </c>
      <c r="F25" s="314">
        <v>250</v>
      </c>
    </row>
    <row r="26" spans="1:6" ht="12.75">
      <c r="A26" s="312" t="s">
        <v>506</v>
      </c>
      <c r="B26" s="313" t="s">
        <v>90</v>
      </c>
      <c r="C26" s="282" t="s">
        <v>92</v>
      </c>
      <c r="D26" s="336" t="s">
        <v>512</v>
      </c>
      <c r="E26" s="336" t="s">
        <v>507</v>
      </c>
      <c r="F26" s="314">
        <v>80.6</v>
      </c>
    </row>
    <row r="27" spans="1:6" ht="12.75" hidden="1">
      <c r="A27" s="284" t="s">
        <v>506</v>
      </c>
      <c r="B27" s="313" t="s">
        <v>90</v>
      </c>
      <c r="C27" s="282" t="s">
        <v>92</v>
      </c>
      <c r="D27" s="336" t="s">
        <v>512</v>
      </c>
      <c r="E27" s="336" t="s">
        <v>507</v>
      </c>
      <c r="F27" s="314"/>
    </row>
    <row r="28" spans="1:6" ht="12.75" hidden="1">
      <c r="A28" s="312" t="s">
        <v>215</v>
      </c>
      <c r="B28" s="313" t="s">
        <v>90</v>
      </c>
      <c r="C28" s="282" t="s">
        <v>92</v>
      </c>
      <c r="D28" s="336" t="s">
        <v>67</v>
      </c>
      <c r="E28" s="336" t="s">
        <v>204</v>
      </c>
      <c r="F28" s="314">
        <v>0</v>
      </c>
    </row>
    <row r="29" spans="1:6" ht="12.75" hidden="1">
      <c r="A29" s="312" t="s">
        <v>168</v>
      </c>
      <c r="B29" s="313" t="s">
        <v>90</v>
      </c>
      <c r="C29" s="282" t="s">
        <v>92</v>
      </c>
      <c r="D29" s="336" t="s">
        <v>67</v>
      </c>
      <c r="E29" s="336" t="s">
        <v>205</v>
      </c>
      <c r="F29" s="314">
        <v>0</v>
      </c>
    </row>
    <row r="30" spans="1:6" ht="12.75" hidden="1">
      <c r="A30" s="312" t="s">
        <v>169</v>
      </c>
      <c r="B30" s="313" t="s">
        <v>90</v>
      </c>
      <c r="C30" s="282" t="s">
        <v>92</v>
      </c>
      <c r="D30" s="336" t="s">
        <v>67</v>
      </c>
      <c r="E30" s="336" t="s">
        <v>206</v>
      </c>
      <c r="F30" s="314">
        <v>0</v>
      </c>
    </row>
    <row r="31" spans="1:6" ht="12.75" hidden="1">
      <c r="A31" s="312"/>
      <c r="B31" s="313"/>
      <c r="C31" s="282"/>
      <c r="D31" s="336"/>
      <c r="E31" s="336"/>
      <c r="F31" s="314"/>
    </row>
    <row r="32" spans="1:6" ht="18" customHeight="1" hidden="1">
      <c r="A32" s="308" t="s">
        <v>196</v>
      </c>
      <c r="B32" s="309" t="s">
        <v>90</v>
      </c>
      <c r="C32" s="279" t="s">
        <v>199</v>
      </c>
      <c r="D32" s="336"/>
      <c r="E32" s="336"/>
      <c r="F32" s="314">
        <f>F33+F34</f>
        <v>0</v>
      </c>
    </row>
    <row r="33" spans="1:6" ht="15" customHeight="1" hidden="1">
      <c r="A33" s="311" t="s">
        <v>197</v>
      </c>
      <c r="B33" s="313" t="s">
        <v>90</v>
      </c>
      <c r="C33" s="282" t="s">
        <v>199</v>
      </c>
      <c r="D33" s="336" t="s">
        <v>201</v>
      </c>
      <c r="E33" s="336" t="s">
        <v>207</v>
      </c>
      <c r="F33" s="314">
        <v>0</v>
      </c>
    </row>
    <row r="34" spans="1:6" ht="12.75" customHeight="1" hidden="1">
      <c r="A34" s="311" t="s">
        <v>198</v>
      </c>
      <c r="B34" s="313" t="s">
        <v>90</v>
      </c>
      <c r="C34" s="282" t="s">
        <v>199</v>
      </c>
      <c r="D34" s="336" t="s">
        <v>201</v>
      </c>
      <c r="E34" s="336" t="s">
        <v>207</v>
      </c>
      <c r="F34" s="314">
        <v>0</v>
      </c>
    </row>
    <row r="35" spans="1:6" ht="12.75">
      <c r="A35" s="311"/>
      <c r="B35" s="313"/>
      <c r="C35" s="282"/>
      <c r="D35" s="339"/>
      <c r="E35" s="336"/>
      <c r="F35" s="314"/>
    </row>
    <row r="36" spans="1:6" ht="12.75">
      <c r="A36" s="308" t="s">
        <v>170</v>
      </c>
      <c r="B36" s="309" t="s">
        <v>90</v>
      </c>
      <c r="C36" s="279" t="s">
        <v>101</v>
      </c>
      <c r="D36" s="339" t="s">
        <v>77</v>
      </c>
      <c r="E36" s="336"/>
      <c r="F36" s="310">
        <f>F37</f>
        <v>48</v>
      </c>
    </row>
    <row r="37" spans="1:6" ht="12.75">
      <c r="A37" s="312" t="s">
        <v>78</v>
      </c>
      <c r="B37" s="313" t="s">
        <v>90</v>
      </c>
      <c r="C37" s="282" t="s">
        <v>101</v>
      </c>
      <c r="D37" s="336" t="s">
        <v>69</v>
      </c>
      <c r="E37" s="336" t="s">
        <v>79</v>
      </c>
      <c r="F37" s="314">
        <v>48</v>
      </c>
    </row>
    <row r="38" spans="1:6" ht="12.75">
      <c r="A38" s="311"/>
      <c r="B38" s="313"/>
      <c r="C38" s="282"/>
      <c r="D38" s="340"/>
      <c r="E38" s="336"/>
      <c r="F38" s="314"/>
    </row>
    <row r="39" spans="1:6" ht="12.75">
      <c r="A39" s="308" t="s">
        <v>171</v>
      </c>
      <c r="B39" s="309" t="s">
        <v>90</v>
      </c>
      <c r="C39" s="279" t="s">
        <v>93</v>
      </c>
      <c r="D39" s="339"/>
      <c r="E39" s="339"/>
      <c r="F39" s="310">
        <f>F40+F49</f>
        <v>50.5</v>
      </c>
    </row>
    <row r="40" spans="1:6" ht="18.75" customHeight="1">
      <c r="A40" s="311" t="s">
        <v>172</v>
      </c>
      <c r="B40" s="313" t="s">
        <v>90</v>
      </c>
      <c r="C40" s="282" t="s">
        <v>93</v>
      </c>
      <c r="D40" s="341" t="s">
        <v>81</v>
      </c>
      <c r="E40" s="341" t="s">
        <v>66</v>
      </c>
      <c r="F40" s="314">
        <v>0.7</v>
      </c>
    </row>
    <row r="41" spans="1:6" ht="12.75" hidden="1">
      <c r="A41" s="312" t="s">
        <v>325</v>
      </c>
      <c r="B41" s="313" t="s">
        <v>90</v>
      </c>
      <c r="C41" s="282" t="s">
        <v>93</v>
      </c>
      <c r="D41" s="340" t="s">
        <v>332</v>
      </c>
      <c r="E41" s="341" t="s">
        <v>66</v>
      </c>
      <c r="F41" s="314">
        <v>0</v>
      </c>
    </row>
    <row r="42" spans="1:6" ht="25.5" hidden="1">
      <c r="A42" s="316" t="s">
        <v>211</v>
      </c>
      <c r="B42" s="313" t="s">
        <v>90</v>
      </c>
      <c r="C42" s="282" t="s">
        <v>93</v>
      </c>
      <c r="D42" s="340" t="s">
        <v>75</v>
      </c>
      <c r="E42" s="341" t="s">
        <v>66</v>
      </c>
      <c r="F42" s="314">
        <v>0</v>
      </c>
    </row>
    <row r="43" spans="1:6" ht="12.75" hidden="1">
      <c r="A43" s="316" t="s">
        <v>326</v>
      </c>
      <c r="B43" s="313" t="s">
        <v>90</v>
      </c>
      <c r="C43" s="282" t="s">
        <v>93</v>
      </c>
      <c r="D43" s="340" t="s">
        <v>333</v>
      </c>
      <c r="E43" s="341" t="s">
        <v>66</v>
      </c>
      <c r="F43" s="314">
        <v>0</v>
      </c>
    </row>
    <row r="44" spans="1:6" ht="12.75" hidden="1">
      <c r="A44" s="316" t="s">
        <v>173</v>
      </c>
      <c r="B44" s="313" t="s">
        <v>90</v>
      </c>
      <c r="C44" s="282" t="s">
        <v>93</v>
      </c>
      <c r="D44" s="340" t="s">
        <v>189</v>
      </c>
      <c r="E44" s="341" t="s">
        <v>66</v>
      </c>
      <c r="F44" s="314">
        <v>0</v>
      </c>
    </row>
    <row r="45" spans="1:6" ht="25.5" hidden="1">
      <c r="A45" s="316" t="s">
        <v>174</v>
      </c>
      <c r="B45" s="313" t="s">
        <v>90</v>
      </c>
      <c r="C45" s="282" t="s">
        <v>93</v>
      </c>
      <c r="D45" s="340" t="s">
        <v>190</v>
      </c>
      <c r="E45" s="340" t="s">
        <v>66</v>
      </c>
      <c r="F45" s="314">
        <v>0</v>
      </c>
    </row>
    <row r="46" spans="1:6" ht="25.5" hidden="1">
      <c r="A46" s="316" t="s">
        <v>328</v>
      </c>
      <c r="B46" s="313" t="s">
        <v>90</v>
      </c>
      <c r="C46" s="282" t="s">
        <v>93</v>
      </c>
      <c r="D46" s="340" t="s">
        <v>191</v>
      </c>
      <c r="E46" s="340" t="s">
        <v>66</v>
      </c>
      <c r="F46" s="314">
        <v>0</v>
      </c>
    </row>
    <row r="47" spans="1:6" ht="24.75" customHeight="1" hidden="1">
      <c r="A47" s="316" t="s">
        <v>329</v>
      </c>
      <c r="B47" s="313" t="s">
        <v>90</v>
      </c>
      <c r="C47" s="282" t="s">
        <v>93</v>
      </c>
      <c r="D47" s="340" t="s">
        <v>334</v>
      </c>
      <c r="E47" s="340" t="s">
        <v>66</v>
      </c>
      <c r="F47" s="314">
        <v>0</v>
      </c>
    </row>
    <row r="48" spans="1:6" ht="26.25" customHeight="1" hidden="1">
      <c r="A48" s="316" t="s">
        <v>330</v>
      </c>
      <c r="B48" s="313" t="s">
        <v>90</v>
      </c>
      <c r="C48" s="282" t="s">
        <v>93</v>
      </c>
      <c r="D48" s="340" t="s">
        <v>335</v>
      </c>
      <c r="E48" s="340" t="s">
        <v>66</v>
      </c>
      <c r="F48" s="314">
        <v>0</v>
      </c>
    </row>
    <row r="49" spans="1:6" ht="19.5" customHeight="1">
      <c r="A49" s="257" t="s">
        <v>503</v>
      </c>
      <c r="B49" s="313" t="s">
        <v>90</v>
      </c>
      <c r="C49" s="282" t="s">
        <v>93</v>
      </c>
      <c r="D49" s="341" t="s">
        <v>504</v>
      </c>
      <c r="E49" s="340" t="s">
        <v>76</v>
      </c>
      <c r="F49" s="314">
        <v>49.8</v>
      </c>
    </row>
    <row r="50" spans="1:6" ht="14.25" customHeight="1">
      <c r="A50" s="311"/>
      <c r="B50" s="313"/>
      <c r="C50" s="282"/>
      <c r="D50" s="340"/>
      <c r="E50" s="340"/>
      <c r="F50" s="314"/>
    </row>
    <row r="51" spans="1:6" ht="12.75">
      <c r="A51" s="308" t="s">
        <v>3</v>
      </c>
      <c r="B51" s="309" t="s">
        <v>91</v>
      </c>
      <c r="C51" s="279"/>
      <c r="D51" s="339" t="s">
        <v>82</v>
      </c>
      <c r="E51" s="339"/>
      <c r="F51" s="310">
        <f>F53</f>
        <v>434.20000000000005</v>
      </c>
    </row>
    <row r="52" spans="1:6" ht="12.75">
      <c r="A52" s="311" t="s">
        <v>175</v>
      </c>
      <c r="B52" s="313" t="s">
        <v>91</v>
      </c>
      <c r="C52" s="282" t="s">
        <v>176</v>
      </c>
      <c r="D52" s="336" t="s">
        <v>83</v>
      </c>
      <c r="E52" s="336"/>
      <c r="F52" s="314">
        <f>F53</f>
        <v>434.20000000000005</v>
      </c>
    </row>
    <row r="53" spans="1:6" ht="12.75">
      <c r="A53" s="317" t="s">
        <v>299</v>
      </c>
      <c r="B53" s="313" t="s">
        <v>91</v>
      </c>
      <c r="C53" s="282" t="s">
        <v>176</v>
      </c>
      <c r="D53" s="336" t="s">
        <v>83</v>
      </c>
      <c r="E53" s="336"/>
      <c r="F53" s="314">
        <f>F54+F55</f>
        <v>434.20000000000005</v>
      </c>
    </row>
    <row r="54" spans="1:6" ht="15.75" customHeight="1">
      <c r="A54" s="315" t="s">
        <v>177</v>
      </c>
      <c r="B54" s="313" t="s">
        <v>91</v>
      </c>
      <c r="C54" s="282" t="s">
        <v>176</v>
      </c>
      <c r="D54" s="336" t="s">
        <v>83</v>
      </c>
      <c r="E54" s="336" t="s">
        <v>76</v>
      </c>
      <c r="F54" s="314">
        <v>402.6</v>
      </c>
    </row>
    <row r="55" spans="1:6" ht="15.75" customHeight="1">
      <c r="A55" s="312" t="s">
        <v>167</v>
      </c>
      <c r="B55" s="313" t="s">
        <v>91</v>
      </c>
      <c r="C55" s="282" t="s">
        <v>176</v>
      </c>
      <c r="D55" s="336" t="s">
        <v>83</v>
      </c>
      <c r="E55" s="336" t="s">
        <v>66</v>
      </c>
      <c r="F55" s="314">
        <v>31.6</v>
      </c>
    </row>
    <row r="56" spans="1:6" ht="13.5" customHeight="1">
      <c r="A56" s="317"/>
      <c r="B56" s="309"/>
      <c r="C56" s="279"/>
      <c r="D56" s="336"/>
      <c r="E56" s="336"/>
      <c r="F56" s="310"/>
    </row>
    <row r="57" spans="1:6" ht="12.75">
      <c r="A57" s="318" t="s">
        <v>26</v>
      </c>
      <c r="B57" s="309" t="s">
        <v>92</v>
      </c>
      <c r="C57" s="279"/>
      <c r="D57" s="336"/>
      <c r="E57" s="336"/>
      <c r="F57" s="310">
        <f>F58+F61+F66</f>
        <v>4166.1</v>
      </c>
    </row>
    <row r="58" spans="1:6" ht="12.75">
      <c r="A58" s="311" t="s">
        <v>84</v>
      </c>
      <c r="B58" s="313" t="s">
        <v>92</v>
      </c>
      <c r="C58" s="282" t="s">
        <v>90</v>
      </c>
      <c r="D58" s="336" t="s">
        <v>70</v>
      </c>
      <c r="E58" s="336"/>
      <c r="F58" s="314">
        <f>F59+F60</f>
        <v>90.1</v>
      </c>
    </row>
    <row r="59" spans="1:6" ht="15.75" customHeight="1">
      <c r="A59" s="315" t="s">
        <v>177</v>
      </c>
      <c r="B59" s="313" t="s">
        <v>92</v>
      </c>
      <c r="C59" s="282" t="s">
        <v>90</v>
      </c>
      <c r="D59" s="336" t="s">
        <v>70</v>
      </c>
      <c r="E59" s="336" t="s">
        <v>76</v>
      </c>
      <c r="F59" s="314">
        <v>85.6</v>
      </c>
    </row>
    <row r="60" spans="1:6" ht="14.25" customHeight="1">
      <c r="A60" s="312" t="s">
        <v>167</v>
      </c>
      <c r="B60" s="313" t="s">
        <v>92</v>
      </c>
      <c r="C60" s="282" t="s">
        <v>90</v>
      </c>
      <c r="D60" s="336" t="s">
        <v>70</v>
      </c>
      <c r="E60" s="336" t="s">
        <v>66</v>
      </c>
      <c r="F60" s="314">
        <v>4.5</v>
      </c>
    </row>
    <row r="61" spans="1:6" ht="13.5" customHeight="1">
      <c r="A61" s="316" t="s">
        <v>63</v>
      </c>
      <c r="B61" s="313" t="s">
        <v>92</v>
      </c>
      <c r="C61" s="282" t="s">
        <v>100</v>
      </c>
      <c r="D61" s="339"/>
      <c r="E61" s="339"/>
      <c r="F61" s="314">
        <f>F62+F63</f>
        <v>4076</v>
      </c>
    </row>
    <row r="62" spans="1:6" ht="14.25" customHeight="1">
      <c r="A62" s="312" t="s">
        <v>167</v>
      </c>
      <c r="B62" s="319" t="s">
        <v>92</v>
      </c>
      <c r="C62" s="287" t="s">
        <v>100</v>
      </c>
      <c r="D62" s="336" t="s">
        <v>200</v>
      </c>
      <c r="E62" s="336" t="s">
        <v>66</v>
      </c>
      <c r="F62" s="320">
        <v>0</v>
      </c>
    </row>
    <row r="63" spans="1:6" ht="14.25" customHeight="1">
      <c r="A63" s="312" t="s">
        <v>282</v>
      </c>
      <c r="B63" s="319" t="s">
        <v>92</v>
      </c>
      <c r="C63" s="287" t="s">
        <v>100</v>
      </c>
      <c r="D63" s="336" t="s">
        <v>71</v>
      </c>
      <c r="E63" s="336"/>
      <c r="F63" s="320">
        <f>F64</f>
        <v>4076</v>
      </c>
    </row>
    <row r="64" spans="1:6" ht="12.75">
      <c r="A64" s="312" t="s">
        <v>294</v>
      </c>
      <c r="B64" s="319" t="s">
        <v>92</v>
      </c>
      <c r="C64" s="287" t="s">
        <v>100</v>
      </c>
      <c r="D64" s="336" t="s">
        <v>71</v>
      </c>
      <c r="E64" s="336"/>
      <c r="F64" s="320">
        <v>4076</v>
      </c>
    </row>
    <row r="65" spans="1:6" ht="15.75" customHeight="1">
      <c r="A65" s="312" t="s">
        <v>167</v>
      </c>
      <c r="B65" s="319" t="s">
        <v>92</v>
      </c>
      <c r="C65" s="287" t="s">
        <v>100</v>
      </c>
      <c r="D65" s="336" t="s">
        <v>71</v>
      </c>
      <c r="E65" s="336" t="s">
        <v>66</v>
      </c>
      <c r="F65" s="320">
        <v>4076</v>
      </c>
    </row>
    <row r="66" spans="1:6" ht="14.25" customHeight="1">
      <c r="A66" s="321" t="s">
        <v>48</v>
      </c>
      <c r="B66" s="319" t="s">
        <v>92</v>
      </c>
      <c r="C66" s="287" t="s">
        <v>94</v>
      </c>
      <c r="D66" s="336" t="s">
        <v>72</v>
      </c>
      <c r="E66" s="336" t="s">
        <v>66</v>
      </c>
      <c r="F66" s="320">
        <f>F67</f>
        <v>0</v>
      </c>
    </row>
    <row r="67" spans="1:6" ht="12.75">
      <c r="A67" s="312" t="s">
        <v>167</v>
      </c>
      <c r="B67" s="319" t="s">
        <v>92</v>
      </c>
      <c r="C67" s="287" t="s">
        <v>94</v>
      </c>
      <c r="D67" s="336" t="s">
        <v>72</v>
      </c>
      <c r="E67" s="336" t="s">
        <v>66</v>
      </c>
      <c r="F67" s="320">
        <v>0</v>
      </c>
    </row>
    <row r="68" spans="1:6" ht="14.25" customHeight="1">
      <c r="A68" s="321"/>
      <c r="B68" s="319"/>
      <c r="C68" s="287"/>
      <c r="D68" s="336"/>
      <c r="E68" s="336"/>
      <c r="F68" s="320"/>
    </row>
    <row r="69" spans="1:6" ht="12.75">
      <c r="A69" s="322" t="s">
        <v>34</v>
      </c>
      <c r="B69" s="323" t="s">
        <v>95</v>
      </c>
      <c r="C69" s="290"/>
      <c r="D69" s="336"/>
      <c r="E69" s="336"/>
      <c r="F69" s="324">
        <f>F70+F74+F83</f>
        <v>2403.2</v>
      </c>
    </row>
    <row r="70" spans="1:6" ht="14.25" customHeight="1">
      <c r="A70" s="317" t="s">
        <v>216</v>
      </c>
      <c r="B70" s="319" t="s">
        <v>95</v>
      </c>
      <c r="C70" s="287" t="s">
        <v>90</v>
      </c>
      <c r="D70" s="336"/>
      <c r="E70" s="336"/>
      <c r="F70" s="320">
        <f>F71+F72+F73</f>
        <v>0</v>
      </c>
    </row>
    <row r="71" spans="1:6" ht="12.75" hidden="1">
      <c r="A71" s="321" t="s">
        <v>178</v>
      </c>
      <c r="B71" s="319" t="s">
        <v>95</v>
      </c>
      <c r="C71" s="287" t="s">
        <v>90</v>
      </c>
      <c r="D71" s="336"/>
      <c r="E71" s="336"/>
      <c r="F71" s="320">
        <v>0</v>
      </c>
    </row>
    <row r="72" spans="1:6" ht="24.75" customHeight="1" hidden="1">
      <c r="A72" s="321" t="s">
        <v>179</v>
      </c>
      <c r="B72" s="319" t="s">
        <v>95</v>
      </c>
      <c r="C72" s="287" t="s">
        <v>90</v>
      </c>
      <c r="D72" s="336"/>
      <c r="E72" s="336"/>
      <c r="F72" s="320">
        <v>0</v>
      </c>
    </row>
    <row r="73" spans="1:6" ht="12.75" customHeight="1" hidden="1">
      <c r="A73" s="312" t="s">
        <v>215</v>
      </c>
      <c r="B73" s="319" t="s">
        <v>95</v>
      </c>
      <c r="C73" s="287" t="s">
        <v>90</v>
      </c>
      <c r="D73" s="336" t="s">
        <v>217</v>
      </c>
      <c r="E73" s="336" t="s">
        <v>204</v>
      </c>
      <c r="F73" s="320">
        <v>0</v>
      </c>
    </row>
    <row r="74" spans="1:6" ht="13.5" customHeight="1">
      <c r="A74" s="317" t="s">
        <v>4</v>
      </c>
      <c r="B74" s="319" t="s">
        <v>95</v>
      </c>
      <c r="C74" s="287" t="s">
        <v>91</v>
      </c>
      <c r="D74" s="336" t="s">
        <v>73</v>
      </c>
      <c r="E74" s="336"/>
      <c r="F74" s="320">
        <f>F75+F78++F79+F80+F81+F82+F77+F76</f>
        <v>650</v>
      </c>
    </row>
    <row r="75" spans="1:6" ht="12.75">
      <c r="A75" s="312" t="s">
        <v>167</v>
      </c>
      <c r="B75" s="319" t="s">
        <v>95</v>
      </c>
      <c r="C75" s="287" t="s">
        <v>91</v>
      </c>
      <c r="D75" s="336" t="s">
        <v>73</v>
      </c>
      <c r="E75" s="336" t="s">
        <v>66</v>
      </c>
      <c r="F75" s="320">
        <v>500</v>
      </c>
    </row>
    <row r="76" spans="1:6" ht="12.75">
      <c r="A76" s="312" t="s">
        <v>506</v>
      </c>
      <c r="B76" s="319" t="s">
        <v>95</v>
      </c>
      <c r="C76" s="287" t="s">
        <v>91</v>
      </c>
      <c r="D76" s="336" t="s">
        <v>73</v>
      </c>
      <c r="E76" s="336" t="s">
        <v>507</v>
      </c>
      <c r="F76" s="320">
        <v>150</v>
      </c>
    </row>
    <row r="77" spans="1:6" ht="12.75">
      <c r="A77" s="312" t="s">
        <v>215</v>
      </c>
      <c r="B77" s="319" t="s">
        <v>95</v>
      </c>
      <c r="C77" s="287" t="s">
        <v>91</v>
      </c>
      <c r="D77" s="336" t="s">
        <v>73</v>
      </c>
      <c r="E77" s="336" t="s">
        <v>204</v>
      </c>
      <c r="F77" s="320">
        <v>0</v>
      </c>
    </row>
    <row r="78" spans="1:6" ht="15" customHeight="1">
      <c r="A78" s="312" t="s">
        <v>168</v>
      </c>
      <c r="B78" s="319" t="s">
        <v>95</v>
      </c>
      <c r="C78" s="287" t="s">
        <v>91</v>
      </c>
      <c r="D78" s="336" t="s">
        <v>73</v>
      </c>
      <c r="E78" s="336" t="s">
        <v>205</v>
      </c>
      <c r="F78" s="320">
        <v>0</v>
      </c>
    </row>
    <row r="79" spans="1:6" ht="12.75">
      <c r="A79" s="342" t="s">
        <v>169</v>
      </c>
      <c r="B79" s="319" t="s">
        <v>95</v>
      </c>
      <c r="C79" s="287" t="s">
        <v>91</v>
      </c>
      <c r="D79" s="336" t="s">
        <v>73</v>
      </c>
      <c r="E79" s="336" t="s">
        <v>206</v>
      </c>
      <c r="F79" s="320">
        <v>0</v>
      </c>
    </row>
    <row r="80" spans="1:6" ht="12.75">
      <c r="A80" s="312" t="s">
        <v>167</v>
      </c>
      <c r="B80" s="192" t="s">
        <v>95</v>
      </c>
      <c r="C80" s="193" t="s">
        <v>91</v>
      </c>
      <c r="D80" s="198" t="s">
        <v>336</v>
      </c>
      <c r="E80" s="336" t="s">
        <v>66</v>
      </c>
      <c r="F80" s="320">
        <v>0</v>
      </c>
    </row>
    <row r="81" spans="1:6" ht="15" customHeight="1">
      <c r="A81" s="312" t="s">
        <v>331</v>
      </c>
      <c r="B81" s="319" t="s">
        <v>95</v>
      </c>
      <c r="C81" s="287" t="s">
        <v>91</v>
      </c>
      <c r="D81" s="336" t="s">
        <v>337</v>
      </c>
      <c r="E81" s="336" t="s">
        <v>338</v>
      </c>
      <c r="F81" s="320">
        <v>0</v>
      </c>
    </row>
    <row r="82" spans="1:6" ht="12.75">
      <c r="A82" s="312" t="s">
        <v>331</v>
      </c>
      <c r="B82" s="319" t="s">
        <v>95</v>
      </c>
      <c r="C82" s="287" t="s">
        <v>91</v>
      </c>
      <c r="D82" s="336" t="s">
        <v>339</v>
      </c>
      <c r="E82" s="336" t="s">
        <v>338</v>
      </c>
      <c r="F82" s="320">
        <v>0</v>
      </c>
    </row>
    <row r="83" spans="1:6" ht="12.75">
      <c r="A83" s="317" t="s">
        <v>180</v>
      </c>
      <c r="B83" s="319" t="s">
        <v>95</v>
      </c>
      <c r="C83" s="287" t="s">
        <v>96</v>
      </c>
      <c r="D83" s="336" t="s">
        <v>74</v>
      </c>
      <c r="E83" s="336"/>
      <c r="F83" s="320">
        <f>F84+F86+F85+F87</f>
        <v>1753.2</v>
      </c>
    </row>
    <row r="84" spans="1:6" ht="12.75">
      <c r="A84" s="312" t="s">
        <v>167</v>
      </c>
      <c r="B84" s="319" t="s">
        <v>95</v>
      </c>
      <c r="C84" s="287" t="s">
        <v>96</v>
      </c>
      <c r="D84" s="336" t="s">
        <v>74</v>
      </c>
      <c r="E84" s="336" t="s">
        <v>66</v>
      </c>
      <c r="F84" s="320">
        <f>567-8.7</f>
        <v>558.3</v>
      </c>
    </row>
    <row r="85" spans="1:6" ht="12.75">
      <c r="A85" s="312" t="s">
        <v>506</v>
      </c>
      <c r="B85" s="319" t="s">
        <v>95</v>
      </c>
      <c r="C85" s="287" t="s">
        <v>96</v>
      </c>
      <c r="D85" s="336" t="s">
        <v>74</v>
      </c>
      <c r="E85" s="336" t="s">
        <v>507</v>
      </c>
      <c r="F85" s="320">
        <v>150</v>
      </c>
    </row>
    <row r="86" spans="1:6" ht="12.75">
      <c r="A86" s="312" t="s">
        <v>215</v>
      </c>
      <c r="B86" s="319" t="s">
        <v>95</v>
      </c>
      <c r="C86" s="287" t="s">
        <v>96</v>
      </c>
      <c r="D86" s="336" t="s">
        <v>74</v>
      </c>
      <c r="E86" s="336" t="s">
        <v>204</v>
      </c>
      <c r="F86" s="320">
        <v>0</v>
      </c>
    </row>
    <row r="87" spans="1:6" ht="12.75">
      <c r="A87" s="197" t="s">
        <v>395</v>
      </c>
      <c r="B87" s="319" t="s">
        <v>95</v>
      </c>
      <c r="C87" s="287" t="s">
        <v>96</v>
      </c>
      <c r="D87" s="336" t="s">
        <v>396</v>
      </c>
      <c r="E87" s="336"/>
      <c r="F87" s="320">
        <f>F88</f>
        <v>1044.9</v>
      </c>
    </row>
    <row r="88" spans="1:6" ht="12.75">
      <c r="A88" s="190" t="s">
        <v>167</v>
      </c>
      <c r="B88" s="319" t="s">
        <v>95</v>
      </c>
      <c r="C88" s="287" t="s">
        <v>96</v>
      </c>
      <c r="D88" s="336" t="s">
        <v>396</v>
      </c>
      <c r="E88" s="336" t="s">
        <v>66</v>
      </c>
      <c r="F88" s="320">
        <v>1044.9</v>
      </c>
    </row>
    <row r="89" spans="1:6" ht="12.75">
      <c r="A89" s="317"/>
      <c r="B89" s="319"/>
      <c r="C89" s="287"/>
      <c r="D89" s="340"/>
      <c r="E89" s="340"/>
      <c r="F89" s="320"/>
    </row>
    <row r="90" spans="1:6" ht="12.75">
      <c r="A90" s="322" t="s">
        <v>181</v>
      </c>
      <c r="B90" s="323" t="s">
        <v>97</v>
      </c>
      <c r="C90" s="290"/>
      <c r="D90" s="340"/>
      <c r="E90" s="340"/>
      <c r="F90" s="324">
        <f>F91</f>
        <v>672</v>
      </c>
    </row>
    <row r="91" spans="1:6" ht="12.75">
      <c r="A91" s="322" t="s">
        <v>89</v>
      </c>
      <c r="B91" s="323" t="s">
        <v>97</v>
      </c>
      <c r="C91" s="290" t="s">
        <v>90</v>
      </c>
      <c r="D91" s="343">
        <f>D92</f>
        <v>9930540590</v>
      </c>
      <c r="E91" s="343"/>
      <c r="F91" s="324">
        <f>F92</f>
        <v>672</v>
      </c>
    </row>
    <row r="92" spans="1:6" ht="12.75">
      <c r="A92" s="317" t="s">
        <v>182</v>
      </c>
      <c r="B92" s="319" t="s">
        <v>97</v>
      </c>
      <c r="C92" s="287" t="s">
        <v>90</v>
      </c>
      <c r="D92" s="344">
        <f>D93</f>
        <v>9930540590</v>
      </c>
      <c r="E92" s="344"/>
      <c r="F92" s="320">
        <f>F93+F94</f>
        <v>672</v>
      </c>
    </row>
    <row r="93" spans="1:6" ht="12.75">
      <c r="A93" s="325" t="s">
        <v>183</v>
      </c>
      <c r="B93" s="319" t="s">
        <v>97</v>
      </c>
      <c r="C93" s="287" t="s">
        <v>90</v>
      </c>
      <c r="D93" s="344">
        <f>D94</f>
        <v>9930540590</v>
      </c>
      <c r="E93" s="344">
        <v>611</v>
      </c>
      <c r="F93" s="320">
        <v>672</v>
      </c>
    </row>
    <row r="94" spans="1:6" ht="12.75" hidden="1">
      <c r="A94" s="312" t="s">
        <v>215</v>
      </c>
      <c r="B94" s="319" t="s">
        <v>97</v>
      </c>
      <c r="C94" s="287" t="s">
        <v>90</v>
      </c>
      <c r="D94" s="344">
        <v>9930540590</v>
      </c>
      <c r="E94" s="344">
        <v>851</v>
      </c>
      <c r="F94" s="320">
        <v>0</v>
      </c>
    </row>
    <row r="95" spans="1:6" ht="12.75" hidden="1">
      <c r="A95" s="317"/>
      <c r="B95" s="319"/>
      <c r="C95" s="287"/>
      <c r="D95" s="340"/>
      <c r="E95" s="340"/>
      <c r="F95" s="320"/>
    </row>
    <row r="96" spans="1:6" ht="0.75" customHeight="1" hidden="1">
      <c r="A96" s="308" t="s">
        <v>25</v>
      </c>
      <c r="B96" s="309" t="s">
        <v>98</v>
      </c>
      <c r="C96" s="279"/>
      <c r="D96" s="340"/>
      <c r="E96" s="340"/>
      <c r="F96" s="310">
        <f>F97</f>
        <v>0</v>
      </c>
    </row>
    <row r="97" spans="1:6" ht="12.75" hidden="1">
      <c r="A97" s="308" t="s">
        <v>32</v>
      </c>
      <c r="B97" s="313" t="s">
        <v>98</v>
      </c>
      <c r="C97" s="282"/>
      <c r="D97" s="339" t="s">
        <v>194</v>
      </c>
      <c r="E97" s="339"/>
      <c r="F97" s="310">
        <f>F98</f>
        <v>0</v>
      </c>
    </row>
    <row r="98" spans="1:6" ht="15.75" customHeight="1" hidden="1">
      <c r="A98" s="326" t="s">
        <v>184</v>
      </c>
      <c r="B98" s="309" t="s">
        <v>98</v>
      </c>
      <c r="C98" s="279"/>
      <c r="D98" s="336"/>
      <c r="E98" s="336"/>
      <c r="F98" s="310">
        <f>F99</f>
        <v>0</v>
      </c>
    </row>
    <row r="99" spans="1:6" ht="15.75" customHeight="1" hidden="1">
      <c r="A99" s="312" t="s">
        <v>185</v>
      </c>
      <c r="B99" s="313" t="s">
        <v>98</v>
      </c>
      <c r="C99" s="282" t="s">
        <v>90</v>
      </c>
      <c r="D99" s="336" t="s">
        <v>195</v>
      </c>
      <c r="E99" s="336" t="s">
        <v>208</v>
      </c>
      <c r="F99" s="314">
        <v>0</v>
      </c>
    </row>
    <row r="100" spans="1:6" ht="15.75" customHeight="1">
      <c r="A100" s="311"/>
      <c r="B100" s="313"/>
      <c r="C100" s="282"/>
      <c r="D100" s="343"/>
      <c r="E100" s="343"/>
      <c r="F100" s="314"/>
    </row>
    <row r="101" spans="1:6" ht="14.25" customHeight="1">
      <c r="A101" s="308" t="s">
        <v>186</v>
      </c>
      <c r="B101" s="309" t="s">
        <v>101</v>
      </c>
      <c r="C101" s="279"/>
      <c r="D101" s="344"/>
      <c r="E101" s="344"/>
      <c r="F101" s="310">
        <f>F102</f>
        <v>100</v>
      </c>
    </row>
    <row r="102" spans="1:6" ht="12.75">
      <c r="A102" s="311" t="s">
        <v>33</v>
      </c>
      <c r="B102" s="313" t="s">
        <v>101</v>
      </c>
      <c r="C102" s="282" t="s">
        <v>90</v>
      </c>
      <c r="D102" s="344"/>
      <c r="E102" s="344"/>
      <c r="F102" s="314">
        <f>F103+F105</f>
        <v>100</v>
      </c>
    </row>
    <row r="103" spans="1:6" ht="25.5">
      <c r="A103" s="316" t="s">
        <v>187</v>
      </c>
      <c r="B103" s="313" t="s">
        <v>101</v>
      </c>
      <c r="C103" s="282" t="s">
        <v>90</v>
      </c>
      <c r="D103" s="340" t="s">
        <v>188</v>
      </c>
      <c r="E103" s="340"/>
      <c r="F103" s="314">
        <f>F104</f>
        <v>100</v>
      </c>
    </row>
    <row r="104" spans="1:6" ht="12.75">
      <c r="A104" s="312" t="s">
        <v>167</v>
      </c>
      <c r="B104" s="313" t="s">
        <v>101</v>
      </c>
      <c r="C104" s="282" t="s">
        <v>90</v>
      </c>
      <c r="D104" s="340" t="s">
        <v>188</v>
      </c>
      <c r="E104" s="340" t="s">
        <v>66</v>
      </c>
      <c r="F104" s="314">
        <v>100</v>
      </c>
    </row>
    <row r="105" spans="1:6" ht="12.75">
      <c r="A105" s="312" t="s">
        <v>167</v>
      </c>
      <c r="B105" s="313" t="s">
        <v>101</v>
      </c>
      <c r="C105" s="282" t="s">
        <v>90</v>
      </c>
      <c r="D105" s="340" t="s">
        <v>202</v>
      </c>
      <c r="E105" s="340" t="s">
        <v>66</v>
      </c>
      <c r="F105" s="314">
        <v>0</v>
      </c>
    </row>
    <row r="106" spans="1:6" ht="12.75">
      <c r="A106" s="311"/>
      <c r="B106" s="313"/>
      <c r="C106" s="282"/>
      <c r="D106" s="339"/>
      <c r="E106" s="339"/>
      <c r="F106" s="314"/>
    </row>
    <row r="107" spans="1:6" ht="12.75">
      <c r="A107" s="308" t="s">
        <v>85</v>
      </c>
      <c r="B107" s="309" t="s">
        <v>99</v>
      </c>
      <c r="C107" s="279"/>
      <c r="D107" s="339"/>
      <c r="E107" s="339"/>
      <c r="F107" s="314">
        <f>F108</f>
        <v>225.8</v>
      </c>
    </row>
    <row r="108" spans="1:6" ht="12.75">
      <c r="A108" s="311" t="s">
        <v>88</v>
      </c>
      <c r="B108" s="313" t="s">
        <v>99</v>
      </c>
      <c r="C108" s="282" t="s">
        <v>96</v>
      </c>
      <c r="D108" s="336" t="s">
        <v>86</v>
      </c>
      <c r="E108" s="336" t="s">
        <v>87</v>
      </c>
      <c r="F108" s="314">
        <v>225.8</v>
      </c>
    </row>
    <row r="109" spans="1:6" ht="12.75">
      <c r="A109" s="327"/>
      <c r="B109" s="328"/>
      <c r="C109" s="329"/>
      <c r="D109" s="345"/>
      <c r="E109" s="345"/>
      <c r="F109" s="330"/>
    </row>
    <row r="110" spans="1:6" ht="12.75">
      <c r="A110" s="331"/>
      <c r="B110" s="332"/>
      <c r="C110" s="333"/>
      <c r="D110" s="346"/>
      <c r="E110" s="346"/>
      <c r="F110" s="334">
        <f>F13</f>
        <v>21533.5</v>
      </c>
    </row>
  </sheetData>
  <sheetProtection/>
  <mergeCells count="2">
    <mergeCell ref="A8:F8"/>
    <mergeCell ref="A9:F9"/>
  </mergeCells>
  <printOptions/>
  <pageMargins left="0.35433070866141736" right="0" top="0" bottom="0" header="0.5118110236220472" footer="0.5118110236220472"/>
  <pageSetup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zoomScale="80" zoomScaleNormal="80" zoomScalePageLayoutView="0" workbookViewId="0" topLeftCell="A53">
      <selection activeCell="G76" sqref="G76"/>
    </sheetView>
  </sheetViews>
  <sheetFormatPr defaultColWidth="9.00390625" defaultRowHeight="12.75"/>
  <cols>
    <col min="1" max="1" width="127.25390625" style="0" customWidth="1"/>
    <col min="3" max="3" width="10.75390625" style="0" customWidth="1"/>
    <col min="4" max="4" width="14.625" style="0" customWidth="1"/>
    <col min="5" max="5" width="10.75390625" style="0" customWidth="1"/>
    <col min="6" max="7" width="9.75390625" style="0" customWidth="1"/>
  </cols>
  <sheetData>
    <row r="1" ht="12.75">
      <c r="D1" s="1" t="s">
        <v>134</v>
      </c>
    </row>
    <row r="2" ht="12.75">
      <c r="D2" s="1" t="s">
        <v>300</v>
      </c>
    </row>
    <row r="3" ht="12.75">
      <c r="D3" s="1" t="s">
        <v>301</v>
      </c>
    </row>
    <row r="4" ht="12.75">
      <c r="D4" s="1" t="s">
        <v>491</v>
      </c>
    </row>
    <row r="5" ht="12.75">
      <c r="D5" s="1" t="s">
        <v>492</v>
      </c>
    </row>
    <row r="6" ht="15">
      <c r="D6" s="391" t="s">
        <v>534</v>
      </c>
    </row>
    <row r="7" ht="12.75">
      <c r="D7" s="1"/>
    </row>
    <row r="8" spans="1:6" ht="12.75">
      <c r="A8" s="414" t="s">
        <v>104</v>
      </c>
      <c r="B8" s="414"/>
      <c r="C8" s="414"/>
      <c r="D8" s="414"/>
      <c r="E8" s="414"/>
      <c r="F8" s="414"/>
    </row>
    <row r="9" spans="1:6" ht="12.75">
      <c r="A9" s="413" t="s">
        <v>125</v>
      </c>
      <c r="B9" s="413"/>
      <c r="C9" s="413"/>
      <c r="D9" s="413"/>
      <c r="E9" s="413"/>
      <c r="F9" s="413"/>
    </row>
    <row r="10" spans="1:6" ht="20.25">
      <c r="A10" s="415" t="s">
        <v>499</v>
      </c>
      <c r="B10" s="415"/>
      <c r="C10" s="415"/>
      <c r="D10" s="415"/>
      <c r="E10" s="415"/>
      <c r="F10" s="415"/>
    </row>
    <row r="11" spans="1:6" ht="12.75">
      <c r="A11" s="413"/>
      <c r="B11" s="413"/>
      <c r="C11" s="413"/>
      <c r="D11" s="413"/>
      <c r="E11" s="413"/>
      <c r="F11" s="413"/>
    </row>
    <row r="12" spans="1:7" ht="12.75">
      <c r="A12" s="13"/>
      <c r="B12" s="12"/>
      <c r="C12" s="14"/>
      <c r="D12" s="14"/>
      <c r="E12" s="14"/>
      <c r="F12" s="30"/>
      <c r="G12" s="30" t="s">
        <v>106</v>
      </c>
    </row>
    <row r="13" spans="1:7" ht="25.5">
      <c r="A13" s="258" t="s">
        <v>109</v>
      </c>
      <c r="B13" s="259" t="s">
        <v>20</v>
      </c>
      <c r="C13" s="259" t="s">
        <v>163</v>
      </c>
      <c r="D13" s="259" t="s">
        <v>35</v>
      </c>
      <c r="E13" s="259" t="s">
        <v>203</v>
      </c>
      <c r="F13" s="260" t="s">
        <v>509</v>
      </c>
      <c r="G13" s="260" t="s">
        <v>510</v>
      </c>
    </row>
    <row r="14" spans="1:7" ht="12.75">
      <c r="A14" s="261" t="s">
        <v>130</v>
      </c>
      <c r="B14" s="263"/>
      <c r="C14" s="263"/>
      <c r="D14" s="263"/>
      <c r="E14" s="263"/>
      <c r="F14" s="264">
        <f>F16+F46+F52+F64+F92+F102+F97+F86+F81</f>
        <v>19149.1</v>
      </c>
      <c r="G14" s="264">
        <f>G16+G46+G52+G64+G92+G102+G97+G86+G81</f>
        <v>18986.399999999998</v>
      </c>
    </row>
    <row r="15" spans="1:7" ht="6" customHeight="1">
      <c r="A15" s="266"/>
      <c r="B15" s="347"/>
      <c r="C15" s="348"/>
      <c r="D15" s="376"/>
      <c r="E15" s="377"/>
      <c r="F15" s="349"/>
      <c r="G15" s="349"/>
    </row>
    <row r="16" spans="1:7" ht="12.75">
      <c r="A16" s="308" t="s">
        <v>1</v>
      </c>
      <c r="B16" s="350" t="s">
        <v>90</v>
      </c>
      <c r="C16" s="351"/>
      <c r="D16" s="376" t="s">
        <v>192</v>
      </c>
      <c r="E16" s="378"/>
      <c r="F16" s="352">
        <f>F17+F22+F32+F36+F39</f>
        <v>12443.599999999999</v>
      </c>
      <c r="G16" s="352">
        <f>G17+G22+G36+G39</f>
        <v>12003.599999999999</v>
      </c>
    </row>
    <row r="17" spans="1:7" ht="12.75">
      <c r="A17" s="311" t="s">
        <v>295</v>
      </c>
      <c r="B17" s="353" t="s">
        <v>90</v>
      </c>
      <c r="C17" s="354" t="s">
        <v>91</v>
      </c>
      <c r="D17" s="376" t="s">
        <v>68</v>
      </c>
      <c r="E17" s="378"/>
      <c r="F17" s="355">
        <f>F18</f>
        <v>1600.8</v>
      </c>
      <c r="G17" s="355">
        <f>G18</f>
        <v>1600.8</v>
      </c>
    </row>
    <row r="18" spans="1:7" ht="12.75">
      <c r="A18" s="311" t="s">
        <v>513</v>
      </c>
      <c r="B18" s="353" t="s">
        <v>90</v>
      </c>
      <c r="C18" s="354" t="s">
        <v>91</v>
      </c>
      <c r="D18" s="376" t="s">
        <v>68</v>
      </c>
      <c r="E18" s="378"/>
      <c r="F18" s="355">
        <f>F20</f>
        <v>1600.8</v>
      </c>
      <c r="G18" s="355">
        <f>G20</f>
        <v>1600.8</v>
      </c>
    </row>
    <row r="19" spans="1:7" ht="12.75">
      <c r="A19" s="311" t="s">
        <v>164</v>
      </c>
      <c r="B19" s="353"/>
      <c r="C19" s="354"/>
      <c r="D19" s="356"/>
      <c r="E19" s="311"/>
      <c r="F19" s="355"/>
      <c r="G19" s="355"/>
    </row>
    <row r="20" spans="1:7" ht="12.75">
      <c r="A20" s="315" t="s">
        <v>165</v>
      </c>
      <c r="B20" s="353" t="s">
        <v>90</v>
      </c>
      <c r="C20" s="354" t="s">
        <v>91</v>
      </c>
      <c r="D20" s="376" t="s">
        <v>68</v>
      </c>
      <c r="E20" s="378" t="s">
        <v>76</v>
      </c>
      <c r="F20" s="355">
        <v>1600.8</v>
      </c>
      <c r="G20" s="355">
        <v>1600.8</v>
      </c>
    </row>
    <row r="21" spans="1:7" ht="12.75">
      <c r="A21" s="308"/>
      <c r="B21" s="350"/>
      <c r="C21" s="351"/>
      <c r="D21" s="313"/>
      <c r="E21" s="282"/>
      <c r="F21" s="352"/>
      <c r="G21" s="352"/>
    </row>
    <row r="22" spans="1:7" ht="25.5">
      <c r="A22" s="312" t="s">
        <v>297</v>
      </c>
      <c r="B22" s="353" t="s">
        <v>90</v>
      </c>
      <c r="C22" s="354" t="s">
        <v>92</v>
      </c>
      <c r="D22" s="376" t="s">
        <v>67</v>
      </c>
      <c r="E22" s="378"/>
      <c r="F22" s="355">
        <f>F23</f>
        <v>10744.3</v>
      </c>
      <c r="G22" s="355">
        <f>G23</f>
        <v>10304.3</v>
      </c>
    </row>
    <row r="23" spans="1:7" ht="25.5">
      <c r="A23" s="312" t="s">
        <v>298</v>
      </c>
      <c r="B23" s="353" t="s">
        <v>90</v>
      </c>
      <c r="C23" s="354" t="s">
        <v>92</v>
      </c>
      <c r="D23" s="376" t="s">
        <v>67</v>
      </c>
      <c r="E23" s="378"/>
      <c r="F23" s="355">
        <f>F24</f>
        <v>10744.3</v>
      </c>
      <c r="G23" s="355">
        <f>G24</f>
        <v>10304.3</v>
      </c>
    </row>
    <row r="24" spans="1:7" ht="12.75">
      <c r="A24" s="311" t="s">
        <v>166</v>
      </c>
      <c r="B24" s="353" t="s">
        <v>90</v>
      </c>
      <c r="C24" s="354" t="s">
        <v>92</v>
      </c>
      <c r="D24" s="376" t="s">
        <v>67</v>
      </c>
      <c r="E24" s="378"/>
      <c r="F24" s="355">
        <f>F25+F26+F28+F29+F30+F27</f>
        <v>10744.3</v>
      </c>
      <c r="G24" s="355">
        <f>G25+G26+G28+G29+G30+G27</f>
        <v>10304.3</v>
      </c>
    </row>
    <row r="25" spans="1:7" ht="12.75">
      <c r="A25" s="315" t="s">
        <v>165</v>
      </c>
      <c r="B25" s="353" t="s">
        <v>90</v>
      </c>
      <c r="C25" s="354" t="s">
        <v>92</v>
      </c>
      <c r="D25" s="376" t="s">
        <v>67</v>
      </c>
      <c r="E25" s="378" t="s">
        <v>76</v>
      </c>
      <c r="F25" s="355">
        <v>10664.3</v>
      </c>
      <c r="G25" s="355">
        <v>10224.3</v>
      </c>
    </row>
    <row r="26" spans="1:7" ht="13.5" customHeight="1">
      <c r="A26" s="312" t="s">
        <v>167</v>
      </c>
      <c r="B26" s="353" t="s">
        <v>90</v>
      </c>
      <c r="C26" s="354" t="s">
        <v>92</v>
      </c>
      <c r="D26" s="376" t="s">
        <v>512</v>
      </c>
      <c r="E26" s="378" t="s">
        <v>66</v>
      </c>
      <c r="F26" s="355">
        <v>50</v>
      </c>
      <c r="G26" s="355">
        <v>50</v>
      </c>
    </row>
    <row r="27" spans="1:7" ht="13.5" customHeight="1">
      <c r="A27" s="312" t="s">
        <v>506</v>
      </c>
      <c r="B27" s="353" t="s">
        <v>90</v>
      </c>
      <c r="C27" s="354" t="s">
        <v>92</v>
      </c>
      <c r="D27" s="376" t="s">
        <v>512</v>
      </c>
      <c r="E27" s="378" t="s">
        <v>507</v>
      </c>
      <c r="F27" s="355">
        <v>30</v>
      </c>
      <c r="G27" s="355">
        <v>30</v>
      </c>
    </row>
    <row r="28" spans="1:7" ht="12.75" hidden="1">
      <c r="A28" s="312" t="s">
        <v>215</v>
      </c>
      <c r="B28" s="357" t="s">
        <v>90</v>
      </c>
      <c r="C28" s="357" t="s">
        <v>92</v>
      </c>
      <c r="D28" s="376" t="s">
        <v>67</v>
      </c>
      <c r="E28" s="378" t="s">
        <v>204</v>
      </c>
      <c r="F28" s="355">
        <v>0</v>
      </c>
      <c r="G28" s="355">
        <v>0</v>
      </c>
    </row>
    <row r="29" spans="1:7" ht="12.75" hidden="1">
      <c r="A29" s="312" t="s">
        <v>168</v>
      </c>
      <c r="B29" s="357" t="s">
        <v>90</v>
      </c>
      <c r="C29" s="357" t="s">
        <v>92</v>
      </c>
      <c r="D29" s="376" t="s">
        <v>67</v>
      </c>
      <c r="E29" s="378" t="s">
        <v>205</v>
      </c>
      <c r="F29" s="355">
        <v>0</v>
      </c>
      <c r="G29" s="355">
        <v>0</v>
      </c>
    </row>
    <row r="30" spans="1:7" ht="12.75" hidden="1">
      <c r="A30" s="312" t="s">
        <v>169</v>
      </c>
      <c r="B30" s="357" t="s">
        <v>90</v>
      </c>
      <c r="C30" s="357" t="s">
        <v>92</v>
      </c>
      <c r="D30" s="376" t="s">
        <v>67</v>
      </c>
      <c r="E30" s="378" t="s">
        <v>206</v>
      </c>
      <c r="F30" s="355">
        <v>0</v>
      </c>
      <c r="G30" s="355">
        <v>0</v>
      </c>
    </row>
    <row r="31" spans="1:7" ht="12.75" hidden="1">
      <c r="A31" s="312"/>
      <c r="B31" s="353"/>
      <c r="C31" s="357"/>
      <c r="D31" s="376"/>
      <c r="E31" s="378"/>
      <c r="F31" s="355"/>
      <c r="G31" s="355"/>
    </row>
    <row r="32" spans="1:7" ht="12.75" hidden="1">
      <c r="A32" s="308" t="s">
        <v>196</v>
      </c>
      <c r="B32" s="350" t="s">
        <v>90</v>
      </c>
      <c r="C32" s="351" t="s">
        <v>199</v>
      </c>
      <c r="D32" s="376"/>
      <c r="E32" s="378"/>
      <c r="F32" s="352">
        <f>F33</f>
        <v>0</v>
      </c>
      <c r="G32" s="352">
        <f>G33</f>
        <v>0</v>
      </c>
    </row>
    <row r="33" spans="1:7" ht="12.75" customHeight="1" hidden="1">
      <c r="A33" s="311" t="s">
        <v>197</v>
      </c>
      <c r="B33" s="353" t="s">
        <v>90</v>
      </c>
      <c r="C33" s="354" t="s">
        <v>199</v>
      </c>
      <c r="D33" s="376" t="s">
        <v>201</v>
      </c>
      <c r="E33" s="378" t="s">
        <v>207</v>
      </c>
      <c r="F33" s="355"/>
      <c r="G33" s="355">
        <v>0</v>
      </c>
    </row>
    <row r="34" spans="1:7" ht="15.75" customHeight="1" hidden="1">
      <c r="A34" s="311" t="s">
        <v>198</v>
      </c>
      <c r="B34" s="353" t="s">
        <v>90</v>
      </c>
      <c r="C34" s="354" t="s">
        <v>199</v>
      </c>
      <c r="D34" s="376"/>
      <c r="E34" s="378"/>
      <c r="F34" s="355"/>
      <c r="G34" s="355"/>
    </row>
    <row r="35" spans="1:7" ht="12.75">
      <c r="A35" s="311"/>
      <c r="B35" s="353"/>
      <c r="C35" s="354"/>
      <c r="D35" s="379"/>
      <c r="E35" s="380"/>
      <c r="F35" s="355"/>
      <c r="G35" s="355"/>
    </row>
    <row r="36" spans="1:7" ht="12.75">
      <c r="A36" s="308" t="s">
        <v>170</v>
      </c>
      <c r="B36" s="350" t="s">
        <v>90</v>
      </c>
      <c r="C36" s="351" t="s">
        <v>101</v>
      </c>
      <c r="D36" s="379" t="s">
        <v>77</v>
      </c>
      <c r="E36" s="380"/>
      <c r="F36" s="352">
        <f>F37</f>
        <v>48</v>
      </c>
      <c r="G36" s="352">
        <f>G37</f>
        <v>48</v>
      </c>
    </row>
    <row r="37" spans="1:7" ht="12.75">
      <c r="A37" s="312" t="s">
        <v>78</v>
      </c>
      <c r="B37" s="353" t="s">
        <v>90</v>
      </c>
      <c r="C37" s="354" t="s">
        <v>101</v>
      </c>
      <c r="D37" s="376" t="s">
        <v>69</v>
      </c>
      <c r="E37" s="378" t="s">
        <v>79</v>
      </c>
      <c r="F37" s="355">
        <v>48</v>
      </c>
      <c r="G37" s="355">
        <v>48</v>
      </c>
    </row>
    <row r="38" spans="1:7" ht="14.25" customHeight="1">
      <c r="A38" s="311"/>
      <c r="B38" s="353"/>
      <c r="C38" s="354"/>
      <c r="D38" s="381"/>
      <c r="E38" s="382"/>
      <c r="F38" s="355"/>
      <c r="G38" s="355"/>
    </row>
    <row r="39" spans="1:7" ht="12.75">
      <c r="A39" s="308" t="s">
        <v>171</v>
      </c>
      <c r="B39" s="350" t="s">
        <v>90</v>
      </c>
      <c r="C39" s="351" t="s">
        <v>93</v>
      </c>
      <c r="D39" s="379" t="s">
        <v>80</v>
      </c>
      <c r="E39" s="380"/>
      <c r="F39" s="352">
        <f>F40+F41+F42+F43+F44</f>
        <v>50.5</v>
      </c>
      <c r="G39" s="352">
        <f>G40+G41+G42+G43+G44</f>
        <v>50.5</v>
      </c>
    </row>
    <row r="40" spans="1:7" ht="14.25" customHeight="1">
      <c r="A40" s="311" t="s">
        <v>172</v>
      </c>
      <c r="B40" s="353" t="s">
        <v>90</v>
      </c>
      <c r="C40" s="354" t="s">
        <v>93</v>
      </c>
      <c r="D40" s="383" t="s">
        <v>81</v>
      </c>
      <c r="E40" s="384" t="s">
        <v>66</v>
      </c>
      <c r="F40" s="355">
        <v>0.7</v>
      </c>
      <c r="G40" s="355">
        <v>0.7</v>
      </c>
    </row>
    <row r="41" spans="1:7" ht="27.75" customHeight="1" hidden="1">
      <c r="A41" s="316" t="s">
        <v>212</v>
      </c>
      <c r="B41" s="357" t="s">
        <v>90</v>
      </c>
      <c r="C41" s="354" t="s">
        <v>93</v>
      </c>
      <c r="D41" s="381" t="s">
        <v>75</v>
      </c>
      <c r="E41" s="384" t="s">
        <v>66</v>
      </c>
      <c r="F41" s="355">
        <v>0</v>
      </c>
      <c r="G41" s="355">
        <v>0</v>
      </c>
    </row>
    <row r="42" spans="1:7" ht="15" customHeight="1" hidden="1">
      <c r="A42" s="316" t="s">
        <v>173</v>
      </c>
      <c r="B42" s="353" t="s">
        <v>90</v>
      </c>
      <c r="C42" s="354" t="s">
        <v>93</v>
      </c>
      <c r="D42" s="381" t="s">
        <v>193</v>
      </c>
      <c r="E42" s="384" t="s">
        <v>66</v>
      </c>
      <c r="F42" s="355">
        <v>0</v>
      </c>
      <c r="G42" s="355">
        <v>0</v>
      </c>
    </row>
    <row r="43" spans="1:7" ht="37.5" customHeight="1" hidden="1">
      <c r="A43" s="316" t="s">
        <v>174</v>
      </c>
      <c r="B43" s="353" t="s">
        <v>90</v>
      </c>
      <c r="C43" s="354" t="s">
        <v>93</v>
      </c>
      <c r="D43" s="381" t="s">
        <v>190</v>
      </c>
      <c r="E43" s="382" t="s">
        <v>66</v>
      </c>
      <c r="F43" s="355">
        <v>0</v>
      </c>
      <c r="G43" s="355">
        <v>0</v>
      </c>
    </row>
    <row r="44" spans="1:7" ht="15" customHeight="1">
      <c r="A44" s="257" t="s">
        <v>503</v>
      </c>
      <c r="B44" s="313" t="s">
        <v>90</v>
      </c>
      <c r="C44" s="282" t="s">
        <v>93</v>
      </c>
      <c r="D44" s="341" t="s">
        <v>504</v>
      </c>
      <c r="E44" s="340" t="s">
        <v>76</v>
      </c>
      <c r="F44" s="355">
        <v>49.8</v>
      </c>
      <c r="G44" s="355">
        <v>49.8</v>
      </c>
    </row>
    <row r="45" spans="1:7" ht="15.75" customHeight="1">
      <c r="A45" s="311"/>
      <c r="B45" s="353"/>
      <c r="C45" s="354"/>
      <c r="D45" s="381"/>
      <c r="E45" s="382"/>
      <c r="F45" s="355"/>
      <c r="G45" s="355"/>
    </row>
    <row r="46" spans="1:7" ht="12.75">
      <c r="A46" s="308" t="s">
        <v>3</v>
      </c>
      <c r="B46" s="350" t="s">
        <v>91</v>
      </c>
      <c r="C46" s="351"/>
      <c r="D46" s="379" t="s">
        <v>82</v>
      </c>
      <c r="E46" s="380"/>
      <c r="F46" s="352">
        <f>F48</f>
        <v>454.90000000000003</v>
      </c>
      <c r="G46" s="352">
        <f>G48</f>
        <v>471.8</v>
      </c>
    </row>
    <row r="47" spans="1:7" ht="12.75">
      <c r="A47" s="311" t="s">
        <v>175</v>
      </c>
      <c r="B47" s="353" t="s">
        <v>91</v>
      </c>
      <c r="C47" s="354" t="s">
        <v>176</v>
      </c>
      <c r="D47" s="376" t="s">
        <v>83</v>
      </c>
      <c r="E47" s="378"/>
      <c r="F47" s="355">
        <f>F48</f>
        <v>454.90000000000003</v>
      </c>
      <c r="G47" s="355">
        <f>G48</f>
        <v>471.8</v>
      </c>
    </row>
    <row r="48" spans="1:7" ht="12.75">
      <c r="A48" s="317" t="s">
        <v>299</v>
      </c>
      <c r="B48" s="353" t="s">
        <v>91</v>
      </c>
      <c r="C48" s="354" t="s">
        <v>176</v>
      </c>
      <c r="D48" s="376" t="s">
        <v>83</v>
      </c>
      <c r="E48" s="378"/>
      <c r="F48" s="355">
        <f>F49+F50</f>
        <v>454.90000000000003</v>
      </c>
      <c r="G48" s="355">
        <f>G49+G50</f>
        <v>471.8</v>
      </c>
    </row>
    <row r="49" spans="1:7" ht="25.5">
      <c r="A49" s="315" t="s">
        <v>177</v>
      </c>
      <c r="B49" s="353" t="s">
        <v>91</v>
      </c>
      <c r="C49" s="354" t="s">
        <v>176</v>
      </c>
      <c r="D49" s="376" t="s">
        <v>83</v>
      </c>
      <c r="E49" s="378" t="s">
        <v>76</v>
      </c>
      <c r="F49" s="355">
        <v>423.3</v>
      </c>
      <c r="G49" s="355">
        <v>440.2</v>
      </c>
    </row>
    <row r="50" spans="1:7" ht="16.5" customHeight="1">
      <c r="A50" s="312" t="s">
        <v>167</v>
      </c>
      <c r="B50" s="353" t="s">
        <v>91</v>
      </c>
      <c r="C50" s="354" t="s">
        <v>176</v>
      </c>
      <c r="D50" s="376" t="s">
        <v>83</v>
      </c>
      <c r="E50" s="378" t="s">
        <v>66</v>
      </c>
      <c r="F50" s="355">
        <v>31.6</v>
      </c>
      <c r="G50" s="355">
        <v>31.6</v>
      </c>
    </row>
    <row r="51" spans="1:7" ht="6" customHeight="1">
      <c r="A51" s="317"/>
      <c r="B51" s="350"/>
      <c r="C51" s="351"/>
      <c r="D51" s="376"/>
      <c r="E51" s="378"/>
      <c r="F51" s="352"/>
      <c r="G51" s="352"/>
    </row>
    <row r="52" spans="1:7" ht="12.75">
      <c r="A52" s="318" t="s">
        <v>26</v>
      </c>
      <c r="B52" s="350" t="s">
        <v>92</v>
      </c>
      <c r="C52" s="351"/>
      <c r="D52" s="376"/>
      <c r="E52" s="378"/>
      <c r="F52" s="352">
        <f>F53+F56+F61</f>
        <v>4623.1</v>
      </c>
      <c r="G52" s="352">
        <f>G53+G56+G61</f>
        <v>4876.700000000001</v>
      </c>
    </row>
    <row r="53" spans="1:7" ht="12.75">
      <c r="A53" s="311" t="s">
        <v>84</v>
      </c>
      <c r="B53" s="353" t="s">
        <v>92</v>
      </c>
      <c r="C53" s="354" t="s">
        <v>90</v>
      </c>
      <c r="D53" s="376" t="s">
        <v>70</v>
      </c>
      <c r="E53" s="378"/>
      <c r="F53" s="355">
        <f>F54+F55</f>
        <v>90.1</v>
      </c>
      <c r="G53" s="355">
        <f>G54+G55</f>
        <v>90.1</v>
      </c>
    </row>
    <row r="54" spans="1:7" ht="25.5">
      <c r="A54" s="315" t="s">
        <v>177</v>
      </c>
      <c r="B54" s="353" t="s">
        <v>92</v>
      </c>
      <c r="C54" s="354" t="s">
        <v>90</v>
      </c>
      <c r="D54" s="376" t="s">
        <v>70</v>
      </c>
      <c r="E54" s="378" t="s">
        <v>76</v>
      </c>
      <c r="F54" s="355">
        <v>85.6</v>
      </c>
      <c r="G54" s="355">
        <v>85.6</v>
      </c>
    </row>
    <row r="55" spans="1:7" ht="15" customHeight="1">
      <c r="A55" s="312" t="s">
        <v>167</v>
      </c>
      <c r="B55" s="353" t="s">
        <v>92</v>
      </c>
      <c r="C55" s="354" t="s">
        <v>90</v>
      </c>
      <c r="D55" s="376" t="s">
        <v>70</v>
      </c>
      <c r="E55" s="378" t="s">
        <v>66</v>
      </c>
      <c r="F55" s="355">
        <v>4.5</v>
      </c>
      <c r="G55" s="355">
        <v>4.5</v>
      </c>
    </row>
    <row r="56" spans="1:7" ht="12.75">
      <c r="A56" s="316" t="s">
        <v>63</v>
      </c>
      <c r="B56" s="353" t="s">
        <v>92</v>
      </c>
      <c r="C56" s="354" t="s">
        <v>100</v>
      </c>
      <c r="D56" s="379"/>
      <c r="E56" s="380"/>
      <c r="F56" s="355">
        <f>F57+F58</f>
        <v>4533</v>
      </c>
      <c r="G56" s="355">
        <f>G57+G58</f>
        <v>4786.6</v>
      </c>
    </row>
    <row r="57" spans="1:7" ht="14.25" customHeight="1">
      <c r="A57" s="312" t="s">
        <v>167</v>
      </c>
      <c r="B57" s="358" t="s">
        <v>92</v>
      </c>
      <c r="C57" s="359" t="s">
        <v>100</v>
      </c>
      <c r="D57" s="376" t="s">
        <v>200</v>
      </c>
      <c r="E57" s="378" t="s">
        <v>66</v>
      </c>
      <c r="F57" s="360">
        <v>0</v>
      </c>
      <c r="G57" s="360">
        <v>0</v>
      </c>
    </row>
    <row r="58" spans="1:7" ht="12.75">
      <c r="A58" s="312" t="s">
        <v>282</v>
      </c>
      <c r="B58" s="358" t="s">
        <v>92</v>
      </c>
      <c r="C58" s="359" t="s">
        <v>100</v>
      </c>
      <c r="D58" s="376" t="s">
        <v>71</v>
      </c>
      <c r="E58" s="378" t="s">
        <v>66</v>
      </c>
      <c r="F58" s="360">
        <f>F59</f>
        <v>4533</v>
      </c>
      <c r="G58" s="360">
        <f>G59</f>
        <v>4786.6</v>
      </c>
    </row>
    <row r="59" spans="1:7" ht="25.5">
      <c r="A59" s="312" t="s">
        <v>505</v>
      </c>
      <c r="B59" s="358" t="s">
        <v>92</v>
      </c>
      <c r="C59" s="359" t="s">
        <v>100</v>
      </c>
      <c r="D59" s="376" t="s">
        <v>71</v>
      </c>
      <c r="E59" s="378" t="s">
        <v>66</v>
      </c>
      <c r="F59" s="360">
        <v>4533</v>
      </c>
      <c r="G59" s="360">
        <v>4786.6</v>
      </c>
    </row>
    <row r="60" spans="1:7" ht="13.5" customHeight="1">
      <c r="A60" s="312" t="s">
        <v>167</v>
      </c>
      <c r="B60" s="358" t="s">
        <v>92</v>
      </c>
      <c r="C60" s="359" t="s">
        <v>100</v>
      </c>
      <c r="D60" s="376" t="s">
        <v>71</v>
      </c>
      <c r="E60" s="378" t="s">
        <v>66</v>
      </c>
      <c r="F60" s="360">
        <v>4533</v>
      </c>
      <c r="G60" s="360">
        <v>4786.6</v>
      </c>
    </row>
    <row r="61" spans="1:7" ht="12.75">
      <c r="A61" s="321" t="s">
        <v>48</v>
      </c>
      <c r="B61" s="361" t="s">
        <v>92</v>
      </c>
      <c r="C61" s="359" t="s">
        <v>94</v>
      </c>
      <c r="D61" s="376" t="s">
        <v>72</v>
      </c>
      <c r="E61" s="378" t="s">
        <v>66</v>
      </c>
      <c r="F61" s="360">
        <f>F62</f>
        <v>0</v>
      </c>
      <c r="G61" s="360">
        <f>G62</f>
        <v>0</v>
      </c>
    </row>
    <row r="62" spans="1:7" ht="15.75" customHeight="1">
      <c r="A62" s="312" t="s">
        <v>167</v>
      </c>
      <c r="B62" s="361" t="s">
        <v>92</v>
      </c>
      <c r="C62" s="359" t="s">
        <v>94</v>
      </c>
      <c r="D62" s="376" t="s">
        <v>72</v>
      </c>
      <c r="E62" s="378" t="s">
        <v>66</v>
      </c>
      <c r="F62" s="360">
        <v>0</v>
      </c>
      <c r="G62" s="360">
        <v>0</v>
      </c>
    </row>
    <row r="63" spans="1:7" ht="12.75">
      <c r="A63" s="321"/>
      <c r="B63" s="361"/>
      <c r="C63" s="359"/>
      <c r="D63" s="376"/>
      <c r="E63" s="378"/>
      <c r="F63" s="360"/>
      <c r="G63" s="360"/>
    </row>
    <row r="64" spans="1:7" ht="12.75">
      <c r="A64" s="322" t="s">
        <v>34</v>
      </c>
      <c r="B64" s="362" t="s">
        <v>95</v>
      </c>
      <c r="C64" s="363"/>
      <c r="D64" s="376"/>
      <c r="E64" s="378"/>
      <c r="F64" s="364">
        <f>F65+F69+F74</f>
        <v>719.6999999999999</v>
      </c>
      <c r="G64" s="364">
        <f>G65+G69+G74</f>
        <v>726.5</v>
      </c>
    </row>
    <row r="65" spans="1:7" ht="12" customHeight="1">
      <c r="A65" s="317" t="s">
        <v>216</v>
      </c>
      <c r="B65" s="361" t="s">
        <v>95</v>
      </c>
      <c r="C65" s="359" t="s">
        <v>90</v>
      </c>
      <c r="D65" s="376"/>
      <c r="E65" s="378"/>
      <c r="F65" s="360">
        <f>F66+F67+F68</f>
        <v>0</v>
      </c>
      <c r="G65" s="360">
        <f>G66+G67+G68</f>
        <v>0</v>
      </c>
    </row>
    <row r="66" spans="1:7" ht="12.75" hidden="1">
      <c r="A66" s="321" t="s">
        <v>178</v>
      </c>
      <c r="B66" s="361" t="s">
        <v>95</v>
      </c>
      <c r="C66" s="359" t="s">
        <v>90</v>
      </c>
      <c r="D66" s="376"/>
      <c r="E66" s="378"/>
      <c r="F66" s="360">
        <v>0</v>
      </c>
      <c r="G66" s="360">
        <v>0</v>
      </c>
    </row>
    <row r="67" spans="1:7" ht="25.5" hidden="1">
      <c r="A67" s="321" t="s">
        <v>179</v>
      </c>
      <c r="B67" s="358" t="s">
        <v>95</v>
      </c>
      <c r="C67" s="359" t="s">
        <v>90</v>
      </c>
      <c r="D67" s="376"/>
      <c r="E67" s="378"/>
      <c r="F67" s="360">
        <v>0</v>
      </c>
      <c r="G67" s="365">
        <v>0</v>
      </c>
    </row>
    <row r="68" spans="1:7" ht="12.75" hidden="1">
      <c r="A68" s="312" t="s">
        <v>215</v>
      </c>
      <c r="B68" s="358" t="s">
        <v>95</v>
      </c>
      <c r="C68" s="359" t="s">
        <v>90</v>
      </c>
      <c r="D68" s="376" t="s">
        <v>217</v>
      </c>
      <c r="E68" s="378" t="s">
        <v>204</v>
      </c>
      <c r="F68" s="360">
        <v>0</v>
      </c>
      <c r="G68" s="360">
        <v>0</v>
      </c>
    </row>
    <row r="69" spans="1:7" ht="12.75">
      <c r="A69" s="317" t="s">
        <v>4</v>
      </c>
      <c r="B69" s="361" t="s">
        <v>95</v>
      </c>
      <c r="C69" s="359" t="s">
        <v>91</v>
      </c>
      <c r="D69" s="376" t="s">
        <v>73</v>
      </c>
      <c r="E69" s="378"/>
      <c r="F69" s="360">
        <f>F70+F73+F72+F71</f>
        <v>100</v>
      </c>
      <c r="G69" s="360">
        <f>G70+G73+G72+G71</f>
        <v>100</v>
      </c>
    </row>
    <row r="70" spans="1:7" ht="15" customHeight="1">
      <c r="A70" s="312" t="s">
        <v>167</v>
      </c>
      <c r="B70" s="361" t="s">
        <v>95</v>
      </c>
      <c r="C70" s="359" t="s">
        <v>91</v>
      </c>
      <c r="D70" s="376" t="s">
        <v>73</v>
      </c>
      <c r="E70" s="378" t="s">
        <v>66</v>
      </c>
      <c r="F70" s="360">
        <v>50</v>
      </c>
      <c r="G70" s="360">
        <v>50</v>
      </c>
    </row>
    <row r="71" spans="1:7" ht="14.25" customHeight="1">
      <c r="A71" s="312" t="s">
        <v>506</v>
      </c>
      <c r="B71" s="361" t="s">
        <v>95</v>
      </c>
      <c r="C71" s="359" t="s">
        <v>91</v>
      </c>
      <c r="D71" s="376" t="s">
        <v>73</v>
      </c>
      <c r="E71" s="378" t="s">
        <v>507</v>
      </c>
      <c r="F71" s="360">
        <v>50</v>
      </c>
      <c r="G71" s="360">
        <v>50</v>
      </c>
    </row>
    <row r="72" spans="1:7" ht="15" customHeight="1" hidden="1">
      <c r="A72" s="312" t="s">
        <v>331</v>
      </c>
      <c r="B72" s="361" t="s">
        <v>95</v>
      </c>
      <c r="C72" s="359" t="s">
        <v>91</v>
      </c>
      <c r="D72" s="378" t="s">
        <v>339</v>
      </c>
      <c r="E72" s="378" t="s">
        <v>338</v>
      </c>
      <c r="F72" s="360">
        <v>0</v>
      </c>
      <c r="G72" s="360">
        <v>0</v>
      </c>
    </row>
    <row r="73" spans="1:7" ht="12.75" hidden="1">
      <c r="A73" s="312" t="s">
        <v>168</v>
      </c>
      <c r="B73" s="361" t="s">
        <v>95</v>
      </c>
      <c r="C73" s="359" t="s">
        <v>91</v>
      </c>
      <c r="D73" s="376" t="s">
        <v>73</v>
      </c>
      <c r="E73" s="378" t="s">
        <v>205</v>
      </c>
      <c r="F73" s="360">
        <v>0</v>
      </c>
      <c r="G73" s="360">
        <v>0</v>
      </c>
    </row>
    <row r="74" spans="1:7" ht="12.75">
      <c r="A74" s="317" t="s">
        <v>180</v>
      </c>
      <c r="B74" s="361" t="s">
        <v>95</v>
      </c>
      <c r="C74" s="359" t="s">
        <v>96</v>
      </c>
      <c r="D74" s="376" t="s">
        <v>74</v>
      </c>
      <c r="E74" s="378"/>
      <c r="F74" s="360">
        <f>F75+F77+F76+F78</f>
        <v>619.6999999999999</v>
      </c>
      <c r="G74" s="360">
        <f>G75+G77+G76+G78</f>
        <v>626.5</v>
      </c>
    </row>
    <row r="75" spans="1:7" ht="12.75">
      <c r="A75" s="312" t="s">
        <v>167</v>
      </c>
      <c r="B75" s="361" t="s">
        <v>95</v>
      </c>
      <c r="C75" s="359" t="s">
        <v>96</v>
      </c>
      <c r="D75" s="376" t="s">
        <v>74</v>
      </c>
      <c r="E75" s="378" t="s">
        <v>66</v>
      </c>
      <c r="F75" s="360">
        <f>67-7.7</f>
        <v>59.3</v>
      </c>
      <c r="G75" s="360">
        <f>67-0.9</f>
        <v>66.1</v>
      </c>
    </row>
    <row r="76" spans="1:7" ht="15.75" customHeight="1">
      <c r="A76" s="312" t="s">
        <v>506</v>
      </c>
      <c r="B76" s="361" t="s">
        <v>95</v>
      </c>
      <c r="C76" s="359" t="s">
        <v>96</v>
      </c>
      <c r="D76" s="376" t="s">
        <v>74</v>
      </c>
      <c r="E76" s="378" t="s">
        <v>507</v>
      </c>
      <c r="F76" s="360">
        <v>50</v>
      </c>
      <c r="G76" s="360">
        <v>50</v>
      </c>
    </row>
    <row r="77" spans="1:7" ht="12.75" hidden="1">
      <c r="A77" s="312" t="s">
        <v>215</v>
      </c>
      <c r="B77" s="361" t="s">
        <v>95</v>
      </c>
      <c r="C77" s="359" t="s">
        <v>96</v>
      </c>
      <c r="D77" s="376" t="s">
        <v>74</v>
      </c>
      <c r="E77" s="378" t="s">
        <v>204</v>
      </c>
      <c r="F77" s="360">
        <v>0</v>
      </c>
      <c r="G77" s="360">
        <v>0</v>
      </c>
    </row>
    <row r="78" spans="1:7" ht="12.75">
      <c r="A78" s="197" t="s">
        <v>395</v>
      </c>
      <c r="B78" s="319" t="s">
        <v>95</v>
      </c>
      <c r="C78" s="287" t="s">
        <v>96</v>
      </c>
      <c r="D78" s="336" t="s">
        <v>396</v>
      </c>
      <c r="E78" s="336"/>
      <c r="F78" s="360">
        <f>F79</f>
        <v>510.4</v>
      </c>
      <c r="G78" s="360">
        <f>G79</f>
        <v>510.4</v>
      </c>
    </row>
    <row r="79" spans="1:7" ht="15" customHeight="1">
      <c r="A79" s="190" t="s">
        <v>167</v>
      </c>
      <c r="B79" s="319" t="s">
        <v>95</v>
      </c>
      <c r="C79" s="287" t="s">
        <v>96</v>
      </c>
      <c r="D79" s="336" t="s">
        <v>396</v>
      </c>
      <c r="E79" s="336" t="s">
        <v>66</v>
      </c>
      <c r="F79" s="360">
        <v>510.4</v>
      </c>
      <c r="G79" s="360">
        <v>510.4</v>
      </c>
    </row>
    <row r="80" spans="1:7" ht="12.75" hidden="1">
      <c r="A80" s="317"/>
      <c r="B80" s="361"/>
      <c r="C80" s="359"/>
      <c r="D80" s="381"/>
      <c r="E80" s="382"/>
      <c r="F80" s="360"/>
      <c r="G80" s="360"/>
    </row>
    <row r="81" spans="1:7" ht="12.75" hidden="1">
      <c r="A81" s="366" t="s">
        <v>440</v>
      </c>
      <c r="B81" s="367" t="s">
        <v>456</v>
      </c>
      <c r="C81" s="368"/>
      <c r="D81" s="381"/>
      <c r="E81" s="382"/>
      <c r="F81" s="364">
        <f aca="true" t="shared" si="0" ref="F81:G83">F82</f>
        <v>0</v>
      </c>
      <c r="G81" s="364">
        <f t="shared" si="0"/>
        <v>0</v>
      </c>
    </row>
    <row r="82" spans="1:7" ht="12.75" hidden="1">
      <c r="A82" s="369" t="s">
        <v>442</v>
      </c>
      <c r="B82" s="193" t="s">
        <v>456</v>
      </c>
      <c r="C82" s="192" t="s">
        <v>95</v>
      </c>
      <c r="D82" s="381"/>
      <c r="E82" s="382"/>
      <c r="F82" s="360">
        <f t="shared" si="0"/>
        <v>0</v>
      </c>
      <c r="G82" s="360">
        <f t="shared" si="0"/>
        <v>0</v>
      </c>
    </row>
    <row r="83" spans="1:7" ht="12.75" hidden="1">
      <c r="A83" s="370" t="s">
        <v>455</v>
      </c>
      <c r="B83" s="193" t="s">
        <v>456</v>
      </c>
      <c r="C83" s="192" t="s">
        <v>95</v>
      </c>
      <c r="D83" s="196" t="s">
        <v>457</v>
      </c>
      <c r="E83" s="382"/>
      <c r="F83" s="360">
        <f t="shared" si="0"/>
        <v>0</v>
      </c>
      <c r="G83" s="360">
        <f t="shared" si="0"/>
        <v>0</v>
      </c>
    </row>
    <row r="84" spans="1:7" ht="12.75" hidden="1">
      <c r="A84" s="312" t="s">
        <v>167</v>
      </c>
      <c r="B84" s="193" t="s">
        <v>456</v>
      </c>
      <c r="C84" s="192" t="s">
        <v>95</v>
      </c>
      <c r="D84" s="196" t="s">
        <v>457</v>
      </c>
      <c r="E84" s="382" t="s">
        <v>66</v>
      </c>
      <c r="F84" s="360">
        <v>0</v>
      </c>
      <c r="G84" s="360">
        <v>0</v>
      </c>
    </row>
    <row r="85" spans="1:7" ht="12.75">
      <c r="A85" s="317"/>
      <c r="B85" s="361"/>
      <c r="C85" s="359"/>
      <c r="D85" s="381"/>
      <c r="E85" s="382"/>
      <c r="F85" s="360"/>
      <c r="G85" s="360"/>
    </row>
    <row r="86" spans="1:7" ht="12.75">
      <c r="A86" s="322" t="s">
        <v>181</v>
      </c>
      <c r="B86" s="362" t="s">
        <v>97</v>
      </c>
      <c r="C86" s="363"/>
      <c r="D86" s="381"/>
      <c r="E86" s="382"/>
      <c r="F86" s="364">
        <f>F87</f>
        <v>672</v>
      </c>
      <c r="G86" s="364">
        <f>G87</f>
        <v>672</v>
      </c>
    </row>
    <row r="87" spans="1:7" ht="12.75">
      <c r="A87" s="322" t="s">
        <v>89</v>
      </c>
      <c r="B87" s="362" t="s">
        <v>97</v>
      </c>
      <c r="C87" s="363" t="s">
        <v>90</v>
      </c>
      <c r="D87" s="385">
        <f>D88</f>
        <v>9930540590</v>
      </c>
      <c r="E87" s="386"/>
      <c r="F87" s="364">
        <f>F88</f>
        <v>672</v>
      </c>
      <c r="G87" s="364">
        <f>G88</f>
        <v>672</v>
      </c>
    </row>
    <row r="88" spans="1:7" ht="12.75">
      <c r="A88" s="317" t="s">
        <v>182</v>
      </c>
      <c r="B88" s="361" t="s">
        <v>97</v>
      </c>
      <c r="C88" s="359" t="s">
        <v>90</v>
      </c>
      <c r="D88" s="387">
        <f>D89</f>
        <v>9930540590</v>
      </c>
      <c r="E88" s="388"/>
      <c r="F88" s="360">
        <f>F89+F90</f>
        <v>672</v>
      </c>
      <c r="G88" s="360">
        <f>G89+G90</f>
        <v>672</v>
      </c>
    </row>
    <row r="89" spans="1:7" ht="17.25" customHeight="1">
      <c r="A89" s="325" t="s">
        <v>183</v>
      </c>
      <c r="B89" s="361" t="s">
        <v>97</v>
      </c>
      <c r="C89" s="359" t="s">
        <v>90</v>
      </c>
      <c r="D89" s="387">
        <f>D90</f>
        <v>9930540590</v>
      </c>
      <c r="E89" s="388">
        <v>611</v>
      </c>
      <c r="F89" s="360">
        <v>672</v>
      </c>
      <c r="G89" s="360">
        <v>672</v>
      </c>
    </row>
    <row r="90" spans="1:7" ht="12.75" hidden="1">
      <c r="A90" s="312" t="s">
        <v>215</v>
      </c>
      <c r="B90" s="361" t="s">
        <v>97</v>
      </c>
      <c r="C90" s="359" t="s">
        <v>90</v>
      </c>
      <c r="D90" s="387">
        <v>9930540590</v>
      </c>
      <c r="E90" s="388">
        <v>851</v>
      </c>
      <c r="F90" s="360">
        <v>0</v>
      </c>
      <c r="G90" s="360">
        <v>0</v>
      </c>
    </row>
    <row r="91" spans="1:7" ht="12.75" hidden="1">
      <c r="A91" s="317"/>
      <c r="B91" s="361"/>
      <c r="C91" s="359"/>
      <c r="D91" s="381"/>
      <c r="E91" s="382"/>
      <c r="F91" s="360"/>
      <c r="G91" s="360"/>
    </row>
    <row r="92" spans="1:7" ht="12.75" hidden="1">
      <c r="A92" s="308" t="s">
        <v>25</v>
      </c>
      <c r="B92" s="350" t="s">
        <v>98</v>
      </c>
      <c r="C92" s="351"/>
      <c r="D92" s="381"/>
      <c r="E92" s="382"/>
      <c r="F92" s="352">
        <f aca="true" t="shared" si="1" ref="F92:G94">F93</f>
        <v>0</v>
      </c>
      <c r="G92" s="352">
        <f t="shared" si="1"/>
        <v>0</v>
      </c>
    </row>
    <row r="93" spans="1:7" ht="12.75" hidden="1">
      <c r="A93" s="308" t="s">
        <v>32</v>
      </c>
      <c r="B93" s="353" t="s">
        <v>98</v>
      </c>
      <c r="C93" s="354"/>
      <c r="D93" s="379" t="s">
        <v>194</v>
      </c>
      <c r="E93" s="380"/>
      <c r="F93" s="352">
        <f t="shared" si="1"/>
        <v>0</v>
      </c>
      <c r="G93" s="352">
        <f t="shared" si="1"/>
        <v>0</v>
      </c>
    </row>
    <row r="94" spans="1:7" ht="12.75" hidden="1">
      <c r="A94" s="326" t="s">
        <v>184</v>
      </c>
      <c r="B94" s="350" t="s">
        <v>98</v>
      </c>
      <c r="C94" s="351"/>
      <c r="D94" s="376"/>
      <c r="E94" s="378"/>
      <c r="F94" s="352">
        <f t="shared" si="1"/>
        <v>0</v>
      </c>
      <c r="G94" s="352">
        <f t="shared" si="1"/>
        <v>0</v>
      </c>
    </row>
    <row r="95" spans="1:7" ht="14.25" customHeight="1" hidden="1">
      <c r="A95" s="312" t="s">
        <v>185</v>
      </c>
      <c r="B95" s="353" t="s">
        <v>98</v>
      </c>
      <c r="C95" s="354" t="s">
        <v>90</v>
      </c>
      <c r="D95" s="376" t="s">
        <v>195</v>
      </c>
      <c r="E95" s="378" t="s">
        <v>208</v>
      </c>
      <c r="F95" s="355">
        <v>0</v>
      </c>
      <c r="G95" s="355">
        <v>0</v>
      </c>
    </row>
    <row r="96" spans="1:7" ht="12.75">
      <c r="A96" s="311"/>
      <c r="B96" s="353"/>
      <c r="C96" s="354"/>
      <c r="D96" s="385"/>
      <c r="E96" s="386"/>
      <c r="F96" s="355"/>
      <c r="G96" s="355"/>
    </row>
    <row r="97" spans="1:7" ht="12.75">
      <c r="A97" s="308" t="s">
        <v>186</v>
      </c>
      <c r="B97" s="371" t="s">
        <v>101</v>
      </c>
      <c r="C97" s="351"/>
      <c r="D97" s="387"/>
      <c r="E97" s="388"/>
      <c r="F97" s="352">
        <f>F98</f>
        <v>10</v>
      </c>
      <c r="G97" s="352">
        <f>G98</f>
        <v>10</v>
      </c>
    </row>
    <row r="98" spans="1:7" ht="12.75">
      <c r="A98" s="311" t="s">
        <v>33</v>
      </c>
      <c r="B98" s="357" t="s">
        <v>101</v>
      </c>
      <c r="C98" s="354" t="s">
        <v>90</v>
      </c>
      <c r="D98" s="387"/>
      <c r="E98" s="388"/>
      <c r="F98" s="355">
        <f>F99+F100</f>
        <v>10</v>
      </c>
      <c r="G98" s="355">
        <f>G99+G100</f>
        <v>10</v>
      </c>
    </row>
    <row r="99" spans="1:7" ht="27" customHeight="1" hidden="1">
      <c r="A99" s="316" t="s">
        <v>187</v>
      </c>
      <c r="B99" s="357" t="s">
        <v>101</v>
      </c>
      <c r="C99" s="354" t="s">
        <v>90</v>
      </c>
      <c r="D99" s="381" t="s">
        <v>188</v>
      </c>
      <c r="E99" s="382"/>
      <c r="F99" s="355">
        <v>0</v>
      </c>
      <c r="G99" s="355">
        <v>0</v>
      </c>
    </row>
    <row r="100" spans="1:7" ht="12.75">
      <c r="A100" s="312" t="s">
        <v>167</v>
      </c>
      <c r="B100" s="353" t="s">
        <v>101</v>
      </c>
      <c r="C100" s="354" t="s">
        <v>90</v>
      </c>
      <c r="D100" s="381" t="s">
        <v>202</v>
      </c>
      <c r="E100" s="382" t="s">
        <v>66</v>
      </c>
      <c r="F100" s="355">
        <v>10</v>
      </c>
      <c r="G100" s="355">
        <v>10</v>
      </c>
    </row>
    <row r="101" spans="1:7" ht="7.5" customHeight="1">
      <c r="A101" s="311"/>
      <c r="B101" s="353"/>
      <c r="C101" s="354"/>
      <c r="D101" s="379"/>
      <c r="E101" s="380"/>
      <c r="F101" s="355"/>
      <c r="G101" s="355"/>
    </row>
    <row r="102" spans="1:7" ht="12.75">
      <c r="A102" s="308" t="s">
        <v>85</v>
      </c>
      <c r="B102" s="350" t="s">
        <v>99</v>
      </c>
      <c r="C102" s="351"/>
      <c r="D102" s="379"/>
      <c r="E102" s="380"/>
      <c r="F102" s="355">
        <f>F103</f>
        <v>225.8</v>
      </c>
      <c r="G102" s="355">
        <f>G103</f>
        <v>225.8</v>
      </c>
    </row>
    <row r="103" spans="1:7" ht="12.75">
      <c r="A103" s="311" t="s">
        <v>88</v>
      </c>
      <c r="B103" s="353" t="s">
        <v>99</v>
      </c>
      <c r="C103" s="354" t="s">
        <v>96</v>
      </c>
      <c r="D103" s="376" t="s">
        <v>86</v>
      </c>
      <c r="E103" s="378" t="s">
        <v>87</v>
      </c>
      <c r="F103" s="355">
        <v>225.8</v>
      </c>
      <c r="G103" s="355">
        <v>225.8</v>
      </c>
    </row>
    <row r="104" spans="1:7" ht="6" customHeight="1">
      <c r="A104" s="311"/>
      <c r="B104" s="353"/>
      <c r="C104" s="354"/>
      <c r="D104" s="376"/>
      <c r="E104" s="378"/>
      <c r="F104" s="355"/>
      <c r="G104" s="355"/>
    </row>
    <row r="105" spans="1:7" ht="21.75" customHeight="1" hidden="1">
      <c r="A105" s="327"/>
      <c r="B105" s="362"/>
      <c r="C105" s="363"/>
      <c r="D105" s="376"/>
      <c r="E105" s="378"/>
      <c r="F105" s="355"/>
      <c r="G105" s="355"/>
    </row>
    <row r="106" spans="1:7" ht="12.75">
      <c r="A106" s="372" t="s">
        <v>2</v>
      </c>
      <c r="B106" s="373"/>
      <c r="C106" s="374"/>
      <c r="D106" s="346"/>
      <c r="E106" s="346"/>
      <c r="F106" s="375">
        <f>F14+F105</f>
        <v>19149.1</v>
      </c>
      <c r="G106" s="375">
        <f>G14+G105</f>
        <v>18986.399999999998</v>
      </c>
    </row>
  </sheetData>
  <sheetProtection/>
  <mergeCells count="4">
    <mergeCell ref="A8:F8"/>
    <mergeCell ref="A11:F11"/>
    <mergeCell ref="A9:F9"/>
    <mergeCell ref="A10:F10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0"/>
  <sheetViews>
    <sheetView zoomScale="90" zoomScaleNormal="90" zoomScalePageLayoutView="0" workbookViewId="0" topLeftCell="A128">
      <selection activeCell="G177" sqref="G177"/>
    </sheetView>
  </sheetViews>
  <sheetFormatPr defaultColWidth="9.00390625" defaultRowHeight="12.75"/>
  <cols>
    <col min="1" max="1" width="117.375" style="0" customWidth="1"/>
    <col min="2" max="2" width="7.875" style="0" customWidth="1"/>
    <col min="3" max="3" width="9.125" style="0" customWidth="1"/>
    <col min="4" max="4" width="11.75390625" style="0" customWidth="1"/>
    <col min="5" max="5" width="10.00390625" style="0" customWidth="1"/>
    <col min="6" max="6" width="9.625" style="0" customWidth="1"/>
    <col min="7" max="7" width="8.75390625" style="0" customWidth="1"/>
  </cols>
  <sheetData>
    <row r="1" ht="12.75">
      <c r="D1" s="1" t="s">
        <v>135</v>
      </c>
    </row>
    <row r="2" ht="12.75">
      <c r="D2" s="1" t="s">
        <v>300</v>
      </c>
    </row>
    <row r="3" ht="12.75">
      <c r="D3" s="1" t="s">
        <v>301</v>
      </c>
    </row>
    <row r="4" ht="12.75">
      <c r="D4" s="1" t="s">
        <v>491</v>
      </c>
    </row>
    <row r="5" ht="12.75">
      <c r="D5" s="1" t="s">
        <v>492</v>
      </c>
    </row>
    <row r="6" ht="15">
      <c r="D6" s="391" t="s">
        <v>534</v>
      </c>
    </row>
    <row r="7" ht="12.75">
      <c r="D7" s="1"/>
    </row>
    <row r="8" spans="1:7" ht="12.75">
      <c r="A8" s="416" t="s">
        <v>209</v>
      </c>
      <c r="B8" s="416"/>
      <c r="C8" s="416"/>
      <c r="D8" s="416"/>
      <c r="E8" s="416"/>
      <c r="F8" s="416"/>
      <c r="G8" s="416"/>
    </row>
    <row r="9" spans="1:7" ht="12.75">
      <c r="A9" s="417" t="s">
        <v>500</v>
      </c>
      <c r="B9" s="417"/>
      <c r="C9" s="417"/>
      <c r="D9" s="417"/>
      <c r="E9" s="417"/>
      <c r="F9" s="417"/>
      <c r="G9" s="417"/>
    </row>
    <row r="10" ht="10.5" customHeight="1"/>
    <row r="11" spans="1:7" ht="12.75">
      <c r="A11" s="13"/>
      <c r="B11" s="13"/>
      <c r="C11" s="12"/>
      <c r="D11" s="14"/>
      <c r="E11" s="14"/>
      <c r="F11" s="14"/>
      <c r="G11" s="30" t="s">
        <v>106</v>
      </c>
    </row>
    <row r="12" spans="1:7" ht="25.5">
      <c r="A12" s="186" t="s">
        <v>109</v>
      </c>
      <c r="B12" s="187" t="s">
        <v>19</v>
      </c>
      <c r="C12" s="39" t="s">
        <v>20</v>
      </c>
      <c r="D12" s="33" t="s">
        <v>163</v>
      </c>
      <c r="E12" s="38" t="s">
        <v>35</v>
      </c>
      <c r="F12" s="38" t="s">
        <v>203</v>
      </c>
      <c r="G12" s="34" t="s">
        <v>0</v>
      </c>
    </row>
    <row r="13" spans="1:7" ht="12.75">
      <c r="A13" s="265" t="s">
        <v>130</v>
      </c>
      <c r="B13" s="304" t="s">
        <v>128</v>
      </c>
      <c r="C13" s="305"/>
      <c r="D13" s="305"/>
      <c r="E13" s="262"/>
      <c r="F13" s="306"/>
      <c r="G13" s="307">
        <f>G15+G88+G99+G127+G201+G207+G214+G227</f>
        <v>21533.508</v>
      </c>
    </row>
    <row r="14" spans="1:7" ht="15.75">
      <c r="A14" s="188"/>
      <c r="B14" s="188"/>
      <c r="C14" s="188"/>
      <c r="D14" s="188"/>
      <c r="E14" s="37"/>
      <c r="F14" s="142"/>
      <c r="G14" s="189"/>
    </row>
    <row r="15" spans="1:7" ht="12.75">
      <c r="A15" s="190" t="s">
        <v>1</v>
      </c>
      <c r="B15" s="191" t="s">
        <v>128</v>
      </c>
      <c r="C15" s="192" t="s">
        <v>90</v>
      </c>
      <c r="D15" s="192" t="s">
        <v>340</v>
      </c>
      <c r="E15" s="193"/>
      <c r="F15" s="194"/>
      <c r="G15" s="195">
        <f>G16+G23+G42+G47+G38</f>
        <v>13532.208</v>
      </c>
    </row>
    <row r="16" spans="1:7" ht="16.5" customHeight="1">
      <c r="A16" s="190" t="s">
        <v>295</v>
      </c>
      <c r="B16" s="191" t="s">
        <v>128</v>
      </c>
      <c r="C16" s="192" t="s">
        <v>90</v>
      </c>
      <c r="D16" s="192" t="s">
        <v>91</v>
      </c>
      <c r="E16" s="193"/>
      <c r="F16" s="194"/>
      <c r="G16" s="195">
        <f>G17</f>
        <v>1600.8</v>
      </c>
    </row>
    <row r="17" spans="1:7" ht="12.75">
      <c r="A17" s="190" t="s">
        <v>341</v>
      </c>
      <c r="B17" s="191" t="s">
        <v>128</v>
      </c>
      <c r="C17" s="192" t="s">
        <v>90</v>
      </c>
      <c r="D17" s="192" t="s">
        <v>91</v>
      </c>
      <c r="E17" s="196" t="s">
        <v>68</v>
      </c>
      <c r="F17" s="194"/>
      <c r="G17" s="195">
        <f>G18</f>
        <v>1600.8</v>
      </c>
    </row>
    <row r="18" spans="1:7" ht="12.75">
      <c r="A18" s="190" t="s">
        <v>342</v>
      </c>
      <c r="B18" s="191" t="s">
        <v>128</v>
      </c>
      <c r="C18" s="192" t="s">
        <v>90</v>
      </c>
      <c r="D18" s="192" t="s">
        <v>91</v>
      </c>
      <c r="E18" s="196" t="s">
        <v>68</v>
      </c>
      <c r="F18" s="194"/>
      <c r="G18" s="195">
        <f>G19</f>
        <v>1600.8</v>
      </c>
    </row>
    <row r="19" spans="1:7" ht="27.75" customHeight="1">
      <c r="A19" s="190" t="s">
        <v>343</v>
      </c>
      <c r="B19" s="191" t="s">
        <v>128</v>
      </c>
      <c r="C19" s="192" t="s">
        <v>90</v>
      </c>
      <c r="D19" s="192" t="s">
        <v>91</v>
      </c>
      <c r="E19" s="196" t="s">
        <v>68</v>
      </c>
      <c r="F19" s="194" t="s">
        <v>344</v>
      </c>
      <c r="G19" s="195">
        <f>G20</f>
        <v>1600.8</v>
      </c>
    </row>
    <row r="20" spans="1:7" ht="12.75">
      <c r="A20" s="190" t="s">
        <v>345</v>
      </c>
      <c r="B20" s="191" t="s">
        <v>128</v>
      </c>
      <c r="C20" s="192" t="s">
        <v>90</v>
      </c>
      <c r="D20" s="192" t="s">
        <v>91</v>
      </c>
      <c r="E20" s="196" t="s">
        <v>68</v>
      </c>
      <c r="F20" s="194" t="s">
        <v>76</v>
      </c>
      <c r="G20" s="195">
        <f>G21+G22</f>
        <v>1600.8</v>
      </c>
    </row>
    <row r="21" spans="1:7" ht="12.75">
      <c r="A21" s="190" t="s">
        <v>346</v>
      </c>
      <c r="B21" s="191" t="s">
        <v>128</v>
      </c>
      <c r="C21" s="192" t="s">
        <v>90</v>
      </c>
      <c r="D21" s="192" t="s">
        <v>91</v>
      </c>
      <c r="E21" s="196" t="s">
        <v>68</v>
      </c>
      <c r="F21" s="194" t="s">
        <v>347</v>
      </c>
      <c r="G21" s="195">
        <v>1229.5</v>
      </c>
    </row>
    <row r="22" spans="1:7" ht="15" customHeight="1">
      <c r="A22" s="190" t="s">
        <v>348</v>
      </c>
      <c r="B22" s="191" t="s">
        <v>128</v>
      </c>
      <c r="C22" s="192" t="s">
        <v>90</v>
      </c>
      <c r="D22" s="192" t="s">
        <v>91</v>
      </c>
      <c r="E22" s="196" t="s">
        <v>68</v>
      </c>
      <c r="F22" s="194" t="s">
        <v>349</v>
      </c>
      <c r="G22" s="195">
        <v>371.3</v>
      </c>
    </row>
    <row r="23" spans="1:7" ht="12.75">
      <c r="A23" s="190" t="s">
        <v>350</v>
      </c>
      <c r="B23" s="191" t="s">
        <v>128</v>
      </c>
      <c r="C23" s="192" t="s">
        <v>90</v>
      </c>
      <c r="D23" s="192" t="s">
        <v>92</v>
      </c>
      <c r="E23" s="196" t="s">
        <v>67</v>
      </c>
      <c r="F23" s="194"/>
      <c r="G23" s="195">
        <f>G24</f>
        <v>11832.908000000001</v>
      </c>
    </row>
    <row r="24" spans="1:7" ht="12.75">
      <c r="A24" s="190" t="s">
        <v>342</v>
      </c>
      <c r="B24" s="191" t="s">
        <v>128</v>
      </c>
      <c r="C24" s="192" t="s">
        <v>90</v>
      </c>
      <c r="D24" s="192" t="s">
        <v>92</v>
      </c>
      <c r="E24" s="196" t="s">
        <v>67</v>
      </c>
      <c r="F24" s="194"/>
      <c r="G24" s="195">
        <f>G25+G29+G33</f>
        <v>11832.908000000001</v>
      </c>
    </row>
    <row r="25" spans="1:7" ht="29.25" customHeight="1">
      <c r="A25" s="190" t="s">
        <v>343</v>
      </c>
      <c r="B25" s="191" t="s">
        <v>128</v>
      </c>
      <c r="C25" s="192" t="s">
        <v>90</v>
      </c>
      <c r="D25" s="192" t="s">
        <v>92</v>
      </c>
      <c r="E25" s="196" t="s">
        <v>67</v>
      </c>
      <c r="F25" s="194" t="s">
        <v>344</v>
      </c>
      <c r="G25" s="195">
        <f>G26</f>
        <v>11502.308</v>
      </c>
    </row>
    <row r="26" spans="1:7" ht="12.75">
      <c r="A26" s="190" t="s">
        <v>345</v>
      </c>
      <c r="B26" s="191" t="s">
        <v>128</v>
      </c>
      <c r="C26" s="192" t="s">
        <v>90</v>
      </c>
      <c r="D26" s="192" t="s">
        <v>92</v>
      </c>
      <c r="E26" s="196" t="s">
        <v>67</v>
      </c>
      <c r="F26" s="194" t="s">
        <v>76</v>
      </c>
      <c r="G26" s="195">
        <f>G27+G28</f>
        <v>11502.308</v>
      </c>
    </row>
    <row r="27" spans="1:7" ht="12.75">
      <c r="A27" s="190" t="s">
        <v>346</v>
      </c>
      <c r="B27" s="191" t="s">
        <v>128</v>
      </c>
      <c r="C27" s="192" t="s">
        <v>90</v>
      </c>
      <c r="D27" s="192" t="s">
        <v>92</v>
      </c>
      <c r="E27" s="196" t="s">
        <v>67</v>
      </c>
      <c r="F27" s="194" t="s">
        <v>347</v>
      </c>
      <c r="G27" s="195">
        <f>4368.434+3313.757+1152.117</f>
        <v>8834.308</v>
      </c>
    </row>
    <row r="28" spans="1:7" ht="12.75" customHeight="1">
      <c r="A28" s="190" t="s">
        <v>348</v>
      </c>
      <c r="B28" s="191" t="s">
        <v>128</v>
      </c>
      <c r="C28" s="192" t="s">
        <v>90</v>
      </c>
      <c r="D28" s="192" t="s">
        <v>92</v>
      </c>
      <c r="E28" s="196" t="s">
        <v>67</v>
      </c>
      <c r="F28" s="194" t="s">
        <v>349</v>
      </c>
      <c r="G28" s="195">
        <v>2668</v>
      </c>
    </row>
    <row r="29" spans="1:7" ht="12.75">
      <c r="A29" s="190" t="s">
        <v>351</v>
      </c>
      <c r="B29" s="191" t="s">
        <v>128</v>
      </c>
      <c r="C29" s="192" t="s">
        <v>90</v>
      </c>
      <c r="D29" s="192" t="s">
        <v>92</v>
      </c>
      <c r="E29" s="196" t="s">
        <v>67</v>
      </c>
      <c r="F29" s="194" t="s">
        <v>352</v>
      </c>
      <c r="G29" s="195">
        <f>G30</f>
        <v>330.6</v>
      </c>
    </row>
    <row r="30" spans="1:7" ht="12.75">
      <c r="A30" s="190" t="s">
        <v>353</v>
      </c>
      <c r="B30" s="191" t="s">
        <v>128</v>
      </c>
      <c r="C30" s="192" t="s">
        <v>90</v>
      </c>
      <c r="D30" s="192" t="s">
        <v>92</v>
      </c>
      <c r="E30" s="196" t="s">
        <v>67</v>
      </c>
      <c r="F30" s="194" t="s">
        <v>354</v>
      </c>
      <c r="G30" s="195">
        <f>G32+G31</f>
        <v>330.6</v>
      </c>
    </row>
    <row r="31" spans="1:7" ht="12.75">
      <c r="A31" s="190" t="s">
        <v>167</v>
      </c>
      <c r="B31" s="191" t="s">
        <v>128</v>
      </c>
      <c r="C31" s="192" t="s">
        <v>90</v>
      </c>
      <c r="D31" s="192" t="s">
        <v>92</v>
      </c>
      <c r="E31" s="196" t="s">
        <v>67</v>
      </c>
      <c r="F31" s="194" t="s">
        <v>66</v>
      </c>
      <c r="G31" s="195">
        <v>250</v>
      </c>
    </row>
    <row r="32" spans="1:7" ht="12.75">
      <c r="A32" s="190" t="s">
        <v>506</v>
      </c>
      <c r="B32" s="191" t="s">
        <v>128</v>
      </c>
      <c r="C32" s="192" t="s">
        <v>90</v>
      </c>
      <c r="D32" s="192" t="s">
        <v>92</v>
      </c>
      <c r="E32" s="196" t="s">
        <v>67</v>
      </c>
      <c r="F32" s="194" t="s">
        <v>507</v>
      </c>
      <c r="G32" s="195">
        <f>80.6</f>
        <v>80.6</v>
      </c>
    </row>
    <row r="33" spans="1:7" ht="2.25" customHeight="1">
      <c r="A33" s="190" t="s">
        <v>355</v>
      </c>
      <c r="B33" s="191" t="s">
        <v>128</v>
      </c>
      <c r="C33" s="192" t="s">
        <v>90</v>
      </c>
      <c r="D33" s="192" t="s">
        <v>92</v>
      </c>
      <c r="E33" s="196" t="s">
        <v>67</v>
      </c>
      <c r="F33" s="194" t="s">
        <v>356</v>
      </c>
      <c r="G33" s="195">
        <f>G34</f>
        <v>0</v>
      </c>
    </row>
    <row r="34" spans="1:7" ht="12.75" hidden="1">
      <c r="A34" s="190" t="s">
        <v>357</v>
      </c>
      <c r="B34" s="191" t="s">
        <v>128</v>
      </c>
      <c r="C34" s="192" t="s">
        <v>90</v>
      </c>
      <c r="D34" s="192" t="s">
        <v>92</v>
      </c>
      <c r="E34" s="196" t="s">
        <v>67</v>
      </c>
      <c r="F34" s="194" t="s">
        <v>358</v>
      </c>
      <c r="G34" s="195">
        <f>G35+G36+G37</f>
        <v>0</v>
      </c>
    </row>
    <row r="35" spans="1:7" ht="12.75" hidden="1">
      <c r="A35" s="190" t="s">
        <v>359</v>
      </c>
      <c r="B35" s="191" t="s">
        <v>128</v>
      </c>
      <c r="C35" s="192" t="s">
        <v>90</v>
      </c>
      <c r="D35" s="192" t="s">
        <v>92</v>
      </c>
      <c r="E35" s="196" t="s">
        <v>67</v>
      </c>
      <c r="F35" s="194" t="s">
        <v>204</v>
      </c>
      <c r="G35" s="195">
        <v>0</v>
      </c>
    </row>
    <row r="36" spans="1:7" ht="12.75" hidden="1">
      <c r="A36" s="190" t="s">
        <v>168</v>
      </c>
      <c r="B36" s="191" t="s">
        <v>128</v>
      </c>
      <c r="C36" s="192" t="s">
        <v>90</v>
      </c>
      <c r="D36" s="192" t="s">
        <v>92</v>
      </c>
      <c r="E36" s="196" t="s">
        <v>67</v>
      </c>
      <c r="F36" s="194" t="s">
        <v>205</v>
      </c>
      <c r="G36" s="195">
        <v>0</v>
      </c>
    </row>
    <row r="37" spans="1:7" ht="12.75" hidden="1">
      <c r="A37" s="197" t="s">
        <v>169</v>
      </c>
      <c r="B37" s="191" t="s">
        <v>128</v>
      </c>
      <c r="C37" s="192" t="s">
        <v>90</v>
      </c>
      <c r="D37" s="192" t="s">
        <v>92</v>
      </c>
      <c r="E37" s="196" t="s">
        <v>67</v>
      </c>
      <c r="F37" s="198" t="s">
        <v>206</v>
      </c>
      <c r="G37" s="195">
        <v>0</v>
      </c>
    </row>
    <row r="38" spans="1:7" ht="12.75" hidden="1">
      <c r="A38" s="199" t="s">
        <v>360</v>
      </c>
      <c r="B38" s="200" t="s">
        <v>128</v>
      </c>
      <c r="C38" s="200" t="s">
        <v>90</v>
      </c>
      <c r="D38" s="200" t="s">
        <v>199</v>
      </c>
      <c r="E38" s="201"/>
      <c r="F38" s="202"/>
      <c r="G38" s="203">
        <f>G39</f>
        <v>0</v>
      </c>
    </row>
    <row r="39" spans="1:7" ht="12.75" hidden="1">
      <c r="A39" s="199" t="s">
        <v>361</v>
      </c>
      <c r="B39" s="204" t="s">
        <v>128</v>
      </c>
      <c r="C39" s="200" t="s">
        <v>90</v>
      </c>
      <c r="D39" s="200" t="s">
        <v>199</v>
      </c>
      <c r="E39" s="201">
        <v>9910640190</v>
      </c>
      <c r="F39" s="205"/>
      <c r="G39" s="206">
        <f>G40</f>
        <v>0</v>
      </c>
    </row>
    <row r="40" spans="1:7" ht="12.75" hidden="1">
      <c r="A40" s="199" t="s">
        <v>355</v>
      </c>
      <c r="B40" s="204" t="s">
        <v>128</v>
      </c>
      <c r="C40" s="200" t="str">
        <f>C38</f>
        <v>01</v>
      </c>
      <c r="D40" s="200" t="str">
        <f>D38</f>
        <v>07</v>
      </c>
      <c r="E40" s="201">
        <v>9910640190</v>
      </c>
      <c r="F40" s="205" t="s">
        <v>356</v>
      </c>
      <c r="G40" s="206">
        <f>G41</f>
        <v>0</v>
      </c>
    </row>
    <row r="41" spans="1:7" ht="12.75" hidden="1">
      <c r="A41" s="199" t="s">
        <v>362</v>
      </c>
      <c r="B41" s="204" t="s">
        <v>128</v>
      </c>
      <c r="C41" s="200" t="str">
        <f>C39</f>
        <v>01</v>
      </c>
      <c r="D41" s="200" t="str">
        <f>D39</f>
        <v>07</v>
      </c>
      <c r="E41" s="201">
        <v>9910640190</v>
      </c>
      <c r="F41" s="205" t="s">
        <v>207</v>
      </c>
      <c r="G41" s="206">
        <v>0</v>
      </c>
    </row>
    <row r="42" spans="1:7" ht="12.75">
      <c r="A42" s="190" t="s">
        <v>363</v>
      </c>
      <c r="B42" s="191" t="s">
        <v>128</v>
      </c>
      <c r="C42" s="192" t="s">
        <v>90</v>
      </c>
      <c r="D42" s="192" t="s">
        <v>101</v>
      </c>
      <c r="E42" s="193"/>
      <c r="F42" s="194"/>
      <c r="G42" s="195">
        <f>G43</f>
        <v>48</v>
      </c>
    </row>
    <row r="43" spans="1:7" ht="12.75">
      <c r="A43" s="190" t="s">
        <v>170</v>
      </c>
      <c r="B43" s="191" t="s">
        <v>128</v>
      </c>
      <c r="C43" s="192" t="s">
        <v>90</v>
      </c>
      <c r="D43" s="192" t="s">
        <v>101</v>
      </c>
      <c r="E43" s="196" t="s">
        <v>192</v>
      </c>
      <c r="F43" s="194"/>
      <c r="G43" s="195">
        <f>G44</f>
        <v>48</v>
      </c>
    </row>
    <row r="44" spans="1:7" ht="12.75">
      <c r="A44" s="190" t="s">
        <v>364</v>
      </c>
      <c r="B44" s="191" t="s">
        <v>128</v>
      </c>
      <c r="C44" s="192" t="s">
        <v>90</v>
      </c>
      <c r="D44" s="192" t="s">
        <v>101</v>
      </c>
      <c r="E44" s="196" t="s">
        <v>69</v>
      </c>
      <c r="F44" s="194"/>
      <c r="G44" s="195">
        <f>G45</f>
        <v>48</v>
      </c>
    </row>
    <row r="45" spans="1:7" ht="12.75">
      <c r="A45" s="190" t="s">
        <v>355</v>
      </c>
      <c r="B45" s="191" t="s">
        <v>128</v>
      </c>
      <c r="C45" s="192" t="s">
        <v>90</v>
      </c>
      <c r="D45" s="192" t="s">
        <v>101</v>
      </c>
      <c r="E45" s="196" t="s">
        <v>69</v>
      </c>
      <c r="F45" s="194" t="s">
        <v>356</v>
      </c>
      <c r="G45" s="195">
        <f>G46</f>
        <v>48</v>
      </c>
    </row>
    <row r="46" spans="1:7" ht="12.75">
      <c r="A46" s="190" t="s">
        <v>78</v>
      </c>
      <c r="B46" s="191" t="s">
        <v>128</v>
      </c>
      <c r="C46" s="192" t="s">
        <v>90</v>
      </c>
      <c r="D46" s="192" t="s">
        <v>101</v>
      </c>
      <c r="E46" s="196" t="s">
        <v>69</v>
      </c>
      <c r="F46" s="194" t="s">
        <v>79</v>
      </c>
      <c r="G46" s="195">
        <v>48</v>
      </c>
    </row>
    <row r="47" spans="1:7" ht="12.75">
      <c r="A47" s="190" t="s">
        <v>365</v>
      </c>
      <c r="B47" s="191" t="s">
        <v>128</v>
      </c>
      <c r="C47" s="192" t="s">
        <v>90</v>
      </c>
      <c r="D47" s="192" t="s">
        <v>93</v>
      </c>
      <c r="E47" s="193"/>
      <c r="F47" s="194"/>
      <c r="G47" s="195">
        <f>G48+G52+G56+G60+G64+G68+G76+G72+G80+G84</f>
        <v>50.5</v>
      </c>
    </row>
    <row r="48" spans="1:7" ht="12.75">
      <c r="A48" s="197" t="s">
        <v>172</v>
      </c>
      <c r="B48" s="191" t="s">
        <v>128</v>
      </c>
      <c r="C48" s="192" t="s">
        <v>90</v>
      </c>
      <c r="D48" s="192" t="s">
        <v>93</v>
      </c>
      <c r="E48" s="196" t="s">
        <v>81</v>
      </c>
      <c r="F48" s="194"/>
      <c r="G48" s="195">
        <f>G49</f>
        <v>0.7</v>
      </c>
    </row>
    <row r="49" spans="1:7" ht="12.75">
      <c r="A49" s="190" t="s">
        <v>351</v>
      </c>
      <c r="B49" s="191" t="s">
        <v>128</v>
      </c>
      <c r="C49" s="192" t="s">
        <v>90</v>
      </c>
      <c r="D49" s="192" t="s">
        <v>93</v>
      </c>
      <c r="E49" s="196" t="s">
        <v>81</v>
      </c>
      <c r="F49" s="194" t="s">
        <v>352</v>
      </c>
      <c r="G49" s="195">
        <f>G50</f>
        <v>0.7</v>
      </c>
    </row>
    <row r="50" spans="1:7" ht="12.75">
      <c r="A50" s="190" t="s">
        <v>353</v>
      </c>
      <c r="B50" s="191" t="s">
        <v>128</v>
      </c>
      <c r="C50" s="192" t="s">
        <v>90</v>
      </c>
      <c r="D50" s="192" t="s">
        <v>93</v>
      </c>
      <c r="E50" s="196" t="s">
        <v>81</v>
      </c>
      <c r="F50" s="194" t="s">
        <v>354</v>
      </c>
      <c r="G50" s="195">
        <f>G51</f>
        <v>0.7</v>
      </c>
    </row>
    <row r="51" spans="1:7" ht="10.5" customHeight="1">
      <c r="A51" s="190" t="s">
        <v>167</v>
      </c>
      <c r="B51" s="191" t="s">
        <v>128</v>
      </c>
      <c r="C51" s="192" t="s">
        <v>90</v>
      </c>
      <c r="D51" s="192" t="s">
        <v>93</v>
      </c>
      <c r="E51" s="196" t="s">
        <v>81</v>
      </c>
      <c r="F51" s="194" t="s">
        <v>66</v>
      </c>
      <c r="G51" s="195">
        <v>0.7</v>
      </c>
    </row>
    <row r="52" spans="1:7" ht="2.25" customHeight="1" hidden="1">
      <c r="A52" s="207" t="s">
        <v>325</v>
      </c>
      <c r="B52" s="191" t="s">
        <v>128</v>
      </c>
      <c r="C52" s="192" t="s">
        <v>90</v>
      </c>
      <c r="D52" s="192" t="s">
        <v>93</v>
      </c>
      <c r="E52" s="196" t="s">
        <v>332</v>
      </c>
      <c r="F52" s="194"/>
      <c r="G52" s="195">
        <f>G53</f>
        <v>0</v>
      </c>
    </row>
    <row r="53" spans="1:7" ht="12.75" customHeight="1" hidden="1">
      <c r="A53" s="190" t="s">
        <v>351</v>
      </c>
      <c r="B53" s="191" t="s">
        <v>128</v>
      </c>
      <c r="C53" s="192" t="s">
        <v>90</v>
      </c>
      <c r="D53" s="192" t="s">
        <v>93</v>
      </c>
      <c r="E53" s="196" t="s">
        <v>332</v>
      </c>
      <c r="F53" s="194" t="s">
        <v>352</v>
      </c>
      <c r="G53" s="195">
        <f>G54</f>
        <v>0</v>
      </c>
    </row>
    <row r="54" spans="1:7" ht="14.25" customHeight="1" hidden="1">
      <c r="A54" s="190" t="s">
        <v>353</v>
      </c>
      <c r="B54" s="191" t="s">
        <v>128</v>
      </c>
      <c r="C54" s="192" t="s">
        <v>90</v>
      </c>
      <c r="D54" s="192" t="s">
        <v>93</v>
      </c>
      <c r="E54" s="196" t="s">
        <v>332</v>
      </c>
      <c r="F54" s="194" t="s">
        <v>354</v>
      </c>
      <c r="G54" s="195">
        <f>G55</f>
        <v>0</v>
      </c>
    </row>
    <row r="55" spans="1:7" ht="12" customHeight="1" hidden="1">
      <c r="A55" s="190" t="s">
        <v>167</v>
      </c>
      <c r="B55" s="191" t="s">
        <v>128</v>
      </c>
      <c r="C55" s="192" t="s">
        <v>90</v>
      </c>
      <c r="D55" s="192" t="s">
        <v>93</v>
      </c>
      <c r="E55" s="196" t="s">
        <v>332</v>
      </c>
      <c r="F55" s="194" t="s">
        <v>66</v>
      </c>
      <c r="G55" s="195">
        <v>0</v>
      </c>
    </row>
    <row r="56" spans="1:7" ht="12" customHeight="1" hidden="1">
      <c r="A56" s="208" t="s">
        <v>211</v>
      </c>
      <c r="B56" s="191" t="s">
        <v>128</v>
      </c>
      <c r="C56" s="192" t="s">
        <v>90</v>
      </c>
      <c r="D56" s="192" t="s">
        <v>93</v>
      </c>
      <c r="E56" s="196" t="s">
        <v>75</v>
      </c>
      <c r="F56" s="194"/>
      <c r="G56" s="195">
        <f>G57</f>
        <v>0</v>
      </c>
    </row>
    <row r="57" spans="1:7" ht="16.5" customHeight="1" hidden="1">
      <c r="A57" s="190" t="s">
        <v>351</v>
      </c>
      <c r="B57" s="191" t="s">
        <v>128</v>
      </c>
      <c r="C57" s="192" t="s">
        <v>90</v>
      </c>
      <c r="D57" s="192" t="s">
        <v>93</v>
      </c>
      <c r="E57" s="196" t="s">
        <v>75</v>
      </c>
      <c r="F57" s="194" t="s">
        <v>352</v>
      </c>
      <c r="G57" s="195">
        <f>G58</f>
        <v>0</v>
      </c>
    </row>
    <row r="58" spans="1:7" ht="16.5" customHeight="1" hidden="1">
      <c r="A58" s="190" t="s">
        <v>353</v>
      </c>
      <c r="B58" s="191" t="s">
        <v>128</v>
      </c>
      <c r="C58" s="192" t="s">
        <v>90</v>
      </c>
      <c r="D58" s="192" t="s">
        <v>93</v>
      </c>
      <c r="E58" s="196" t="s">
        <v>75</v>
      </c>
      <c r="F58" s="194" t="s">
        <v>354</v>
      </c>
      <c r="G58" s="195">
        <f>G59</f>
        <v>0</v>
      </c>
    </row>
    <row r="59" spans="1:7" ht="14.25" customHeight="1" hidden="1">
      <c r="A59" s="190" t="s">
        <v>167</v>
      </c>
      <c r="B59" s="191" t="s">
        <v>128</v>
      </c>
      <c r="C59" s="192" t="s">
        <v>90</v>
      </c>
      <c r="D59" s="192" t="s">
        <v>93</v>
      </c>
      <c r="E59" s="196" t="s">
        <v>75</v>
      </c>
      <c r="F59" s="194" t="s">
        <v>66</v>
      </c>
      <c r="G59" s="195">
        <v>0</v>
      </c>
    </row>
    <row r="60" spans="1:7" ht="13.5" customHeight="1" hidden="1">
      <c r="A60" s="208" t="s">
        <v>326</v>
      </c>
      <c r="B60" s="191" t="s">
        <v>128</v>
      </c>
      <c r="C60" s="192" t="s">
        <v>90</v>
      </c>
      <c r="D60" s="192" t="s">
        <v>93</v>
      </c>
      <c r="E60" s="196" t="s">
        <v>335</v>
      </c>
      <c r="F60" s="194"/>
      <c r="G60" s="195">
        <f>G61</f>
        <v>0</v>
      </c>
    </row>
    <row r="61" spans="1:7" ht="12.75" customHeight="1" hidden="1">
      <c r="A61" s="190" t="s">
        <v>351</v>
      </c>
      <c r="B61" s="191" t="s">
        <v>128</v>
      </c>
      <c r="C61" s="192" t="s">
        <v>90</v>
      </c>
      <c r="D61" s="192" t="s">
        <v>93</v>
      </c>
      <c r="E61" s="196" t="s">
        <v>335</v>
      </c>
      <c r="F61" s="194" t="s">
        <v>352</v>
      </c>
      <c r="G61" s="195">
        <f>G62</f>
        <v>0</v>
      </c>
    </row>
    <row r="62" spans="1:7" ht="14.25" customHeight="1" hidden="1">
      <c r="A62" s="190" t="s">
        <v>353</v>
      </c>
      <c r="B62" s="191" t="s">
        <v>128</v>
      </c>
      <c r="C62" s="192" t="s">
        <v>90</v>
      </c>
      <c r="D62" s="192" t="s">
        <v>93</v>
      </c>
      <c r="E62" s="196" t="s">
        <v>335</v>
      </c>
      <c r="F62" s="194" t="s">
        <v>354</v>
      </c>
      <c r="G62" s="195">
        <f>G63</f>
        <v>0</v>
      </c>
    </row>
    <row r="63" spans="1:7" ht="14.25" customHeight="1" hidden="1">
      <c r="A63" s="190" t="s">
        <v>167</v>
      </c>
      <c r="B63" s="191" t="s">
        <v>128</v>
      </c>
      <c r="C63" s="192" t="s">
        <v>90</v>
      </c>
      <c r="D63" s="192" t="s">
        <v>93</v>
      </c>
      <c r="E63" s="196" t="s">
        <v>335</v>
      </c>
      <c r="F63" s="194" t="s">
        <v>66</v>
      </c>
      <c r="G63" s="195">
        <v>0</v>
      </c>
    </row>
    <row r="64" spans="1:7" ht="13.5" customHeight="1" hidden="1">
      <c r="A64" s="207" t="s">
        <v>366</v>
      </c>
      <c r="B64" s="191" t="s">
        <v>128</v>
      </c>
      <c r="C64" s="192" t="s">
        <v>90</v>
      </c>
      <c r="D64" s="192" t="s">
        <v>93</v>
      </c>
      <c r="E64" s="196" t="s">
        <v>189</v>
      </c>
      <c r="F64" s="194"/>
      <c r="G64" s="195">
        <f>G65</f>
        <v>0</v>
      </c>
    </row>
    <row r="65" spans="1:7" ht="15" customHeight="1" hidden="1">
      <c r="A65" s="190" t="s">
        <v>351</v>
      </c>
      <c r="B65" s="191" t="s">
        <v>128</v>
      </c>
      <c r="C65" s="192" t="s">
        <v>90</v>
      </c>
      <c r="D65" s="192" t="s">
        <v>93</v>
      </c>
      <c r="E65" s="196" t="s">
        <v>189</v>
      </c>
      <c r="F65" s="194" t="s">
        <v>352</v>
      </c>
      <c r="G65" s="195">
        <f>G66</f>
        <v>0</v>
      </c>
    </row>
    <row r="66" spans="1:7" ht="15.75" customHeight="1" hidden="1">
      <c r="A66" s="190" t="s">
        <v>353</v>
      </c>
      <c r="B66" s="191" t="s">
        <v>128</v>
      </c>
      <c r="C66" s="192" t="s">
        <v>90</v>
      </c>
      <c r="D66" s="192" t="s">
        <v>93</v>
      </c>
      <c r="E66" s="196" t="s">
        <v>189</v>
      </c>
      <c r="F66" s="194" t="s">
        <v>354</v>
      </c>
      <c r="G66" s="195">
        <f>G67</f>
        <v>0</v>
      </c>
    </row>
    <row r="67" spans="1:7" ht="16.5" customHeight="1" hidden="1">
      <c r="A67" s="190" t="s">
        <v>167</v>
      </c>
      <c r="B67" s="191" t="s">
        <v>128</v>
      </c>
      <c r="C67" s="192" t="s">
        <v>90</v>
      </c>
      <c r="D67" s="192" t="s">
        <v>93</v>
      </c>
      <c r="E67" s="196" t="s">
        <v>189</v>
      </c>
      <c r="F67" s="194" t="s">
        <v>66</v>
      </c>
      <c r="G67" s="195">
        <v>0</v>
      </c>
    </row>
    <row r="68" spans="1:7" ht="14.25" customHeight="1" hidden="1">
      <c r="A68" s="207" t="s">
        <v>174</v>
      </c>
      <c r="B68" s="191" t="s">
        <v>128</v>
      </c>
      <c r="C68" s="192" t="s">
        <v>90</v>
      </c>
      <c r="D68" s="192" t="s">
        <v>93</v>
      </c>
      <c r="E68" s="196" t="s">
        <v>190</v>
      </c>
      <c r="F68" s="194"/>
      <c r="G68" s="195">
        <f>G69</f>
        <v>0</v>
      </c>
    </row>
    <row r="69" spans="1:7" ht="15.75" customHeight="1" hidden="1">
      <c r="A69" s="190" t="s">
        <v>351</v>
      </c>
      <c r="B69" s="191" t="s">
        <v>128</v>
      </c>
      <c r="C69" s="192" t="s">
        <v>90</v>
      </c>
      <c r="D69" s="192" t="s">
        <v>93</v>
      </c>
      <c r="E69" s="196" t="s">
        <v>190</v>
      </c>
      <c r="F69" s="194" t="s">
        <v>352</v>
      </c>
      <c r="G69" s="195">
        <f>G70</f>
        <v>0</v>
      </c>
    </row>
    <row r="70" spans="1:7" ht="13.5" customHeight="1" hidden="1">
      <c r="A70" s="190" t="s">
        <v>353</v>
      </c>
      <c r="B70" s="191" t="s">
        <v>128</v>
      </c>
      <c r="C70" s="192" t="s">
        <v>90</v>
      </c>
      <c r="D70" s="192" t="s">
        <v>93</v>
      </c>
      <c r="E70" s="196" t="s">
        <v>190</v>
      </c>
      <c r="F70" s="194" t="s">
        <v>354</v>
      </c>
      <c r="G70" s="195">
        <f>G71</f>
        <v>0</v>
      </c>
    </row>
    <row r="71" spans="1:7" ht="13.5" customHeight="1" hidden="1">
      <c r="A71" s="190" t="s">
        <v>167</v>
      </c>
      <c r="B71" s="191" t="s">
        <v>128</v>
      </c>
      <c r="C71" s="192" t="s">
        <v>90</v>
      </c>
      <c r="D71" s="192" t="s">
        <v>93</v>
      </c>
      <c r="E71" s="196" t="s">
        <v>190</v>
      </c>
      <c r="F71" s="194" t="s">
        <v>66</v>
      </c>
      <c r="G71" s="195">
        <v>0</v>
      </c>
    </row>
    <row r="72" spans="1:7" ht="13.5" customHeight="1" hidden="1">
      <c r="A72" s="207" t="s">
        <v>328</v>
      </c>
      <c r="B72" s="191" t="s">
        <v>128</v>
      </c>
      <c r="C72" s="192" t="s">
        <v>90</v>
      </c>
      <c r="D72" s="192" t="s">
        <v>93</v>
      </c>
      <c r="E72" s="196" t="s">
        <v>191</v>
      </c>
      <c r="F72" s="194"/>
      <c r="G72" s="195">
        <f>G73</f>
        <v>0</v>
      </c>
    </row>
    <row r="73" spans="1:7" ht="13.5" customHeight="1" hidden="1">
      <c r="A73" s="190" t="s">
        <v>351</v>
      </c>
      <c r="B73" s="191" t="s">
        <v>128</v>
      </c>
      <c r="C73" s="192" t="s">
        <v>90</v>
      </c>
      <c r="D73" s="192" t="s">
        <v>93</v>
      </c>
      <c r="E73" s="196" t="s">
        <v>191</v>
      </c>
      <c r="F73" s="194" t="s">
        <v>352</v>
      </c>
      <c r="G73" s="195">
        <f>G74</f>
        <v>0</v>
      </c>
    </row>
    <row r="74" spans="1:7" ht="13.5" customHeight="1" hidden="1">
      <c r="A74" s="190" t="s">
        <v>353</v>
      </c>
      <c r="B74" s="191" t="s">
        <v>128</v>
      </c>
      <c r="C74" s="192" t="s">
        <v>90</v>
      </c>
      <c r="D74" s="192" t="s">
        <v>93</v>
      </c>
      <c r="E74" s="196" t="s">
        <v>191</v>
      </c>
      <c r="F74" s="194" t="s">
        <v>354</v>
      </c>
      <c r="G74" s="195">
        <f>G75</f>
        <v>0</v>
      </c>
    </row>
    <row r="75" spans="1:7" ht="14.25" customHeight="1" hidden="1">
      <c r="A75" s="190" t="s">
        <v>167</v>
      </c>
      <c r="B75" s="191" t="s">
        <v>128</v>
      </c>
      <c r="C75" s="192" t="s">
        <v>90</v>
      </c>
      <c r="D75" s="192" t="s">
        <v>93</v>
      </c>
      <c r="E75" s="196" t="s">
        <v>191</v>
      </c>
      <c r="F75" s="194" t="s">
        <v>66</v>
      </c>
      <c r="G75" s="195">
        <v>0</v>
      </c>
    </row>
    <row r="76" spans="1:7" ht="13.5" customHeight="1" hidden="1">
      <c r="A76" s="207" t="s">
        <v>329</v>
      </c>
      <c r="B76" s="191" t="s">
        <v>128</v>
      </c>
      <c r="C76" s="192" t="s">
        <v>90</v>
      </c>
      <c r="D76" s="192" t="s">
        <v>93</v>
      </c>
      <c r="E76" s="196" t="s">
        <v>334</v>
      </c>
      <c r="F76" s="194"/>
      <c r="G76" s="195">
        <f>G77</f>
        <v>0</v>
      </c>
    </row>
    <row r="77" spans="1:7" ht="14.25" customHeight="1" hidden="1">
      <c r="A77" s="190" t="s">
        <v>351</v>
      </c>
      <c r="B77" s="191" t="s">
        <v>128</v>
      </c>
      <c r="C77" s="192" t="s">
        <v>90</v>
      </c>
      <c r="D77" s="192" t="s">
        <v>93</v>
      </c>
      <c r="E77" s="196" t="s">
        <v>334</v>
      </c>
      <c r="F77" s="194" t="s">
        <v>352</v>
      </c>
      <c r="G77" s="195">
        <f>G78</f>
        <v>0</v>
      </c>
    </row>
    <row r="78" spans="1:7" ht="12.75" customHeight="1" hidden="1">
      <c r="A78" s="190" t="s">
        <v>353</v>
      </c>
      <c r="B78" s="191" t="s">
        <v>128</v>
      </c>
      <c r="C78" s="192" t="s">
        <v>90</v>
      </c>
      <c r="D78" s="192" t="s">
        <v>93</v>
      </c>
      <c r="E78" s="196" t="s">
        <v>334</v>
      </c>
      <c r="F78" s="194" t="s">
        <v>354</v>
      </c>
      <c r="G78" s="195">
        <f>G79</f>
        <v>0</v>
      </c>
    </row>
    <row r="79" spans="1:7" ht="14.25" customHeight="1" hidden="1">
      <c r="A79" s="190" t="s">
        <v>167</v>
      </c>
      <c r="B79" s="191" t="s">
        <v>128</v>
      </c>
      <c r="C79" s="192" t="s">
        <v>90</v>
      </c>
      <c r="D79" s="192" t="s">
        <v>93</v>
      </c>
      <c r="E79" s="196" t="s">
        <v>334</v>
      </c>
      <c r="F79" s="194" t="s">
        <v>66</v>
      </c>
      <c r="G79" s="195">
        <v>0</v>
      </c>
    </row>
    <row r="80" spans="1:7" ht="13.5" customHeight="1" hidden="1">
      <c r="A80" s="207" t="s">
        <v>367</v>
      </c>
      <c r="B80" s="191" t="s">
        <v>128</v>
      </c>
      <c r="C80" s="192" t="s">
        <v>90</v>
      </c>
      <c r="D80" s="192" t="s">
        <v>93</v>
      </c>
      <c r="E80" s="196" t="s">
        <v>368</v>
      </c>
      <c r="F80" s="194"/>
      <c r="G80" s="195">
        <f>G81</f>
        <v>0</v>
      </c>
    </row>
    <row r="81" spans="1:7" ht="13.5" customHeight="1" hidden="1">
      <c r="A81" s="190" t="s">
        <v>351</v>
      </c>
      <c r="B81" s="191" t="s">
        <v>128</v>
      </c>
      <c r="C81" s="192" t="s">
        <v>90</v>
      </c>
      <c r="D81" s="192" t="s">
        <v>93</v>
      </c>
      <c r="E81" s="196" t="s">
        <v>368</v>
      </c>
      <c r="F81" s="194" t="s">
        <v>352</v>
      </c>
      <c r="G81" s="195">
        <f>G82</f>
        <v>0</v>
      </c>
    </row>
    <row r="82" spans="1:7" ht="10.5" customHeight="1" hidden="1">
      <c r="A82" s="190" t="s">
        <v>353</v>
      </c>
      <c r="B82" s="191" t="s">
        <v>128</v>
      </c>
      <c r="C82" s="192" t="s">
        <v>90</v>
      </c>
      <c r="D82" s="192" t="s">
        <v>93</v>
      </c>
      <c r="E82" s="196" t="s">
        <v>368</v>
      </c>
      <c r="F82" s="194" t="s">
        <v>354</v>
      </c>
      <c r="G82" s="195">
        <f>G83</f>
        <v>0</v>
      </c>
    </row>
    <row r="83" spans="1:7" ht="12" customHeight="1" hidden="1">
      <c r="A83" s="190" t="s">
        <v>167</v>
      </c>
      <c r="B83" s="191" t="s">
        <v>128</v>
      </c>
      <c r="C83" s="192" t="s">
        <v>90</v>
      </c>
      <c r="D83" s="192" t="s">
        <v>93</v>
      </c>
      <c r="E83" s="196" t="s">
        <v>368</v>
      </c>
      <c r="F83" s="194" t="s">
        <v>66</v>
      </c>
      <c r="G83" s="195">
        <v>0</v>
      </c>
    </row>
    <row r="84" spans="1:7" ht="12" customHeight="1">
      <c r="A84" s="257" t="s">
        <v>503</v>
      </c>
      <c r="B84" s="191" t="s">
        <v>128</v>
      </c>
      <c r="C84" s="192" t="s">
        <v>90</v>
      </c>
      <c r="D84" s="192" t="s">
        <v>93</v>
      </c>
      <c r="E84" s="196" t="s">
        <v>504</v>
      </c>
      <c r="F84" s="194"/>
      <c r="G84" s="195">
        <f>G85</f>
        <v>49.8</v>
      </c>
    </row>
    <row r="85" spans="1:7" ht="12" customHeight="1">
      <c r="A85" s="190" t="s">
        <v>345</v>
      </c>
      <c r="B85" s="191" t="s">
        <v>128</v>
      </c>
      <c r="C85" s="192" t="s">
        <v>90</v>
      </c>
      <c r="D85" s="192" t="s">
        <v>93</v>
      </c>
      <c r="E85" s="196" t="s">
        <v>504</v>
      </c>
      <c r="F85" s="194" t="s">
        <v>76</v>
      </c>
      <c r="G85" s="195">
        <f>G86+G87</f>
        <v>49.8</v>
      </c>
    </row>
    <row r="86" spans="1:7" ht="12" customHeight="1">
      <c r="A86" s="190" t="s">
        <v>346</v>
      </c>
      <c r="B86" s="191" t="s">
        <v>128</v>
      </c>
      <c r="C86" s="192" t="s">
        <v>90</v>
      </c>
      <c r="D86" s="192" t="s">
        <v>93</v>
      </c>
      <c r="E86" s="196" t="s">
        <v>504</v>
      </c>
      <c r="F86" s="194" t="s">
        <v>347</v>
      </c>
      <c r="G86" s="195">
        <v>38.3</v>
      </c>
    </row>
    <row r="87" spans="1:7" ht="12" customHeight="1">
      <c r="A87" s="190" t="s">
        <v>348</v>
      </c>
      <c r="B87" s="191" t="s">
        <v>128</v>
      </c>
      <c r="C87" s="192" t="s">
        <v>90</v>
      </c>
      <c r="D87" s="192" t="s">
        <v>93</v>
      </c>
      <c r="E87" s="196" t="s">
        <v>504</v>
      </c>
      <c r="F87" s="194" t="s">
        <v>349</v>
      </c>
      <c r="G87" s="195">
        <v>11.5</v>
      </c>
    </row>
    <row r="88" spans="1:7" ht="12.75">
      <c r="A88" s="190" t="s">
        <v>3</v>
      </c>
      <c r="B88" s="191" t="s">
        <v>128</v>
      </c>
      <c r="C88" s="192" t="s">
        <v>91</v>
      </c>
      <c r="D88" s="192" t="s">
        <v>340</v>
      </c>
      <c r="E88" s="193"/>
      <c r="F88" s="194"/>
      <c r="G88" s="195">
        <f>G89</f>
        <v>434.20000000000005</v>
      </c>
    </row>
    <row r="89" spans="1:7" ht="12.75">
      <c r="A89" s="190" t="s">
        <v>175</v>
      </c>
      <c r="B89" s="191" t="s">
        <v>128</v>
      </c>
      <c r="C89" s="192" t="s">
        <v>91</v>
      </c>
      <c r="D89" s="192" t="s">
        <v>96</v>
      </c>
      <c r="E89" s="193"/>
      <c r="F89" s="194"/>
      <c r="G89" s="195">
        <f>G90</f>
        <v>434.20000000000005</v>
      </c>
    </row>
    <row r="90" spans="1:7" ht="12.75">
      <c r="A90" s="190" t="s">
        <v>369</v>
      </c>
      <c r="B90" s="191" t="s">
        <v>128</v>
      </c>
      <c r="C90" s="192" t="s">
        <v>91</v>
      </c>
      <c r="D90" s="192" t="s">
        <v>96</v>
      </c>
      <c r="E90" s="196" t="s">
        <v>370</v>
      </c>
      <c r="F90" s="194"/>
      <c r="G90" s="195">
        <f>G91</f>
        <v>434.20000000000005</v>
      </c>
    </row>
    <row r="91" spans="1:7" ht="12.75">
      <c r="A91" s="190" t="s">
        <v>299</v>
      </c>
      <c r="B91" s="191" t="s">
        <v>128</v>
      </c>
      <c r="C91" s="192" t="s">
        <v>91</v>
      </c>
      <c r="D91" s="192" t="s">
        <v>96</v>
      </c>
      <c r="E91" s="196" t="s">
        <v>83</v>
      </c>
      <c r="F91" s="194"/>
      <c r="G91" s="195">
        <f>G92+G96</f>
        <v>434.20000000000005</v>
      </c>
    </row>
    <row r="92" spans="1:7" ht="28.5" customHeight="1">
      <c r="A92" s="190" t="s">
        <v>343</v>
      </c>
      <c r="B92" s="191" t="s">
        <v>128</v>
      </c>
      <c r="C92" s="192" t="s">
        <v>91</v>
      </c>
      <c r="D92" s="192" t="s">
        <v>96</v>
      </c>
      <c r="E92" s="196" t="s">
        <v>83</v>
      </c>
      <c r="F92" s="194" t="s">
        <v>344</v>
      </c>
      <c r="G92" s="195">
        <f>G93</f>
        <v>402.6</v>
      </c>
    </row>
    <row r="93" spans="1:7" ht="12.75">
      <c r="A93" s="190" t="s">
        <v>345</v>
      </c>
      <c r="B93" s="191" t="s">
        <v>128</v>
      </c>
      <c r="C93" s="192" t="s">
        <v>91</v>
      </c>
      <c r="D93" s="192" t="s">
        <v>96</v>
      </c>
      <c r="E93" s="196" t="s">
        <v>83</v>
      </c>
      <c r="F93" s="194" t="s">
        <v>76</v>
      </c>
      <c r="G93" s="195">
        <f>G94+G95</f>
        <v>402.6</v>
      </c>
    </row>
    <row r="94" spans="1:7" ht="16.5" customHeight="1">
      <c r="A94" s="190" t="s">
        <v>346</v>
      </c>
      <c r="B94" s="191" t="s">
        <v>128</v>
      </c>
      <c r="C94" s="192" t="s">
        <v>91</v>
      </c>
      <c r="D94" s="192" t="s">
        <v>96</v>
      </c>
      <c r="E94" s="196" t="s">
        <v>83</v>
      </c>
      <c r="F94" s="194" t="s">
        <v>347</v>
      </c>
      <c r="G94" s="195">
        <v>309.2</v>
      </c>
    </row>
    <row r="95" spans="1:7" ht="25.5">
      <c r="A95" s="190" t="s">
        <v>348</v>
      </c>
      <c r="B95" s="191" t="s">
        <v>128</v>
      </c>
      <c r="C95" s="192" t="s">
        <v>91</v>
      </c>
      <c r="D95" s="192" t="s">
        <v>96</v>
      </c>
      <c r="E95" s="196" t="s">
        <v>83</v>
      </c>
      <c r="F95" s="194" t="s">
        <v>349</v>
      </c>
      <c r="G95" s="195">
        <v>93.4</v>
      </c>
    </row>
    <row r="96" spans="1:7" ht="12.75" hidden="1">
      <c r="A96" s="190" t="s">
        <v>351</v>
      </c>
      <c r="B96" s="191" t="s">
        <v>128</v>
      </c>
      <c r="C96" s="192" t="s">
        <v>91</v>
      </c>
      <c r="D96" s="192" t="s">
        <v>96</v>
      </c>
      <c r="E96" s="196" t="s">
        <v>83</v>
      </c>
      <c r="F96" s="194" t="s">
        <v>352</v>
      </c>
      <c r="G96" s="195">
        <f>G97</f>
        <v>31.6</v>
      </c>
    </row>
    <row r="97" spans="1:7" ht="12.75">
      <c r="A97" s="190" t="s">
        <v>353</v>
      </c>
      <c r="B97" s="191" t="s">
        <v>128</v>
      </c>
      <c r="C97" s="192" t="s">
        <v>91</v>
      </c>
      <c r="D97" s="192" t="s">
        <v>96</v>
      </c>
      <c r="E97" s="196" t="s">
        <v>83</v>
      </c>
      <c r="F97" s="194" t="s">
        <v>354</v>
      </c>
      <c r="G97" s="195">
        <f>G98</f>
        <v>31.6</v>
      </c>
    </row>
    <row r="98" spans="1:7" ht="12.75">
      <c r="A98" s="190" t="s">
        <v>167</v>
      </c>
      <c r="B98" s="191" t="s">
        <v>128</v>
      </c>
      <c r="C98" s="192" t="s">
        <v>91</v>
      </c>
      <c r="D98" s="192" t="s">
        <v>96</v>
      </c>
      <c r="E98" s="196" t="s">
        <v>83</v>
      </c>
      <c r="F98" s="194" t="s">
        <v>66</v>
      </c>
      <c r="G98" s="195">
        <v>31.6</v>
      </c>
    </row>
    <row r="99" spans="1:7" ht="12.75">
      <c r="A99" s="190" t="s">
        <v>26</v>
      </c>
      <c r="B99" s="191" t="s">
        <v>128</v>
      </c>
      <c r="C99" s="192" t="s">
        <v>92</v>
      </c>
      <c r="D99" s="192" t="s">
        <v>340</v>
      </c>
      <c r="E99" s="193"/>
      <c r="F99" s="194"/>
      <c r="G99" s="195">
        <f>G100+G108+G122</f>
        <v>4166.1</v>
      </c>
    </row>
    <row r="100" spans="1:7" ht="12.75">
      <c r="A100" s="197" t="s">
        <v>84</v>
      </c>
      <c r="B100" s="191" t="s">
        <v>128</v>
      </c>
      <c r="C100" s="191" t="s">
        <v>92</v>
      </c>
      <c r="D100" s="191" t="s">
        <v>90</v>
      </c>
      <c r="E100" s="193"/>
      <c r="F100" s="194"/>
      <c r="G100" s="195">
        <f>G101+G105</f>
        <v>90.1</v>
      </c>
    </row>
    <row r="101" spans="1:7" ht="28.5" customHeight="1">
      <c r="A101" s="190" t="s">
        <v>343</v>
      </c>
      <c r="B101" s="191" t="s">
        <v>128</v>
      </c>
      <c r="C101" s="192" t="s">
        <v>92</v>
      </c>
      <c r="D101" s="191" t="s">
        <v>90</v>
      </c>
      <c r="E101" s="196" t="s">
        <v>70</v>
      </c>
      <c r="F101" s="194" t="s">
        <v>344</v>
      </c>
      <c r="G101" s="195">
        <f>G102</f>
        <v>85.6</v>
      </c>
    </row>
    <row r="102" spans="1:7" ht="12.75">
      <c r="A102" s="190" t="s">
        <v>345</v>
      </c>
      <c r="B102" s="191" t="s">
        <v>128</v>
      </c>
      <c r="C102" s="191" t="s">
        <v>92</v>
      </c>
      <c r="D102" s="191" t="s">
        <v>90</v>
      </c>
      <c r="E102" s="196" t="s">
        <v>70</v>
      </c>
      <c r="F102" s="194" t="s">
        <v>76</v>
      </c>
      <c r="G102" s="195">
        <f>G103+G104</f>
        <v>85.6</v>
      </c>
    </row>
    <row r="103" spans="1:7" ht="12.75">
      <c r="A103" s="190" t="s">
        <v>346</v>
      </c>
      <c r="B103" s="191" t="s">
        <v>128</v>
      </c>
      <c r="C103" s="192" t="s">
        <v>92</v>
      </c>
      <c r="D103" s="191" t="s">
        <v>90</v>
      </c>
      <c r="E103" s="196" t="s">
        <v>70</v>
      </c>
      <c r="F103" s="194" t="s">
        <v>347</v>
      </c>
      <c r="G103" s="195">
        <v>65.7</v>
      </c>
    </row>
    <row r="104" spans="1:7" ht="23.25" customHeight="1">
      <c r="A104" s="190" t="s">
        <v>348</v>
      </c>
      <c r="B104" s="191" t="s">
        <v>128</v>
      </c>
      <c r="C104" s="191" t="s">
        <v>92</v>
      </c>
      <c r="D104" s="191" t="s">
        <v>90</v>
      </c>
      <c r="E104" s="196" t="s">
        <v>70</v>
      </c>
      <c r="F104" s="194" t="s">
        <v>349</v>
      </c>
      <c r="G104" s="195">
        <v>19.9</v>
      </c>
    </row>
    <row r="105" spans="1:7" ht="12.75">
      <c r="A105" s="190" t="s">
        <v>351</v>
      </c>
      <c r="B105" s="191" t="s">
        <v>128</v>
      </c>
      <c r="C105" s="192" t="s">
        <v>92</v>
      </c>
      <c r="D105" s="191" t="s">
        <v>90</v>
      </c>
      <c r="E105" s="196" t="s">
        <v>70</v>
      </c>
      <c r="F105" s="194" t="s">
        <v>352</v>
      </c>
      <c r="G105" s="195">
        <f>G106</f>
        <v>4.5</v>
      </c>
    </row>
    <row r="106" spans="1:7" ht="12.75">
      <c r="A106" s="190" t="s">
        <v>353</v>
      </c>
      <c r="B106" s="191" t="s">
        <v>128</v>
      </c>
      <c r="C106" s="191" t="s">
        <v>92</v>
      </c>
      <c r="D106" s="191" t="s">
        <v>90</v>
      </c>
      <c r="E106" s="196" t="s">
        <v>70</v>
      </c>
      <c r="F106" s="194" t="s">
        <v>354</v>
      </c>
      <c r="G106" s="195">
        <f>G107</f>
        <v>4.5</v>
      </c>
    </row>
    <row r="107" spans="1:7" ht="12.75">
      <c r="A107" s="190" t="s">
        <v>167</v>
      </c>
      <c r="B107" s="191" t="s">
        <v>128</v>
      </c>
      <c r="C107" s="192" t="s">
        <v>92</v>
      </c>
      <c r="D107" s="191" t="s">
        <v>90</v>
      </c>
      <c r="E107" s="196" t="s">
        <v>70</v>
      </c>
      <c r="F107" s="194" t="s">
        <v>66</v>
      </c>
      <c r="G107" s="195">
        <v>4.5</v>
      </c>
    </row>
    <row r="108" spans="1:7" ht="12.75">
      <c r="A108" s="190" t="s">
        <v>371</v>
      </c>
      <c r="B108" s="191" t="s">
        <v>128</v>
      </c>
      <c r="C108" s="191" t="s">
        <v>92</v>
      </c>
      <c r="D108" s="192" t="s">
        <v>100</v>
      </c>
      <c r="E108" s="193"/>
      <c r="F108" s="194"/>
      <c r="G108" s="195">
        <f aca="true" t="shared" si="0" ref="G108:G113">G109</f>
        <v>4076</v>
      </c>
    </row>
    <row r="109" spans="1:7" ht="12.75">
      <c r="A109" s="190" t="s">
        <v>63</v>
      </c>
      <c r="B109" s="191" t="s">
        <v>128</v>
      </c>
      <c r="C109" s="192" t="s">
        <v>92</v>
      </c>
      <c r="D109" s="192" t="s">
        <v>100</v>
      </c>
      <c r="E109" s="196"/>
      <c r="F109" s="194"/>
      <c r="G109" s="195">
        <f t="shared" si="0"/>
        <v>4076</v>
      </c>
    </row>
    <row r="110" spans="1:7" ht="25.5" customHeight="1">
      <c r="A110" s="197" t="s">
        <v>505</v>
      </c>
      <c r="B110" s="191" t="s">
        <v>128</v>
      </c>
      <c r="C110" s="191" t="s">
        <v>92</v>
      </c>
      <c r="D110" s="192" t="s">
        <v>100</v>
      </c>
      <c r="E110" s="196" t="s">
        <v>71</v>
      </c>
      <c r="F110" s="194"/>
      <c r="G110" s="195">
        <f t="shared" si="0"/>
        <v>4076</v>
      </c>
    </row>
    <row r="111" spans="1:7" ht="25.5">
      <c r="A111" s="190" t="s">
        <v>372</v>
      </c>
      <c r="B111" s="191" t="s">
        <v>128</v>
      </c>
      <c r="C111" s="192" t="s">
        <v>92</v>
      </c>
      <c r="D111" s="192" t="s">
        <v>100</v>
      </c>
      <c r="E111" s="196" t="s">
        <v>71</v>
      </c>
      <c r="F111" s="194"/>
      <c r="G111" s="195">
        <f t="shared" si="0"/>
        <v>4076</v>
      </c>
    </row>
    <row r="112" spans="1:7" ht="12.75">
      <c r="A112" s="190" t="s">
        <v>351</v>
      </c>
      <c r="B112" s="191" t="s">
        <v>128</v>
      </c>
      <c r="C112" s="191" t="s">
        <v>92</v>
      </c>
      <c r="D112" s="192" t="s">
        <v>100</v>
      </c>
      <c r="E112" s="196" t="s">
        <v>71</v>
      </c>
      <c r="F112" s="194" t="s">
        <v>352</v>
      </c>
      <c r="G112" s="195">
        <f t="shared" si="0"/>
        <v>4076</v>
      </c>
    </row>
    <row r="113" spans="1:7" ht="12.75">
      <c r="A113" s="190" t="s">
        <v>353</v>
      </c>
      <c r="B113" s="191" t="s">
        <v>128</v>
      </c>
      <c r="C113" s="192" t="s">
        <v>92</v>
      </c>
      <c r="D113" s="192" t="s">
        <v>100</v>
      </c>
      <c r="E113" s="196" t="s">
        <v>71</v>
      </c>
      <c r="F113" s="194" t="s">
        <v>354</v>
      </c>
      <c r="G113" s="195">
        <f t="shared" si="0"/>
        <v>4076</v>
      </c>
    </row>
    <row r="114" spans="1:7" ht="12.75">
      <c r="A114" s="190" t="s">
        <v>167</v>
      </c>
      <c r="B114" s="191" t="s">
        <v>128</v>
      </c>
      <c r="C114" s="191" t="s">
        <v>92</v>
      </c>
      <c r="D114" s="192" t="s">
        <v>100</v>
      </c>
      <c r="E114" s="196" t="s">
        <v>71</v>
      </c>
      <c r="F114" s="194" t="s">
        <v>66</v>
      </c>
      <c r="G114" s="195">
        <v>4076</v>
      </c>
    </row>
    <row r="115" spans="1:7" ht="2.25" customHeight="1" hidden="1">
      <c r="A115" s="190" t="s">
        <v>48</v>
      </c>
      <c r="B115" s="191" t="s">
        <v>128</v>
      </c>
      <c r="C115" s="192" t="s">
        <v>92</v>
      </c>
      <c r="D115" s="192" t="s">
        <v>94</v>
      </c>
      <c r="E115" s="193"/>
      <c r="F115" s="194"/>
      <c r="G115" s="195">
        <f>G116</f>
        <v>0</v>
      </c>
    </row>
    <row r="116" spans="1:7" ht="12.75" hidden="1">
      <c r="A116" s="197" t="s">
        <v>373</v>
      </c>
      <c r="B116" s="191" t="s">
        <v>128</v>
      </c>
      <c r="C116" s="191" t="s">
        <v>92</v>
      </c>
      <c r="D116" s="192" t="s">
        <v>94</v>
      </c>
      <c r="E116" s="196" t="s">
        <v>374</v>
      </c>
      <c r="F116" s="194"/>
      <c r="G116" s="195">
        <f>G117</f>
        <v>0</v>
      </c>
    </row>
    <row r="117" spans="1:7" ht="12.75" hidden="1">
      <c r="A117" s="190" t="s">
        <v>351</v>
      </c>
      <c r="B117" s="191" t="s">
        <v>128</v>
      </c>
      <c r="C117" s="192" t="s">
        <v>92</v>
      </c>
      <c r="D117" s="192" t="s">
        <v>94</v>
      </c>
      <c r="E117" s="196" t="s">
        <v>374</v>
      </c>
      <c r="F117" s="194" t="s">
        <v>352</v>
      </c>
      <c r="G117" s="195">
        <f>G118</f>
        <v>0</v>
      </c>
    </row>
    <row r="118" spans="1:7" ht="12.75" hidden="1">
      <c r="A118" s="190" t="s">
        <v>353</v>
      </c>
      <c r="B118" s="191" t="s">
        <v>128</v>
      </c>
      <c r="C118" s="191" t="s">
        <v>92</v>
      </c>
      <c r="D118" s="192" t="s">
        <v>94</v>
      </c>
      <c r="E118" s="196" t="s">
        <v>374</v>
      </c>
      <c r="F118" s="194" t="s">
        <v>354</v>
      </c>
      <c r="G118" s="195">
        <f>G119</f>
        <v>0</v>
      </c>
    </row>
    <row r="119" spans="1:7" ht="12.75" hidden="1">
      <c r="A119" s="190" t="s">
        <v>167</v>
      </c>
      <c r="B119" s="191" t="s">
        <v>128</v>
      </c>
      <c r="C119" s="192" t="s">
        <v>92</v>
      </c>
      <c r="D119" s="192" t="s">
        <v>94</v>
      </c>
      <c r="E119" s="196" t="s">
        <v>374</v>
      </c>
      <c r="F119" s="194" t="s">
        <v>66</v>
      </c>
      <c r="G119" s="195"/>
    </row>
    <row r="120" spans="1:7" ht="12.75" hidden="1">
      <c r="A120" s="197" t="s">
        <v>375</v>
      </c>
      <c r="B120" s="191" t="s">
        <v>128</v>
      </c>
      <c r="C120" s="191" t="s">
        <v>92</v>
      </c>
      <c r="D120" s="192" t="s">
        <v>94</v>
      </c>
      <c r="E120" s="196" t="s">
        <v>376</v>
      </c>
      <c r="F120" s="194"/>
      <c r="G120" s="195">
        <f aca="true" t="shared" si="1" ref="G120:G125">G121</f>
        <v>0</v>
      </c>
    </row>
    <row r="121" spans="1:7" ht="12.75" hidden="1">
      <c r="A121" s="190" t="s">
        <v>351</v>
      </c>
      <c r="B121" s="191" t="s">
        <v>128</v>
      </c>
      <c r="C121" s="192" t="s">
        <v>92</v>
      </c>
      <c r="D121" s="192" t="s">
        <v>94</v>
      </c>
      <c r="E121" s="196" t="s">
        <v>376</v>
      </c>
      <c r="F121" s="194" t="s">
        <v>352</v>
      </c>
      <c r="G121" s="195">
        <f t="shared" si="1"/>
        <v>0</v>
      </c>
    </row>
    <row r="122" spans="1:7" ht="12" customHeight="1">
      <c r="A122" s="190" t="s">
        <v>353</v>
      </c>
      <c r="B122" s="191" t="s">
        <v>128</v>
      </c>
      <c r="C122" s="191" t="s">
        <v>92</v>
      </c>
      <c r="D122" s="192" t="s">
        <v>94</v>
      </c>
      <c r="E122" s="196" t="s">
        <v>376</v>
      </c>
      <c r="F122" s="194" t="s">
        <v>354</v>
      </c>
      <c r="G122" s="195">
        <f t="shared" si="1"/>
        <v>0</v>
      </c>
    </row>
    <row r="123" spans="1:7" ht="12.75">
      <c r="A123" s="190" t="s">
        <v>167</v>
      </c>
      <c r="B123" s="191" t="s">
        <v>128</v>
      </c>
      <c r="C123" s="192" t="s">
        <v>92</v>
      </c>
      <c r="D123" s="192" t="s">
        <v>94</v>
      </c>
      <c r="E123" s="196" t="s">
        <v>376</v>
      </c>
      <c r="F123" s="194" t="s">
        <v>66</v>
      </c>
      <c r="G123" s="195">
        <f t="shared" si="1"/>
        <v>0</v>
      </c>
    </row>
    <row r="124" spans="1:7" ht="12.75">
      <c r="A124" s="190" t="s">
        <v>351</v>
      </c>
      <c r="B124" s="191" t="s">
        <v>128</v>
      </c>
      <c r="C124" s="191" t="s">
        <v>92</v>
      </c>
      <c r="D124" s="192" t="s">
        <v>94</v>
      </c>
      <c r="E124" s="196" t="s">
        <v>72</v>
      </c>
      <c r="F124" s="194" t="s">
        <v>352</v>
      </c>
      <c r="G124" s="195">
        <f t="shared" si="1"/>
        <v>0</v>
      </c>
    </row>
    <row r="125" spans="1:7" ht="12.75">
      <c r="A125" s="190" t="s">
        <v>353</v>
      </c>
      <c r="B125" s="191" t="s">
        <v>128</v>
      </c>
      <c r="C125" s="192" t="s">
        <v>92</v>
      </c>
      <c r="D125" s="192" t="s">
        <v>94</v>
      </c>
      <c r="E125" s="196" t="s">
        <v>72</v>
      </c>
      <c r="F125" s="194" t="s">
        <v>354</v>
      </c>
      <c r="G125" s="195">
        <f t="shared" si="1"/>
        <v>0</v>
      </c>
    </row>
    <row r="126" spans="1:7" ht="12.75">
      <c r="A126" s="190" t="s">
        <v>167</v>
      </c>
      <c r="B126" s="191" t="s">
        <v>128</v>
      </c>
      <c r="C126" s="191" t="s">
        <v>92</v>
      </c>
      <c r="D126" s="192" t="s">
        <v>94</v>
      </c>
      <c r="E126" s="196" t="s">
        <v>72</v>
      </c>
      <c r="F126" s="194" t="s">
        <v>66</v>
      </c>
      <c r="G126" s="195">
        <v>0</v>
      </c>
    </row>
    <row r="127" spans="1:7" ht="12.75">
      <c r="A127" s="190" t="s">
        <v>34</v>
      </c>
      <c r="B127" s="191" t="s">
        <v>128</v>
      </c>
      <c r="C127" s="192" t="s">
        <v>95</v>
      </c>
      <c r="D127" s="192" t="s">
        <v>340</v>
      </c>
      <c r="E127" s="193"/>
      <c r="F127" s="194"/>
      <c r="G127" s="195">
        <f>G128+G137+G172</f>
        <v>2403.2</v>
      </c>
    </row>
    <row r="128" spans="1:7" ht="12.75">
      <c r="A128" s="190" t="s">
        <v>216</v>
      </c>
      <c r="B128" s="191" t="s">
        <v>128</v>
      </c>
      <c r="C128" s="192" t="s">
        <v>95</v>
      </c>
      <c r="D128" s="192" t="s">
        <v>90</v>
      </c>
      <c r="E128" s="193"/>
      <c r="F128" s="194"/>
      <c r="G128" s="195">
        <f>G129+G133</f>
        <v>0</v>
      </c>
    </row>
    <row r="129" spans="1:7" ht="12.75">
      <c r="A129" s="190" t="s">
        <v>216</v>
      </c>
      <c r="B129" s="191" t="s">
        <v>128</v>
      </c>
      <c r="C129" s="192" t="s">
        <v>95</v>
      </c>
      <c r="D129" s="192" t="s">
        <v>90</v>
      </c>
      <c r="E129" s="196" t="s">
        <v>217</v>
      </c>
      <c r="F129" s="194"/>
      <c r="G129" s="195">
        <f>G130</f>
        <v>0</v>
      </c>
    </row>
    <row r="130" spans="1:7" ht="1.5" customHeight="1">
      <c r="A130" s="190" t="s">
        <v>351</v>
      </c>
      <c r="B130" s="191" t="s">
        <v>128</v>
      </c>
      <c r="C130" s="192" t="s">
        <v>95</v>
      </c>
      <c r="D130" s="192" t="s">
        <v>90</v>
      </c>
      <c r="E130" s="196" t="s">
        <v>217</v>
      </c>
      <c r="F130" s="194" t="s">
        <v>352</v>
      </c>
      <c r="G130" s="195">
        <f>G131</f>
        <v>0</v>
      </c>
    </row>
    <row r="131" spans="1:7" ht="12.75" hidden="1">
      <c r="A131" s="190" t="s">
        <v>353</v>
      </c>
      <c r="B131" s="191" t="s">
        <v>128</v>
      </c>
      <c r="C131" s="192" t="s">
        <v>95</v>
      </c>
      <c r="D131" s="192" t="s">
        <v>90</v>
      </c>
      <c r="E131" s="196" t="s">
        <v>217</v>
      </c>
      <c r="F131" s="194" t="s">
        <v>354</v>
      </c>
      <c r="G131" s="195">
        <f>G132</f>
        <v>0</v>
      </c>
    </row>
    <row r="132" spans="1:7" ht="12.75" hidden="1">
      <c r="A132" s="190" t="s">
        <v>167</v>
      </c>
      <c r="B132" s="191" t="s">
        <v>128</v>
      </c>
      <c r="C132" s="192" t="s">
        <v>95</v>
      </c>
      <c r="D132" s="192" t="s">
        <v>90</v>
      </c>
      <c r="E132" s="196" t="s">
        <v>217</v>
      </c>
      <c r="F132" s="194" t="s">
        <v>66</v>
      </c>
      <c r="G132" s="195">
        <v>0</v>
      </c>
    </row>
    <row r="133" spans="1:7" ht="15.75" customHeight="1" hidden="1">
      <c r="A133" s="209" t="s">
        <v>179</v>
      </c>
      <c r="B133" s="191" t="s">
        <v>128</v>
      </c>
      <c r="C133" s="192" t="s">
        <v>95</v>
      </c>
      <c r="D133" s="192" t="s">
        <v>90</v>
      </c>
      <c r="E133" s="196" t="s">
        <v>217</v>
      </c>
      <c r="F133" s="194"/>
      <c r="G133" s="195">
        <f>G134</f>
        <v>0</v>
      </c>
    </row>
    <row r="134" spans="1:7" ht="12.75" hidden="1">
      <c r="A134" s="190" t="s">
        <v>386</v>
      </c>
      <c r="B134" s="191" t="s">
        <v>128</v>
      </c>
      <c r="C134" s="192" t="s">
        <v>95</v>
      </c>
      <c r="D134" s="192" t="s">
        <v>90</v>
      </c>
      <c r="E134" s="196" t="s">
        <v>217</v>
      </c>
      <c r="F134" s="194" t="s">
        <v>387</v>
      </c>
      <c r="G134" s="195">
        <f>G135</f>
        <v>0</v>
      </c>
    </row>
    <row r="135" spans="1:7" ht="12.75" hidden="1">
      <c r="A135" s="190" t="s">
        <v>388</v>
      </c>
      <c r="B135" s="191" t="s">
        <v>128</v>
      </c>
      <c r="C135" s="192" t="s">
        <v>95</v>
      </c>
      <c r="D135" s="192" t="s">
        <v>90</v>
      </c>
      <c r="E135" s="196" t="s">
        <v>217</v>
      </c>
      <c r="F135" s="194" t="s">
        <v>389</v>
      </c>
      <c r="G135" s="195">
        <f>G136</f>
        <v>0</v>
      </c>
    </row>
    <row r="136" spans="1:7" ht="12.75" hidden="1">
      <c r="A136" s="199" t="s">
        <v>331</v>
      </c>
      <c r="B136" s="191" t="s">
        <v>128</v>
      </c>
      <c r="C136" s="192" t="s">
        <v>95</v>
      </c>
      <c r="D136" s="192" t="s">
        <v>90</v>
      </c>
      <c r="E136" s="196" t="s">
        <v>217</v>
      </c>
      <c r="F136" s="194" t="s">
        <v>338</v>
      </c>
      <c r="G136" s="195">
        <v>0</v>
      </c>
    </row>
    <row r="137" spans="1:7" ht="12.75">
      <c r="A137" s="190" t="s">
        <v>4</v>
      </c>
      <c r="B137" s="191" t="s">
        <v>128</v>
      </c>
      <c r="C137" s="192" t="s">
        <v>95</v>
      </c>
      <c r="D137" s="192" t="s">
        <v>91</v>
      </c>
      <c r="E137" s="193"/>
      <c r="F137" s="194"/>
      <c r="G137" s="195">
        <f>G139+G149+G152+G156+G160+G164+G168</f>
        <v>650</v>
      </c>
    </row>
    <row r="138" spans="1:7" ht="12.75">
      <c r="A138" s="190" t="s">
        <v>4</v>
      </c>
      <c r="B138" s="191" t="s">
        <v>128</v>
      </c>
      <c r="C138" s="192" t="s">
        <v>95</v>
      </c>
      <c r="D138" s="192" t="s">
        <v>91</v>
      </c>
      <c r="E138" s="196" t="s">
        <v>73</v>
      </c>
      <c r="F138" s="194"/>
      <c r="G138" s="195">
        <f>G139</f>
        <v>650</v>
      </c>
    </row>
    <row r="139" spans="1:7" ht="12.75">
      <c r="A139" s="190" t="s">
        <v>377</v>
      </c>
      <c r="B139" s="191" t="s">
        <v>128</v>
      </c>
      <c r="C139" s="192" t="s">
        <v>95</v>
      </c>
      <c r="D139" s="192" t="s">
        <v>91</v>
      </c>
      <c r="E139" s="196" t="s">
        <v>73</v>
      </c>
      <c r="F139" s="194"/>
      <c r="G139" s="195">
        <f>G140+G144</f>
        <v>650</v>
      </c>
    </row>
    <row r="140" spans="1:7" ht="12.75">
      <c r="A140" s="190" t="s">
        <v>351</v>
      </c>
      <c r="B140" s="191" t="s">
        <v>128</v>
      </c>
      <c r="C140" s="192" t="s">
        <v>95</v>
      </c>
      <c r="D140" s="192" t="s">
        <v>91</v>
      </c>
      <c r="E140" s="196" t="s">
        <v>73</v>
      </c>
      <c r="F140" s="194" t="s">
        <v>352</v>
      </c>
      <c r="G140" s="195">
        <f>G141</f>
        <v>650</v>
      </c>
    </row>
    <row r="141" spans="1:7" ht="12.75">
      <c r="A141" s="190" t="s">
        <v>353</v>
      </c>
      <c r="B141" s="191" t="s">
        <v>128</v>
      </c>
      <c r="C141" s="192" t="s">
        <v>95</v>
      </c>
      <c r="D141" s="192" t="s">
        <v>91</v>
      </c>
      <c r="E141" s="196" t="s">
        <v>73</v>
      </c>
      <c r="F141" s="194" t="s">
        <v>354</v>
      </c>
      <c r="G141" s="195">
        <f>G142+G143</f>
        <v>650</v>
      </c>
    </row>
    <row r="142" spans="1:7" ht="12.75">
      <c r="A142" s="190" t="s">
        <v>167</v>
      </c>
      <c r="B142" s="191" t="s">
        <v>128</v>
      </c>
      <c r="C142" s="192" t="s">
        <v>95</v>
      </c>
      <c r="D142" s="192" t="s">
        <v>91</v>
      </c>
      <c r="E142" s="196" t="s">
        <v>73</v>
      </c>
      <c r="F142" s="194" t="s">
        <v>66</v>
      </c>
      <c r="G142" s="195">
        <v>500</v>
      </c>
    </row>
    <row r="143" spans="1:7" ht="12.75">
      <c r="A143" s="190" t="s">
        <v>506</v>
      </c>
      <c r="B143" s="191" t="s">
        <v>128</v>
      </c>
      <c r="C143" s="192" t="s">
        <v>95</v>
      </c>
      <c r="D143" s="192" t="s">
        <v>91</v>
      </c>
      <c r="E143" s="196" t="s">
        <v>73</v>
      </c>
      <c r="F143" s="194" t="s">
        <v>507</v>
      </c>
      <c r="G143" s="195">
        <v>150</v>
      </c>
    </row>
    <row r="144" spans="1:7" ht="12.75">
      <c r="A144" s="190" t="s">
        <v>355</v>
      </c>
      <c r="B144" s="191" t="s">
        <v>128</v>
      </c>
      <c r="C144" s="192" t="s">
        <v>95</v>
      </c>
      <c r="D144" s="192" t="s">
        <v>91</v>
      </c>
      <c r="E144" s="196" t="s">
        <v>73</v>
      </c>
      <c r="F144" s="194" t="s">
        <v>356</v>
      </c>
      <c r="G144" s="195">
        <f>G145</f>
        <v>0</v>
      </c>
    </row>
    <row r="145" spans="1:7" ht="12.75">
      <c r="A145" s="190" t="s">
        <v>357</v>
      </c>
      <c r="B145" s="191" t="s">
        <v>128</v>
      </c>
      <c r="C145" s="192" t="s">
        <v>95</v>
      </c>
      <c r="D145" s="192" t="s">
        <v>91</v>
      </c>
      <c r="E145" s="196" t="s">
        <v>73</v>
      </c>
      <c r="F145" s="194" t="s">
        <v>358</v>
      </c>
      <c r="G145" s="195">
        <f>G147</f>
        <v>0</v>
      </c>
    </row>
    <row r="146" spans="1:7" ht="12.75">
      <c r="A146" s="207" t="s">
        <v>215</v>
      </c>
      <c r="B146" s="191" t="s">
        <v>128</v>
      </c>
      <c r="C146" s="192" t="s">
        <v>95</v>
      </c>
      <c r="D146" s="192" t="s">
        <v>91</v>
      </c>
      <c r="E146" s="196" t="s">
        <v>73</v>
      </c>
      <c r="F146" s="198" t="s">
        <v>204</v>
      </c>
      <c r="G146" s="195">
        <v>0</v>
      </c>
    </row>
    <row r="147" spans="1:7" ht="12.75">
      <c r="A147" s="207" t="s">
        <v>168</v>
      </c>
      <c r="B147" s="191" t="s">
        <v>128</v>
      </c>
      <c r="C147" s="192" t="s">
        <v>95</v>
      </c>
      <c r="D147" s="192" t="s">
        <v>91</v>
      </c>
      <c r="E147" s="196" t="s">
        <v>73</v>
      </c>
      <c r="F147" s="198" t="s">
        <v>205</v>
      </c>
      <c r="G147" s="195">
        <v>0</v>
      </c>
    </row>
    <row r="148" spans="1:7" ht="12.75">
      <c r="A148" s="190" t="s">
        <v>169</v>
      </c>
      <c r="B148" s="191" t="s">
        <v>128</v>
      </c>
      <c r="C148" s="192" t="s">
        <v>95</v>
      </c>
      <c r="D148" s="192" t="s">
        <v>91</v>
      </c>
      <c r="E148" s="196" t="s">
        <v>73</v>
      </c>
      <c r="F148" s="198" t="s">
        <v>206</v>
      </c>
      <c r="G148" s="195">
        <v>0</v>
      </c>
    </row>
    <row r="149" spans="1:7" ht="12.75" hidden="1">
      <c r="A149" s="190" t="s">
        <v>351</v>
      </c>
      <c r="B149" s="191" t="s">
        <v>128</v>
      </c>
      <c r="C149" s="192" t="s">
        <v>95</v>
      </c>
      <c r="D149" s="192" t="s">
        <v>91</v>
      </c>
      <c r="E149" s="196" t="s">
        <v>378</v>
      </c>
      <c r="F149" s="194" t="s">
        <v>352</v>
      </c>
      <c r="G149" s="195">
        <f>G150</f>
        <v>0</v>
      </c>
    </row>
    <row r="150" spans="1:7" ht="12.75" hidden="1">
      <c r="A150" s="190" t="s">
        <v>353</v>
      </c>
      <c r="B150" s="191" t="s">
        <v>128</v>
      </c>
      <c r="C150" s="192" t="s">
        <v>95</v>
      </c>
      <c r="D150" s="192" t="s">
        <v>91</v>
      </c>
      <c r="E150" s="196" t="s">
        <v>378</v>
      </c>
      <c r="F150" s="194" t="s">
        <v>354</v>
      </c>
      <c r="G150" s="195">
        <f>G151</f>
        <v>0</v>
      </c>
    </row>
    <row r="151" spans="1:7" ht="12.75" hidden="1">
      <c r="A151" s="190" t="s">
        <v>167</v>
      </c>
      <c r="B151" s="191" t="s">
        <v>128</v>
      </c>
      <c r="C151" s="192" t="s">
        <v>95</v>
      </c>
      <c r="D151" s="192" t="s">
        <v>91</v>
      </c>
      <c r="E151" s="196" t="s">
        <v>378</v>
      </c>
      <c r="F151" s="194" t="s">
        <v>66</v>
      </c>
      <c r="G151" s="195">
        <v>0</v>
      </c>
    </row>
    <row r="152" spans="1:7" ht="0.75" customHeight="1">
      <c r="A152" s="197" t="s">
        <v>379</v>
      </c>
      <c r="B152" s="191" t="s">
        <v>128</v>
      </c>
      <c r="C152" s="192" t="s">
        <v>95</v>
      </c>
      <c r="D152" s="192" t="s">
        <v>91</v>
      </c>
      <c r="E152" s="196" t="s">
        <v>336</v>
      </c>
      <c r="F152" s="194"/>
      <c r="G152" s="195">
        <f>G153</f>
        <v>0</v>
      </c>
    </row>
    <row r="153" spans="1:7" ht="12.75" hidden="1">
      <c r="A153" s="190" t="s">
        <v>351</v>
      </c>
      <c r="B153" s="191" t="s">
        <v>128</v>
      </c>
      <c r="C153" s="192" t="s">
        <v>95</v>
      </c>
      <c r="D153" s="192" t="s">
        <v>91</v>
      </c>
      <c r="E153" s="196" t="s">
        <v>336</v>
      </c>
      <c r="F153" s="194" t="s">
        <v>352</v>
      </c>
      <c r="G153" s="195">
        <f>G154</f>
        <v>0</v>
      </c>
    </row>
    <row r="154" spans="1:7" ht="12.75" hidden="1">
      <c r="A154" s="190" t="s">
        <v>353</v>
      </c>
      <c r="B154" s="191" t="s">
        <v>128</v>
      </c>
      <c r="C154" s="192" t="s">
        <v>95</v>
      </c>
      <c r="D154" s="192" t="s">
        <v>91</v>
      </c>
      <c r="E154" s="196" t="s">
        <v>336</v>
      </c>
      <c r="F154" s="194" t="s">
        <v>354</v>
      </c>
      <c r="G154" s="195">
        <f>G155</f>
        <v>0</v>
      </c>
    </row>
    <row r="155" spans="1:7" ht="10.5" customHeight="1" hidden="1">
      <c r="A155" s="190" t="s">
        <v>167</v>
      </c>
      <c r="B155" s="191" t="s">
        <v>128</v>
      </c>
      <c r="C155" s="192" t="s">
        <v>95</v>
      </c>
      <c r="D155" s="192" t="s">
        <v>91</v>
      </c>
      <c r="E155" s="196" t="s">
        <v>336</v>
      </c>
      <c r="F155" s="194" t="s">
        <v>66</v>
      </c>
      <c r="G155" s="195">
        <v>0</v>
      </c>
    </row>
    <row r="156" spans="1:7" ht="1.5" customHeight="1" hidden="1">
      <c r="A156" s="197" t="s">
        <v>380</v>
      </c>
      <c r="B156" s="191" t="s">
        <v>128</v>
      </c>
      <c r="C156" s="192" t="s">
        <v>95</v>
      </c>
      <c r="D156" s="192" t="s">
        <v>91</v>
      </c>
      <c r="E156" s="196" t="s">
        <v>381</v>
      </c>
      <c r="F156" s="194"/>
      <c r="G156" s="195">
        <f>G157</f>
        <v>0</v>
      </c>
    </row>
    <row r="157" spans="1:7" ht="12.75" hidden="1">
      <c r="A157" s="190" t="s">
        <v>351</v>
      </c>
      <c r="B157" s="191" t="s">
        <v>128</v>
      </c>
      <c r="C157" s="192" t="s">
        <v>95</v>
      </c>
      <c r="D157" s="192" t="s">
        <v>91</v>
      </c>
      <c r="E157" s="196" t="s">
        <v>381</v>
      </c>
      <c r="F157" s="194" t="s">
        <v>352</v>
      </c>
      <c r="G157" s="195">
        <f>G158</f>
        <v>0</v>
      </c>
    </row>
    <row r="158" spans="1:7" ht="12.75" hidden="1">
      <c r="A158" s="190" t="s">
        <v>353</v>
      </c>
      <c r="B158" s="191" t="s">
        <v>128</v>
      </c>
      <c r="C158" s="192" t="s">
        <v>95</v>
      </c>
      <c r="D158" s="192" t="s">
        <v>91</v>
      </c>
      <c r="E158" s="196" t="s">
        <v>381</v>
      </c>
      <c r="F158" s="194" t="s">
        <v>354</v>
      </c>
      <c r="G158" s="195">
        <f>G159</f>
        <v>0</v>
      </c>
    </row>
    <row r="159" spans="1:7" ht="12.75" hidden="1">
      <c r="A159" s="190" t="s">
        <v>167</v>
      </c>
      <c r="B159" s="191" t="s">
        <v>128</v>
      </c>
      <c r="C159" s="192" t="s">
        <v>95</v>
      </c>
      <c r="D159" s="192" t="s">
        <v>91</v>
      </c>
      <c r="E159" s="196" t="s">
        <v>381</v>
      </c>
      <c r="F159" s="194" t="s">
        <v>66</v>
      </c>
      <c r="G159" s="195">
        <v>0</v>
      </c>
    </row>
    <row r="160" spans="1:7" ht="12.75" hidden="1">
      <c r="A160" s="197" t="s">
        <v>382</v>
      </c>
      <c r="B160" s="191" t="s">
        <v>128</v>
      </c>
      <c r="C160" s="192" t="s">
        <v>95</v>
      </c>
      <c r="D160" s="192" t="s">
        <v>91</v>
      </c>
      <c r="E160" s="196" t="s">
        <v>383</v>
      </c>
      <c r="F160" s="194"/>
      <c r="G160" s="195">
        <f>G161</f>
        <v>0</v>
      </c>
    </row>
    <row r="161" spans="1:7" ht="12.75" hidden="1">
      <c r="A161" s="190" t="s">
        <v>351</v>
      </c>
      <c r="B161" s="191" t="s">
        <v>128</v>
      </c>
      <c r="C161" s="192" t="s">
        <v>95</v>
      </c>
      <c r="D161" s="192" t="s">
        <v>91</v>
      </c>
      <c r="E161" s="196" t="s">
        <v>384</v>
      </c>
      <c r="F161" s="194" t="s">
        <v>352</v>
      </c>
      <c r="G161" s="195">
        <f>G162</f>
        <v>0</v>
      </c>
    </row>
    <row r="162" spans="1:7" ht="12.75" hidden="1">
      <c r="A162" s="190" t="s">
        <v>353</v>
      </c>
      <c r="B162" s="191" t="s">
        <v>128</v>
      </c>
      <c r="C162" s="192" t="s">
        <v>95</v>
      </c>
      <c r="D162" s="192" t="s">
        <v>91</v>
      </c>
      <c r="E162" s="196" t="s">
        <v>384</v>
      </c>
      <c r="F162" s="194" t="s">
        <v>354</v>
      </c>
      <c r="G162" s="195">
        <f>G163</f>
        <v>0</v>
      </c>
    </row>
    <row r="163" spans="1:7" ht="12.75" hidden="1">
      <c r="A163" s="190" t="s">
        <v>167</v>
      </c>
      <c r="B163" s="191" t="s">
        <v>128</v>
      </c>
      <c r="C163" s="192" t="s">
        <v>95</v>
      </c>
      <c r="D163" s="192" t="s">
        <v>91</v>
      </c>
      <c r="E163" s="196" t="s">
        <v>384</v>
      </c>
      <c r="F163" s="194" t="s">
        <v>66</v>
      </c>
      <c r="G163" s="195">
        <v>0</v>
      </c>
    </row>
    <row r="164" spans="1:7" ht="0.75" customHeight="1" hidden="1">
      <c r="A164" s="190" t="s">
        <v>385</v>
      </c>
      <c r="B164" s="191" t="s">
        <v>128</v>
      </c>
      <c r="C164" s="192" t="s">
        <v>95</v>
      </c>
      <c r="D164" s="192" t="s">
        <v>91</v>
      </c>
      <c r="E164" s="196" t="s">
        <v>337</v>
      </c>
      <c r="F164" s="194"/>
      <c r="G164" s="195">
        <f aca="true" t="shared" si="2" ref="G164:G170">G165</f>
        <v>0</v>
      </c>
    </row>
    <row r="165" spans="1:7" ht="12.75" hidden="1">
      <c r="A165" s="190" t="s">
        <v>386</v>
      </c>
      <c r="B165" s="191" t="s">
        <v>128</v>
      </c>
      <c r="C165" s="192" t="s">
        <v>95</v>
      </c>
      <c r="D165" s="192" t="s">
        <v>91</v>
      </c>
      <c r="E165" s="196" t="s">
        <v>337</v>
      </c>
      <c r="F165" s="194" t="s">
        <v>387</v>
      </c>
      <c r="G165" s="195">
        <f t="shared" si="2"/>
        <v>0</v>
      </c>
    </row>
    <row r="166" spans="1:7" ht="12.75" hidden="1">
      <c r="A166" s="190" t="s">
        <v>388</v>
      </c>
      <c r="B166" s="191" t="s">
        <v>128</v>
      </c>
      <c r="C166" s="192" t="s">
        <v>95</v>
      </c>
      <c r="D166" s="192" t="s">
        <v>91</v>
      </c>
      <c r="E166" s="196" t="s">
        <v>337</v>
      </c>
      <c r="F166" s="194" t="s">
        <v>389</v>
      </c>
      <c r="G166" s="195">
        <f t="shared" si="2"/>
        <v>0</v>
      </c>
    </row>
    <row r="167" spans="1:7" ht="12.75" hidden="1">
      <c r="A167" s="199" t="s">
        <v>331</v>
      </c>
      <c r="B167" s="191" t="s">
        <v>128</v>
      </c>
      <c r="C167" s="192" t="s">
        <v>95</v>
      </c>
      <c r="D167" s="192" t="s">
        <v>91</v>
      </c>
      <c r="E167" s="196" t="s">
        <v>337</v>
      </c>
      <c r="F167" s="194" t="s">
        <v>338</v>
      </c>
      <c r="G167" s="195">
        <v>0</v>
      </c>
    </row>
    <row r="168" spans="1:7" ht="11.25" customHeight="1" hidden="1">
      <c r="A168" s="199" t="s">
        <v>390</v>
      </c>
      <c r="B168" s="191" t="s">
        <v>128</v>
      </c>
      <c r="C168" s="192" t="s">
        <v>95</v>
      </c>
      <c r="D168" s="192" t="s">
        <v>91</v>
      </c>
      <c r="E168" s="196" t="s">
        <v>337</v>
      </c>
      <c r="F168" s="194"/>
      <c r="G168" s="195">
        <f t="shared" si="2"/>
        <v>0</v>
      </c>
    </row>
    <row r="169" spans="1:7" ht="12.75" hidden="1">
      <c r="A169" s="190" t="s">
        <v>386</v>
      </c>
      <c r="B169" s="191" t="s">
        <v>128</v>
      </c>
      <c r="C169" s="192" t="s">
        <v>95</v>
      </c>
      <c r="D169" s="192" t="s">
        <v>91</v>
      </c>
      <c r="E169" s="196" t="s">
        <v>337</v>
      </c>
      <c r="F169" s="194" t="s">
        <v>387</v>
      </c>
      <c r="G169" s="195">
        <f t="shared" si="2"/>
        <v>0</v>
      </c>
    </row>
    <row r="170" spans="1:7" ht="12.75" hidden="1">
      <c r="A170" s="190" t="s">
        <v>388</v>
      </c>
      <c r="B170" s="191" t="s">
        <v>128</v>
      </c>
      <c r="C170" s="192" t="s">
        <v>95</v>
      </c>
      <c r="D170" s="192" t="s">
        <v>91</v>
      </c>
      <c r="E170" s="196" t="s">
        <v>337</v>
      </c>
      <c r="F170" s="194" t="s">
        <v>389</v>
      </c>
      <c r="G170" s="195">
        <f t="shared" si="2"/>
        <v>0</v>
      </c>
    </row>
    <row r="171" spans="1:7" ht="12.75" hidden="1">
      <c r="A171" s="199" t="s">
        <v>331</v>
      </c>
      <c r="B171" s="191" t="s">
        <v>128</v>
      </c>
      <c r="C171" s="192" t="s">
        <v>95</v>
      </c>
      <c r="D171" s="192" t="s">
        <v>91</v>
      </c>
      <c r="E171" s="196" t="s">
        <v>337</v>
      </c>
      <c r="F171" s="194" t="s">
        <v>338</v>
      </c>
      <c r="G171" s="195">
        <v>0</v>
      </c>
    </row>
    <row r="172" spans="1:7" ht="12.75">
      <c r="A172" s="190" t="s">
        <v>391</v>
      </c>
      <c r="B172" s="191" t="s">
        <v>128</v>
      </c>
      <c r="C172" s="192" t="s">
        <v>95</v>
      </c>
      <c r="D172" s="192" t="s">
        <v>96</v>
      </c>
      <c r="E172" s="196" t="s">
        <v>392</v>
      </c>
      <c r="F172" s="194"/>
      <c r="G172" s="195">
        <f>G173+G194+G183+G186+G190</f>
        <v>1753.2</v>
      </c>
    </row>
    <row r="173" spans="1:7" ht="12.75">
      <c r="A173" s="197" t="s">
        <v>393</v>
      </c>
      <c r="B173" s="191" t="s">
        <v>128</v>
      </c>
      <c r="C173" s="192" t="s">
        <v>95</v>
      </c>
      <c r="D173" s="192" t="s">
        <v>96</v>
      </c>
      <c r="E173" s="196" t="s">
        <v>74</v>
      </c>
      <c r="F173" s="194"/>
      <c r="G173" s="195">
        <f>G174+G178</f>
        <v>708.3</v>
      </c>
    </row>
    <row r="174" spans="1:7" ht="12.75">
      <c r="A174" s="190" t="s">
        <v>351</v>
      </c>
      <c r="B174" s="191" t="s">
        <v>128</v>
      </c>
      <c r="C174" s="192" t="s">
        <v>95</v>
      </c>
      <c r="D174" s="192" t="s">
        <v>96</v>
      </c>
      <c r="E174" s="196" t="s">
        <v>74</v>
      </c>
      <c r="F174" s="194" t="s">
        <v>352</v>
      </c>
      <c r="G174" s="195">
        <f>G175</f>
        <v>708.3</v>
      </c>
    </row>
    <row r="175" spans="1:7" ht="12.75">
      <c r="A175" s="190" t="s">
        <v>353</v>
      </c>
      <c r="B175" s="191" t="s">
        <v>128</v>
      </c>
      <c r="C175" s="192" t="s">
        <v>95</v>
      </c>
      <c r="D175" s="192" t="s">
        <v>96</v>
      </c>
      <c r="E175" s="196" t="s">
        <v>74</v>
      </c>
      <c r="F175" s="194" t="s">
        <v>354</v>
      </c>
      <c r="G175" s="195">
        <f>G176+G177</f>
        <v>708.3</v>
      </c>
    </row>
    <row r="176" spans="1:7" ht="12.75">
      <c r="A176" s="190" t="s">
        <v>167</v>
      </c>
      <c r="B176" s="191" t="s">
        <v>128</v>
      </c>
      <c r="C176" s="192" t="s">
        <v>95</v>
      </c>
      <c r="D176" s="192" t="s">
        <v>96</v>
      </c>
      <c r="E176" s="196" t="s">
        <v>74</v>
      </c>
      <c r="F176" s="194" t="s">
        <v>66</v>
      </c>
      <c r="G176" s="195">
        <f>567-8.7</f>
        <v>558.3</v>
      </c>
    </row>
    <row r="177" spans="1:7" ht="12.75">
      <c r="A177" s="190" t="s">
        <v>506</v>
      </c>
      <c r="B177" s="191" t="s">
        <v>128</v>
      </c>
      <c r="C177" s="192" t="s">
        <v>95</v>
      </c>
      <c r="D177" s="192" t="s">
        <v>96</v>
      </c>
      <c r="E177" s="196" t="s">
        <v>74</v>
      </c>
      <c r="F177" s="194" t="s">
        <v>507</v>
      </c>
      <c r="G177" s="195">
        <v>150</v>
      </c>
    </row>
    <row r="178" spans="1:7" ht="12.75">
      <c r="A178" s="190" t="s">
        <v>355</v>
      </c>
      <c r="B178" s="191" t="s">
        <v>128</v>
      </c>
      <c r="C178" s="192" t="s">
        <v>95</v>
      </c>
      <c r="D178" s="192" t="s">
        <v>96</v>
      </c>
      <c r="E178" s="196" t="s">
        <v>74</v>
      </c>
      <c r="F178" s="194" t="s">
        <v>356</v>
      </c>
      <c r="G178" s="195">
        <f>G179</f>
        <v>0</v>
      </c>
    </row>
    <row r="179" spans="1:7" ht="12.75">
      <c r="A179" s="190" t="s">
        <v>357</v>
      </c>
      <c r="B179" s="191" t="s">
        <v>128</v>
      </c>
      <c r="C179" s="192" t="s">
        <v>95</v>
      </c>
      <c r="D179" s="192" t="s">
        <v>96</v>
      </c>
      <c r="E179" s="196" t="s">
        <v>74</v>
      </c>
      <c r="F179" s="194" t="s">
        <v>358</v>
      </c>
      <c r="G179" s="195">
        <f>G182+G180+G181</f>
        <v>0</v>
      </c>
    </row>
    <row r="180" spans="1:7" ht="12.75">
      <c r="A180" s="207" t="s">
        <v>215</v>
      </c>
      <c r="B180" s="191" t="s">
        <v>128</v>
      </c>
      <c r="C180" s="192" t="s">
        <v>95</v>
      </c>
      <c r="D180" s="192" t="s">
        <v>96</v>
      </c>
      <c r="E180" s="196" t="s">
        <v>74</v>
      </c>
      <c r="F180" s="198" t="s">
        <v>204</v>
      </c>
      <c r="G180" s="195">
        <v>0</v>
      </c>
    </row>
    <row r="181" spans="1:7" ht="12.75">
      <c r="A181" s="207" t="s">
        <v>168</v>
      </c>
      <c r="B181" s="191" t="s">
        <v>128</v>
      </c>
      <c r="C181" s="192" t="s">
        <v>95</v>
      </c>
      <c r="D181" s="192" t="s">
        <v>96</v>
      </c>
      <c r="E181" s="196" t="s">
        <v>74</v>
      </c>
      <c r="F181" s="198" t="s">
        <v>205</v>
      </c>
      <c r="G181" s="195">
        <v>0</v>
      </c>
    </row>
    <row r="182" spans="1:7" ht="12" customHeight="1">
      <c r="A182" s="197" t="s">
        <v>169</v>
      </c>
      <c r="B182" s="191" t="s">
        <v>128</v>
      </c>
      <c r="C182" s="192" t="s">
        <v>95</v>
      </c>
      <c r="D182" s="192" t="s">
        <v>96</v>
      </c>
      <c r="E182" s="196" t="s">
        <v>74</v>
      </c>
      <c r="F182" s="198" t="s">
        <v>206</v>
      </c>
      <c r="G182" s="195">
        <v>0</v>
      </c>
    </row>
    <row r="183" spans="1:7" ht="3.75" customHeight="1" hidden="1">
      <c r="A183" s="190" t="s">
        <v>351</v>
      </c>
      <c r="B183" s="191" t="s">
        <v>128</v>
      </c>
      <c r="C183" s="192" t="s">
        <v>95</v>
      </c>
      <c r="D183" s="192" t="s">
        <v>96</v>
      </c>
      <c r="E183" s="196" t="s">
        <v>394</v>
      </c>
      <c r="F183" s="194" t="s">
        <v>352</v>
      </c>
      <c r="G183" s="195">
        <f>G184</f>
        <v>0</v>
      </c>
    </row>
    <row r="184" spans="1:7" ht="12.75" hidden="1">
      <c r="A184" s="190" t="s">
        <v>353</v>
      </c>
      <c r="B184" s="191" t="s">
        <v>128</v>
      </c>
      <c r="C184" s="192" t="s">
        <v>95</v>
      </c>
      <c r="D184" s="192" t="s">
        <v>96</v>
      </c>
      <c r="E184" s="196" t="s">
        <v>394</v>
      </c>
      <c r="F184" s="194" t="s">
        <v>354</v>
      </c>
      <c r="G184" s="195">
        <f>G185</f>
        <v>0</v>
      </c>
    </row>
    <row r="185" spans="1:7" ht="12" customHeight="1">
      <c r="A185" s="190" t="s">
        <v>167</v>
      </c>
      <c r="B185" s="191" t="s">
        <v>128</v>
      </c>
      <c r="C185" s="192" t="s">
        <v>95</v>
      </c>
      <c r="D185" s="192" t="s">
        <v>96</v>
      </c>
      <c r="E185" s="196" t="s">
        <v>394</v>
      </c>
      <c r="F185" s="194" t="s">
        <v>66</v>
      </c>
      <c r="G185" s="195">
        <v>0</v>
      </c>
    </row>
    <row r="186" spans="1:7" ht="13.5" customHeight="1">
      <c r="A186" s="197" t="s">
        <v>395</v>
      </c>
      <c r="B186" s="191" t="s">
        <v>128</v>
      </c>
      <c r="C186" s="192" t="s">
        <v>95</v>
      </c>
      <c r="D186" s="192" t="s">
        <v>96</v>
      </c>
      <c r="E186" s="196" t="s">
        <v>396</v>
      </c>
      <c r="F186" s="194"/>
      <c r="G186" s="195">
        <f>G187</f>
        <v>1044.9</v>
      </c>
    </row>
    <row r="187" spans="1:7" ht="12.75" customHeight="1">
      <c r="A187" s="190" t="s">
        <v>351</v>
      </c>
      <c r="B187" s="191" t="s">
        <v>128</v>
      </c>
      <c r="C187" s="192" t="s">
        <v>95</v>
      </c>
      <c r="D187" s="192" t="s">
        <v>96</v>
      </c>
      <c r="E187" s="196" t="s">
        <v>396</v>
      </c>
      <c r="F187" s="194" t="s">
        <v>352</v>
      </c>
      <c r="G187" s="195">
        <f>G188</f>
        <v>1044.9</v>
      </c>
    </row>
    <row r="188" spans="1:7" ht="14.25" customHeight="1">
      <c r="A188" s="190" t="s">
        <v>353</v>
      </c>
      <c r="B188" s="191" t="s">
        <v>128</v>
      </c>
      <c r="C188" s="192" t="s">
        <v>95</v>
      </c>
      <c r="D188" s="192" t="s">
        <v>96</v>
      </c>
      <c r="E188" s="196" t="s">
        <v>396</v>
      </c>
      <c r="F188" s="194" t="s">
        <v>354</v>
      </c>
      <c r="G188" s="195">
        <f>G189</f>
        <v>1044.9</v>
      </c>
    </row>
    <row r="189" spans="1:7" ht="14.25" customHeight="1">
      <c r="A189" s="190" t="s">
        <v>167</v>
      </c>
      <c r="B189" s="191" t="s">
        <v>128</v>
      </c>
      <c r="C189" s="192" t="s">
        <v>95</v>
      </c>
      <c r="D189" s="192" t="s">
        <v>96</v>
      </c>
      <c r="E189" s="196" t="s">
        <v>396</v>
      </c>
      <c r="F189" s="194" t="s">
        <v>66</v>
      </c>
      <c r="G189" s="195">
        <v>1044.9</v>
      </c>
    </row>
    <row r="190" spans="1:7" ht="2.25" customHeight="1">
      <c r="A190" s="197" t="s">
        <v>397</v>
      </c>
      <c r="B190" s="191" t="s">
        <v>128</v>
      </c>
      <c r="C190" s="192" t="s">
        <v>95</v>
      </c>
      <c r="D190" s="192" t="s">
        <v>96</v>
      </c>
      <c r="E190" s="196" t="s">
        <v>398</v>
      </c>
      <c r="F190" s="194"/>
      <c r="G190" s="195">
        <f>G191</f>
        <v>0</v>
      </c>
    </row>
    <row r="191" spans="1:7" ht="14.25" customHeight="1" hidden="1">
      <c r="A191" s="190" t="s">
        <v>351</v>
      </c>
      <c r="B191" s="191" t="s">
        <v>128</v>
      </c>
      <c r="C191" s="192" t="s">
        <v>95</v>
      </c>
      <c r="D191" s="192" t="s">
        <v>96</v>
      </c>
      <c r="E191" s="196" t="s">
        <v>398</v>
      </c>
      <c r="F191" s="194" t="s">
        <v>352</v>
      </c>
      <c r="G191" s="195">
        <f>G192</f>
        <v>0</v>
      </c>
    </row>
    <row r="192" spans="1:7" ht="12.75" customHeight="1" hidden="1">
      <c r="A192" s="190" t="s">
        <v>353</v>
      </c>
      <c r="B192" s="191" t="s">
        <v>128</v>
      </c>
      <c r="C192" s="192" t="s">
        <v>95</v>
      </c>
      <c r="D192" s="192" t="s">
        <v>96</v>
      </c>
      <c r="E192" s="196" t="s">
        <v>398</v>
      </c>
      <c r="F192" s="194" t="s">
        <v>354</v>
      </c>
      <c r="G192" s="195">
        <f>G193</f>
        <v>0</v>
      </c>
    </row>
    <row r="193" spans="1:7" ht="12.75" customHeight="1" hidden="1">
      <c r="A193" s="190" t="s">
        <v>167</v>
      </c>
      <c r="B193" s="191" t="s">
        <v>128</v>
      </c>
      <c r="C193" s="192" t="s">
        <v>95</v>
      </c>
      <c r="D193" s="192" t="s">
        <v>96</v>
      </c>
      <c r="E193" s="196" t="s">
        <v>398</v>
      </c>
      <c r="F193" s="194" t="s">
        <v>66</v>
      </c>
      <c r="G193" s="195">
        <v>0</v>
      </c>
    </row>
    <row r="194" spans="1:7" ht="12.75" customHeight="1" hidden="1">
      <c r="A194" s="197" t="s">
        <v>399</v>
      </c>
      <c r="B194" s="191" t="s">
        <v>128</v>
      </c>
      <c r="C194" s="192" t="s">
        <v>95</v>
      </c>
      <c r="D194" s="192" t="s">
        <v>96</v>
      </c>
      <c r="E194" s="196" t="s">
        <v>400</v>
      </c>
      <c r="F194" s="194"/>
      <c r="G194" s="195">
        <f>G195+G198</f>
        <v>0</v>
      </c>
    </row>
    <row r="195" spans="1:7" ht="12.75" customHeight="1" hidden="1">
      <c r="A195" s="190" t="s">
        <v>351</v>
      </c>
      <c r="B195" s="191" t="s">
        <v>128</v>
      </c>
      <c r="C195" s="192" t="s">
        <v>95</v>
      </c>
      <c r="D195" s="192" t="s">
        <v>96</v>
      </c>
      <c r="E195" s="196" t="s">
        <v>401</v>
      </c>
      <c r="F195" s="194" t="s">
        <v>352</v>
      </c>
      <c r="G195" s="195">
        <f>G196</f>
        <v>0</v>
      </c>
    </row>
    <row r="196" spans="1:7" ht="13.5" customHeight="1" hidden="1">
      <c r="A196" s="190" t="s">
        <v>353</v>
      </c>
      <c r="B196" s="191" t="s">
        <v>128</v>
      </c>
      <c r="C196" s="192" t="s">
        <v>95</v>
      </c>
      <c r="D196" s="192" t="s">
        <v>96</v>
      </c>
      <c r="E196" s="196" t="s">
        <v>401</v>
      </c>
      <c r="F196" s="194" t="s">
        <v>354</v>
      </c>
      <c r="G196" s="195">
        <f>G197</f>
        <v>0</v>
      </c>
    </row>
    <row r="197" spans="1:7" ht="15" customHeight="1" hidden="1">
      <c r="A197" s="190" t="s">
        <v>167</v>
      </c>
      <c r="B197" s="191" t="s">
        <v>128</v>
      </c>
      <c r="C197" s="192" t="s">
        <v>95</v>
      </c>
      <c r="D197" s="192" t="s">
        <v>96</v>
      </c>
      <c r="E197" s="196" t="s">
        <v>401</v>
      </c>
      <c r="F197" s="194" t="s">
        <v>66</v>
      </c>
      <c r="G197" s="195">
        <v>0</v>
      </c>
    </row>
    <row r="198" spans="1:7" ht="15.75" customHeight="1" hidden="1">
      <c r="A198" s="190" t="s">
        <v>351</v>
      </c>
      <c r="B198" s="191" t="s">
        <v>128</v>
      </c>
      <c r="C198" s="192" t="s">
        <v>95</v>
      </c>
      <c r="D198" s="192" t="s">
        <v>96</v>
      </c>
      <c r="E198" s="196" t="s">
        <v>402</v>
      </c>
      <c r="F198" s="194" t="s">
        <v>352</v>
      </c>
      <c r="G198" s="195">
        <f>G199</f>
        <v>0</v>
      </c>
    </row>
    <row r="199" spans="1:7" ht="14.25" customHeight="1" hidden="1">
      <c r="A199" s="190" t="s">
        <v>353</v>
      </c>
      <c r="B199" s="191" t="s">
        <v>128</v>
      </c>
      <c r="C199" s="192" t="s">
        <v>95</v>
      </c>
      <c r="D199" s="192" t="s">
        <v>96</v>
      </c>
      <c r="E199" s="196" t="s">
        <v>402</v>
      </c>
      <c r="F199" s="194" t="s">
        <v>354</v>
      </c>
      <c r="G199" s="195">
        <f>G200</f>
        <v>0</v>
      </c>
    </row>
    <row r="200" spans="1:7" ht="15" customHeight="1" hidden="1">
      <c r="A200" s="190" t="s">
        <v>167</v>
      </c>
      <c r="B200" s="191" t="s">
        <v>128</v>
      </c>
      <c r="C200" s="192" t="s">
        <v>95</v>
      </c>
      <c r="D200" s="192" t="s">
        <v>96</v>
      </c>
      <c r="E200" s="196" t="s">
        <v>402</v>
      </c>
      <c r="F200" s="194" t="s">
        <v>66</v>
      </c>
      <c r="G200" s="195">
        <v>0</v>
      </c>
    </row>
    <row r="201" spans="1:7" ht="12.75">
      <c r="A201" s="190" t="s">
        <v>181</v>
      </c>
      <c r="B201" s="191" t="s">
        <v>128</v>
      </c>
      <c r="C201" s="192" t="s">
        <v>97</v>
      </c>
      <c r="D201" s="192" t="s">
        <v>340</v>
      </c>
      <c r="E201" s="193"/>
      <c r="F201" s="194"/>
      <c r="G201" s="195">
        <f>G202</f>
        <v>672</v>
      </c>
    </row>
    <row r="202" spans="1:7" ht="12.75">
      <c r="A202" s="190" t="s">
        <v>266</v>
      </c>
      <c r="B202" s="191" t="s">
        <v>128</v>
      </c>
      <c r="C202" s="192" t="s">
        <v>97</v>
      </c>
      <c r="D202" s="192" t="s">
        <v>90</v>
      </c>
      <c r="E202" s="193"/>
      <c r="F202" s="194"/>
      <c r="G202" s="195">
        <f>G203</f>
        <v>672</v>
      </c>
    </row>
    <row r="203" spans="1:7" ht="12.75">
      <c r="A203" s="197" t="s">
        <v>403</v>
      </c>
      <c r="B203" s="191" t="s">
        <v>128</v>
      </c>
      <c r="C203" s="192" t="s">
        <v>97</v>
      </c>
      <c r="D203" s="192" t="s">
        <v>90</v>
      </c>
      <c r="E203" s="196" t="s">
        <v>404</v>
      </c>
      <c r="F203" s="198" t="s">
        <v>405</v>
      </c>
      <c r="G203" s="195">
        <f>G204</f>
        <v>672</v>
      </c>
    </row>
    <row r="204" spans="1:7" ht="12.75">
      <c r="A204" s="197" t="s">
        <v>406</v>
      </c>
      <c r="B204" s="191" t="s">
        <v>128</v>
      </c>
      <c r="C204" s="192" t="s">
        <v>97</v>
      </c>
      <c r="D204" s="192" t="s">
        <v>90</v>
      </c>
      <c r="E204" s="196" t="s">
        <v>404</v>
      </c>
      <c r="F204" s="198" t="s">
        <v>407</v>
      </c>
      <c r="G204" s="195">
        <f>G205+G206</f>
        <v>672</v>
      </c>
    </row>
    <row r="205" spans="1:7" ht="12.75">
      <c r="A205" s="197" t="s">
        <v>183</v>
      </c>
      <c r="B205" s="191" t="s">
        <v>128</v>
      </c>
      <c r="C205" s="192" t="s">
        <v>97</v>
      </c>
      <c r="D205" s="192" t="s">
        <v>90</v>
      </c>
      <c r="E205" s="196" t="s">
        <v>404</v>
      </c>
      <c r="F205" s="198" t="s">
        <v>408</v>
      </c>
      <c r="G205" s="195">
        <v>672</v>
      </c>
    </row>
    <row r="206" spans="1:7" ht="12.75">
      <c r="A206" s="197" t="s">
        <v>409</v>
      </c>
      <c r="B206" s="191" t="s">
        <v>128</v>
      </c>
      <c r="C206" s="192" t="s">
        <v>97</v>
      </c>
      <c r="D206" s="192" t="s">
        <v>90</v>
      </c>
      <c r="E206" s="196" t="s">
        <v>410</v>
      </c>
      <c r="F206" s="198" t="s">
        <v>411</v>
      </c>
      <c r="G206" s="195">
        <v>0</v>
      </c>
    </row>
    <row r="207" spans="1:7" ht="12.75" hidden="1">
      <c r="A207" s="190" t="s">
        <v>25</v>
      </c>
      <c r="B207" s="191" t="s">
        <v>128</v>
      </c>
      <c r="C207" s="192" t="s">
        <v>98</v>
      </c>
      <c r="D207" s="192" t="s">
        <v>340</v>
      </c>
      <c r="E207" s="193"/>
      <c r="F207" s="194"/>
      <c r="G207" s="195">
        <f aca="true" t="shared" si="3" ref="G207:G212">G208</f>
        <v>0</v>
      </c>
    </row>
    <row r="208" spans="1:7" ht="12.75" hidden="1">
      <c r="A208" s="190" t="s">
        <v>32</v>
      </c>
      <c r="B208" s="191" t="s">
        <v>128</v>
      </c>
      <c r="C208" s="192" t="s">
        <v>98</v>
      </c>
      <c r="D208" s="192" t="s">
        <v>90</v>
      </c>
      <c r="E208" s="193"/>
      <c r="F208" s="194"/>
      <c r="G208" s="195">
        <f t="shared" si="3"/>
        <v>0</v>
      </c>
    </row>
    <row r="209" spans="1:7" ht="12.75" hidden="1">
      <c r="A209" s="190" t="s">
        <v>270</v>
      </c>
      <c r="B209" s="191" t="s">
        <v>128</v>
      </c>
      <c r="C209" s="192" t="s">
        <v>98</v>
      </c>
      <c r="D209" s="192" t="s">
        <v>90</v>
      </c>
      <c r="E209" s="196" t="s">
        <v>195</v>
      </c>
      <c r="F209" s="194"/>
      <c r="G209" s="195">
        <f t="shared" si="3"/>
        <v>0</v>
      </c>
    </row>
    <row r="210" spans="1:7" ht="25.5" hidden="1">
      <c r="A210" s="190" t="s">
        <v>412</v>
      </c>
      <c r="B210" s="191" t="s">
        <v>128</v>
      </c>
      <c r="C210" s="192" t="s">
        <v>98</v>
      </c>
      <c r="D210" s="192" t="s">
        <v>90</v>
      </c>
      <c r="E210" s="196" t="s">
        <v>195</v>
      </c>
      <c r="F210" s="194"/>
      <c r="G210" s="195">
        <f t="shared" si="3"/>
        <v>0</v>
      </c>
    </row>
    <row r="211" spans="1:7" ht="12.75" hidden="1">
      <c r="A211" s="190" t="s">
        <v>413</v>
      </c>
      <c r="B211" s="191" t="s">
        <v>128</v>
      </c>
      <c r="C211" s="192" t="s">
        <v>98</v>
      </c>
      <c r="D211" s="192" t="s">
        <v>90</v>
      </c>
      <c r="E211" s="196" t="s">
        <v>195</v>
      </c>
      <c r="F211" s="194" t="s">
        <v>414</v>
      </c>
      <c r="G211" s="195">
        <f t="shared" si="3"/>
        <v>0</v>
      </c>
    </row>
    <row r="212" spans="1:7" ht="12.75" hidden="1">
      <c r="A212" s="197" t="s">
        <v>415</v>
      </c>
      <c r="B212" s="191" t="s">
        <v>128</v>
      </c>
      <c r="C212" s="192" t="s">
        <v>98</v>
      </c>
      <c r="D212" s="192" t="s">
        <v>90</v>
      </c>
      <c r="E212" s="196" t="s">
        <v>195</v>
      </c>
      <c r="F212" s="198" t="s">
        <v>416</v>
      </c>
      <c r="G212" s="195">
        <f t="shared" si="3"/>
        <v>0</v>
      </c>
    </row>
    <row r="213" spans="1:7" ht="12.75" hidden="1">
      <c r="A213" s="197" t="s">
        <v>185</v>
      </c>
      <c r="B213" s="191" t="s">
        <v>128</v>
      </c>
      <c r="C213" s="192" t="s">
        <v>98</v>
      </c>
      <c r="D213" s="192" t="s">
        <v>90</v>
      </c>
      <c r="E213" s="196" t="s">
        <v>195</v>
      </c>
      <c r="F213" s="198" t="s">
        <v>208</v>
      </c>
      <c r="G213" s="195">
        <v>0</v>
      </c>
    </row>
    <row r="214" spans="1:7" ht="12.75">
      <c r="A214" s="197" t="s">
        <v>417</v>
      </c>
      <c r="B214" s="191" t="s">
        <v>128</v>
      </c>
      <c r="C214" s="191" t="s">
        <v>101</v>
      </c>
      <c r="D214" s="191" t="s">
        <v>340</v>
      </c>
      <c r="E214" s="196"/>
      <c r="F214" s="198"/>
      <c r="G214" s="195">
        <f>G215</f>
        <v>100</v>
      </c>
    </row>
    <row r="215" spans="1:7" ht="12.75">
      <c r="A215" s="197" t="s">
        <v>33</v>
      </c>
      <c r="B215" s="191" t="s">
        <v>128</v>
      </c>
      <c r="C215" s="191" t="s">
        <v>101</v>
      </c>
      <c r="D215" s="191" t="s">
        <v>90</v>
      </c>
      <c r="E215" s="196" t="s">
        <v>392</v>
      </c>
      <c r="F215" s="198"/>
      <c r="G215" s="195">
        <f>G216+G220+G223</f>
        <v>100</v>
      </c>
    </row>
    <row r="216" spans="1:7" ht="25.5">
      <c r="A216" s="197" t="s">
        <v>511</v>
      </c>
      <c r="B216" s="191" t="s">
        <v>128</v>
      </c>
      <c r="C216" s="191" t="s">
        <v>101</v>
      </c>
      <c r="D216" s="191" t="s">
        <v>90</v>
      </c>
      <c r="E216" s="196" t="s">
        <v>188</v>
      </c>
      <c r="F216" s="198"/>
      <c r="G216" s="195">
        <f>G217</f>
        <v>100</v>
      </c>
    </row>
    <row r="217" spans="1:7" ht="12.75">
      <c r="A217" s="190" t="s">
        <v>351</v>
      </c>
      <c r="B217" s="191" t="s">
        <v>128</v>
      </c>
      <c r="C217" s="191" t="s">
        <v>101</v>
      </c>
      <c r="D217" s="191" t="s">
        <v>90</v>
      </c>
      <c r="E217" s="196" t="s">
        <v>188</v>
      </c>
      <c r="F217" s="194" t="s">
        <v>352</v>
      </c>
      <c r="G217" s="195">
        <f>G218</f>
        <v>100</v>
      </c>
    </row>
    <row r="218" spans="1:7" ht="12.75">
      <c r="A218" s="190" t="s">
        <v>353</v>
      </c>
      <c r="B218" s="191" t="s">
        <v>128</v>
      </c>
      <c r="C218" s="191" t="s">
        <v>101</v>
      </c>
      <c r="D218" s="191" t="s">
        <v>90</v>
      </c>
      <c r="E218" s="196" t="s">
        <v>188</v>
      </c>
      <c r="F218" s="194" t="s">
        <v>354</v>
      </c>
      <c r="G218" s="195">
        <f>G219</f>
        <v>100</v>
      </c>
    </row>
    <row r="219" spans="1:7" ht="12.75">
      <c r="A219" s="190" t="s">
        <v>167</v>
      </c>
      <c r="B219" s="191" t="s">
        <v>128</v>
      </c>
      <c r="C219" s="191" t="s">
        <v>101</v>
      </c>
      <c r="D219" s="191" t="s">
        <v>90</v>
      </c>
      <c r="E219" s="196" t="s">
        <v>188</v>
      </c>
      <c r="F219" s="194" t="s">
        <v>66</v>
      </c>
      <c r="G219" s="195">
        <v>100</v>
      </c>
    </row>
    <row r="220" spans="1:7" ht="0.75" customHeight="1">
      <c r="A220" s="190" t="s">
        <v>351</v>
      </c>
      <c r="B220" s="191" t="s">
        <v>128</v>
      </c>
      <c r="C220" s="191" t="s">
        <v>101</v>
      </c>
      <c r="D220" s="191" t="s">
        <v>90</v>
      </c>
      <c r="E220" s="196" t="s">
        <v>202</v>
      </c>
      <c r="F220" s="194" t="s">
        <v>352</v>
      </c>
      <c r="G220" s="195">
        <f>G221</f>
        <v>0</v>
      </c>
    </row>
    <row r="221" spans="1:7" ht="12.75" hidden="1">
      <c r="A221" s="190" t="s">
        <v>353</v>
      </c>
      <c r="B221" s="191" t="s">
        <v>128</v>
      </c>
      <c r="C221" s="191" t="s">
        <v>101</v>
      </c>
      <c r="D221" s="191" t="s">
        <v>90</v>
      </c>
      <c r="E221" s="196" t="s">
        <v>202</v>
      </c>
      <c r="F221" s="194" t="s">
        <v>354</v>
      </c>
      <c r="G221" s="195">
        <f>G222</f>
        <v>0</v>
      </c>
    </row>
    <row r="222" spans="1:7" ht="12.75" hidden="1">
      <c r="A222" s="190" t="s">
        <v>167</v>
      </c>
      <c r="B222" s="191" t="s">
        <v>128</v>
      </c>
      <c r="C222" s="191" t="s">
        <v>101</v>
      </c>
      <c r="D222" s="191" t="s">
        <v>90</v>
      </c>
      <c r="E222" s="196" t="s">
        <v>202</v>
      </c>
      <c r="F222" s="194" t="s">
        <v>66</v>
      </c>
      <c r="G222" s="195">
        <v>0</v>
      </c>
    </row>
    <row r="223" spans="1:7" ht="12.75" hidden="1">
      <c r="A223" s="190" t="s">
        <v>418</v>
      </c>
      <c r="B223" s="191" t="s">
        <v>128</v>
      </c>
      <c r="C223" s="191" t="s">
        <v>101</v>
      </c>
      <c r="D223" s="191" t="s">
        <v>90</v>
      </c>
      <c r="E223" s="196" t="s">
        <v>202</v>
      </c>
      <c r="F223" s="194" t="s">
        <v>414</v>
      </c>
      <c r="G223" s="195">
        <f>G224+G225+G226</f>
        <v>0</v>
      </c>
    </row>
    <row r="224" spans="1:7" ht="12.75" hidden="1">
      <c r="A224" s="190" t="s">
        <v>419</v>
      </c>
      <c r="B224" s="191" t="s">
        <v>128</v>
      </c>
      <c r="C224" s="191" t="s">
        <v>101</v>
      </c>
      <c r="D224" s="191" t="s">
        <v>90</v>
      </c>
      <c r="E224" s="196" t="s">
        <v>202</v>
      </c>
      <c r="F224" s="194" t="s">
        <v>420</v>
      </c>
      <c r="G224" s="195">
        <v>0</v>
      </c>
    </row>
    <row r="225" spans="1:7" ht="12.75" hidden="1">
      <c r="A225" s="190" t="s">
        <v>419</v>
      </c>
      <c r="B225" s="191" t="s">
        <v>128</v>
      </c>
      <c r="C225" s="191" t="s">
        <v>101</v>
      </c>
      <c r="D225" s="191" t="s">
        <v>90</v>
      </c>
      <c r="E225" s="196" t="s">
        <v>421</v>
      </c>
      <c r="F225" s="194" t="s">
        <v>420</v>
      </c>
      <c r="G225" s="195">
        <v>0</v>
      </c>
    </row>
    <row r="226" spans="1:7" ht="12.75" hidden="1">
      <c r="A226" s="190" t="s">
        <v>419</v>
      </c>
      <c r="B226" s="191" t="s">
        <v>128</v>
      </c>
      <c r="C226" s="191" t="s">
        <v>101</v>
      </c>
      <c r="D226" s="191" t="s">
        <v>90</v>
      </c>
      <c r="E226" s="196" t="s">
        <v>422</v>
      </c>
      <c r="F226" s="194" t="s">
        <v>420</v>
      </c>
      <c r="G226" s="195">
        <v>0</v>
      </c>
    </row>
    <row r="227" spans="1:7" ht="12.75">
      <c r="A227" s="197" t="s">
        <v>85</v>
      </c>
      <c r="B227" s="191" t="s">
        <v>128</v>
      </c>
      <c r="C227" s="191" t="s">
        <v>99</v>
      </c>
      <c r="D227" s="191" t="s">
        <v>340</v>
      </c>
      <c r="E227" s="193"/>
      <c r="F227" s="194"/>
      <c r="G227" s="195">
        <f>G228</f>
        <v>225.8</v>
      </c>
    </row>
    <row r="228" spans="1:7" ht="12.75">
      <c r="A228" s="190" t="s">
        <v>275</v>
      </c>
      <c r="B228" s="191" t="s">
        <v>128</v>
      </c>
      <c r="C228" s="191" t="s">
        <v>99</v>
      </c>
      <c r="D228" s="191" t="s">
        <v>96</v>
      </c>
      <c r="E228" s="196" t="s">
        <v>86</v>
      </c>
      <c r="F228" s="194" t="s">
        <v>423</v>
      </c>
      <c r="G228" s="195">
        <f>G229</f>
        <v>225.8</v>
      </c>
    </row>
    <row r="229" spans="1:7" ht="12.75">
      <c r="A229" s="210" t="s">
        <v>88</v>
      </c>
      <c r="B229" s="211" t="s">
        <v>128</v>
      </c>
      <c r="C229" s="211" t="s">
        <v>99</v>
      </c>
      <c r="D229" s="211" t="s">
        <v>96</v>
      </c>
      <c r="E229" s="212" t="s">
        <v>86</v>
      </c>
      <c r="F229" s="213" t="s">
        <v>87</v>
      </c>
      <c r="G229" s="214">
        <v>225.8</v>
      </c>
    </row>
    <row r="230" spans="1:7" ht="15.75">
      <c r="A230" s="215" t="s">
        <v>2</v>
      </c>
      <c r="B230" s="216"/>
      <c r="C230" s="216"/>
      <c r="D230" s="216"/>
      <c r="E230" s="216"/>
      <c r="F230" s="217"/>
      <c r="G230" s="218">
        <f>G13</f>
        <v>21533.508</v>
      </c>
    </row>
  </sheetData>
  <sheetProtection/>
  <mergeCells count="2">
    <mergeCell ref="A8:G8"/>
    <mergeCell ref="A9:G9"/>
  </mergeCells>
  <printOptions/>
  <pageMargins left="0.35433070866141736" right="0" top="0" bottom="0" header="0.5118110236220472" footer="0.5118110236220472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9"/>
  <sheetViews>
    <sheetView zoomScalePageLayoutView="0" workbookViewId="0" topLeftCell="A108">
      <selection activeCell="H176" sqref="H176"/>
    </sheetView>
  </sheetViews>
  <sheetFormatPr defaultColWidth="9.00390625" defaultRowHeight="12.75"/>
  <cols>
    <col min="1" max="1" width="117.375" style="0" customWidth="1"/>
    <col min="2" max="2" width="7.875" style="0" customWidth="1"/>
    <col min="3" max="3" width="9.125" style="0" customWidth="1"/>
    <col min="4" max="4" width="11.75390625" style="0" customWidth="1"/>
    <col min="5" max="5" width="10.00390625" style="0" customWidth="1"/>
    <col min="6" max="6" width="9.625" style="0" customWidth="1"/>
    <col min="7" max="8" width="8.75390625" style="0" customWidth="1"/>
  </cols>
  <sheetData>
    <row r="1" ht="12.75">
      <c r="D1" s="1" t="s">
        <v>136</v>
      </c>
    </row>
    <row r="2" ht="12.75">
      <c r="D2" s="1" t="s">
        <v>300</v>
      </c>
    </row>
    <row r="3" ht="12.75">
      <c r="D3" s="1" t="s">
        <v>301</v>
      </c>
    </row>
    <row r="4" ht="12.75">
      <c r="D4" s="1" t="s">
        <v>491</v>
      </c>
    </row>
    <row r="5" ht="12.75">
      <c r="D5" s="1" t="s">
        <v>492</v>
      </c>
    </row>
    <row r="6" ht="15">
      <c r="D6" s="391" t="s">
        <v>534</v>
      </c>
    </row>
    <row r="7" ht="12.75">
      <c r="D7" s="1"/>
    </row>
    <row r="8" spans="1:7" ht="12.75">
      <c r="A8" s="416" t="s">
        <v>209</v>
      </c>
      <c r="B8" s="416"/>
      <c r="C8" s="416"/>
      <c r="D8" s="416"/>
      <c r="E8" s="416"/>
      <c r="F8" s="416"/>
      <c r="G8" s="416"/>
    </row>
    <row r="9" spans="1:7" ht="12.75">
      <c r="A9" s="417" t="s">
        <v>210</v>
      </c>
      <c r="B9" s="417"/>
      <c r="C9" s="417"/>
      <c r="D9" s="417"/>
      <c r="E9" s="417"/>
      <c r="F9" s="417"/>
      <c r="G9" s="417"/>
    </row>
    <row r="10" spans="1:7" ht="12.75">
      <c r="A10" s="413" t="s">
        <v>499</v>
      </c>
      <c r="B10" s="413"/>
      <c r="C10" s="413"/>
      <c r="D10" s="413"/>
      <c r="E10" s="413"/>
      <c r="F10" s="413"/>
      <c r="G10" s="413"/>
    </row>
    <row r="11" spans="1:8" ht="12.75">
      <c r="A11" s="13"/>
      <c r="B11" s="13"/>
      <c r="C11" s="12"/>
      <c r="D11" s="14"/>
      <c r="E11" s="14"/>
      <c r="F11" s="14"/>
      <c r="G11" s="30"/>
      <c r="H11" s="30" t="s">
        <v>106</v>
      </c>
    </row>
    <row r="12" spans="1:8" ht="25.5">
      <c r="A12" s="186" t="s">
        <v>109</v>
      </c>
      <c r="B12" s="187" t="s">
        <v>19</v>
      </c>
      <c r="C12" s="39" t="s">
        <v>20</v>
      </c>
      <c r="D12" s="33" t="s">
        <v>163</v>
      </c>
      <c r="E12" s="38" t="s">
        <v>35</v>
      </c>
      <c r="F12" s="38" t="s">
        <v>203</v>
      </c>
      <c r="G12" s="36" t="s">
        <v>509</v>
      </c>
      <c r="H12" s="36" t="s">
        <v>510</v>
      </c>
    </row>
    <row r="13" spans="1:8" ht="12.75">
      <c r="A13" s="265" t="s">
        <v>130</v>
      </c>
      <c r="B13" s="304" t="s">
        <v>128</v>
      </c>
      <c r="C13" s="305"/>
      <c r="D13" s="305"/>
      <c r="E13" s="262"/>
      <c r="F13" s="306"/>
      <c r="G13" s="307">
        <f>G15+G88+G99+G127+G200+G206+G213+G226</f>
        <v>19149.1</v>
      </c>
      <c r="H13" s="307">
        <f>H15+H88+H99+H127+H200+H206+H213+H226</f>
        <v>18986.399999999998</v>
      </c>
    </row>
    <row r="14" spans="1:8" ht="3.75" customHeight="1">
      <c r="A14" s="188"/>
      <c r="B14" s="188"/>
      <c r="C14" s="188"/>
      <c r="D14" s="188"/>
      <c r="E14" s="37"/>
      <c r="F14" s="142"/>
      <c r="G14" s="189"/>
      <c r="H14" s="189"/>
    </row>
    <row r="15" spans="1:8" ht="12.75">
      <c r="A15" s="190" t="s">
        <v>1</v>
      </c>
      <c r="B15" s="191" t="s">
        <v>128</v>
      </c>
      <c r="C15" s="192" t="s">
        <v>90</v>
      </c>
      <c r="D15" s="192" t="s">
        <v>340</v>
      </c>
      <c r="E15" s="193"/>
      <c r="F15" s="194"/>
      <c r="G15" s="195">
        <f>G16+G23+G42+G47+G38</f>
        <v>12443.599999999999</v>
      </c>
      <c r="H15" s="195">
        <f>H16+H23+H42+H47+H38</f>
        <v>12003.599999999999</v>
      </c>
    </row>
    <row r="16" spans="1:8" ht="12.75">
      <c r="A16" s="190" t="s">
        <v>295</v>
      </c>
      <c r="B16" s="191" t="s">
        <v>128</v>
      </c>
      <c r="C16" s="192" t="s">
        <v>90</v>
      </c>
      <c r="D16" s="192" t="s">
        <v>91</v>
      </c>
      <c r="E16" s="193"/>
      <c r="F16" s="194"/>
      <c r="G16" s="195">
        <f aca="true" t="shared" si="0" ref="G16:H19">G17</f>
        <v>1600.8</v>
      </c>
      <c r="H16" s="195">
        <f t="shared" si="0"/>
        <v>1600.8</v>
      </c>
    </row>
    <row r="17" spans="1:8" ht="12.75">
      <c r="A17" s="190" t="s">
        <v>341</v>
      </c>
      <c r="B17" s="191" t="s">
        <v>128</v>
      </c>
      <c r="C17" s="192" t="s">
        <v>90</v>
      </c>
      <c r="D17" s="192" t="s">
        <v>91</v>
      </c>
      <c r="E17" s="196" t="s">
        <v>68</v>
      </c>
      <c r="F17" s="194"/>
      <c r="G17" s="195">
        <f t="shared" si="0"/>
        <v>1600.8</v>
      </c>
      <c r="H17" s="195">
        <f t="shared" si="0"/>
        <v>1600.8</v>
      </c>
    </row>
    <row r="18" spans="1:8" ht="12.75">
      <c r="A18" s="190" t="s">
        <v>342</v>
      </c>
      <c r="B18" s="191" t="s">
        <v>128</v>
      </c>
      <c r="C18" s="192" t="s">
        <v>90</v>
      </c>
      <c r="D18" s="192" t="s">
        <v>91</v>
      </c>
      <c r="E18" s="196" t="s">
        <v>68</v>
      </c>
      <c r="F18" s="194"/>
      <c r="G18" s="195">
        <f t="shared" si="0"/>
        <v>1600.8</v>
      </c>
      <c r="H18" s="195">
        <f t="shared" si="0"/>
        <v>1600.8</v>
      </c>
    </row>
    <row r="19" spans="1:8" ht="25.5">
      <c r="A19" s="190" t="s">
        <v>343</v>
      </c>
      <c r="B19" s="191" t="s">
        <v>128</v>
      </c>
      <c r="C19" s="192" t="s">
        <v>90</v>
      </c>
      <c r="D19" s="192" t="s">
        <v>91</v>
      </c>
      <c r="E19" s="196" t="s">
        <v>68</v>
      </c>
      <c r="F19" s="194" t="s">
        <v>344</v>
      </c>
      <c r="G19" s="195">
        <f t="shared" si="0"/>
        <v>1600.8</v>
      </c>
      <c r="H19" s="195">
        <f t="shared" si="0"/>
        <v>1600.8</v>
      </c>
    </row>
    <row r="20" spans="1:8" ht="12.75">
      <c r="A20" s="190" t="s">
        <v>345</v>
      </c>
      <c r="B20" s="191" t="s">
        <v>128</v>
      </c>
      <c r="C20" s="192" t="s">
        <v>90</v>
      </c>
      <c r="D20" s="192" t="s">
        <v>91</v>
      </c>
      <c r="E20" s="196" t="s">
        <v>68</v>
      </c>
      <c r="F20" s="194" t="s">
        <v>76</v>
      </c>
      <c r="G20" s="195">
        <f>G21+G22</f>
        <v>1600.8</v>
      </c>
      <c r="H20" s="195">
        <f>H21+H22</f>
        <v>1600.8</v>
      </c>
    </row>
    <row r="21" spans="1:8" ht="12.75">
      <c r="A21" s="190" t="s">
        <v>346</v>
      </c>
      <c r="B21" s="191" t="s">
        <v>128</v>
      </c>
      <c r="C21" s="192" t="s">
        <v>90</v>
      </c>
      <c r="D21" s="192" t="s">
        <v>91</v>
      </c>
      <c r="E21" s="196" t="s">
        <v>68</v>
      </c>
      <c r="F21" s="194" t="s">
        <v>347</v>
      </c>
      <c r="G21" s="195">
        <v>1229.5</v>
      </c>
      <c r="H21" s="195">
        <v>1229.5</v>
      </c>
    </row>
    <row r="22" spans="1:8" ht="25.5">
      <c r="A22" s="190" t="s">
        <v>348</v>
      </c>
      <c r="B22" s="191" t="s">
        <v>128</v>
      </c>
      <c r="C22" s="192" t="s">
        <v>90</v>
      </c>
      <c r="D22" s="192" t="s">
        <v>91</v>
      </c>
      <c r="E22" s="196" t="s">
        <v>68</v>
      </c>
      <c r="F22" s="194" t="s">
        <v>349</v>
      </c>
      <c r="G22" s="195">
        <v>371.3</v>
      </c>
      <c r="H22" s="195">
        <v>371.3</v>
      </c>
    </row>
    <row r="23" spans="1:8" ht="12.75">
      <c r="A23" s="190" t="s">
        <v>350</v>
      </c>
      <c r="B23" s="191" t="s">
        <v>128</v>
      </c>
      <c r="C23" s="192" t="s">
        <v>90</v>
      </c>
      <c r="D23" s="192" t="s">
        <v>92</v>
      </c>
      <c r="E23" s="196" t="s">
        <v>67</v>
      </c>
      <c r="F23" s="194"/>
      <c r="G23" s="195">
        <f>G24</f>
        <v>10744.3</v>
      </c>
      <c r="H23" s="195">
        <f>H24</f>
        <v>10304.3</v>
      </c>
    </row>
    <row r="24" spans="1:8" ht="12.75">
      <c r="A24" s="190" t="s">
        <v>342</v>
      </c>
      <c r="B24" s="191" t="s">
        <v>128</v>
      </c>
      <c r="C24" s="192" t="s">
        <v>90</v>
      </c>
      <c r="D24" s="192" t="s">
        <v>92</v>
      </c>
      <c r="E24" s="196" t="s">
        <v>67</v>
      </c>
      <c r="F24" s="194"/>
      <c r="G24" s="195">
        <f>G25+G29+G33</f>
        <v>10744.3</v>
      </c>
      <c r="H24" s="195">
        <f>H25+H29+H33</f>
        <v>10304.3</v>
      </c>
    </row>
    <row r="25" spans="1:8" ht="25.5">
      <c r="A25" s="190" t="s">
        <v>343</v>
      </c>
      <c r="B25" s="191" t="s">
        <v>128</v>
      </c>
      <c r="C25" s="192" t="s">
        <v>90</v>
      </c>
      <c r="D25" s="192" t="s">
        <v>92</v>
      </c>
      <c r="E25" s="196" t="s">
        <v>67</v>
      </c>
      <c r="F25" s="194" t="s">
        <v>344</v>
      </c>
      <c r="G25" s="195">
        <f>G26</f>
        <v>10664.3</v>
      </c>
      <c r="H25" s="195">
        <f>H26</f>
        <v>10224.3</v>
      </c>
    </row>
    <row r="26" spans="1:8" ht="12.75">
      <c r="A26" s="190" t="s">
        <v>345</v>
      </c>
      <c r="B26" s="191" t="s">
        <v>128</v>
      </c>
      <c r="C26" s="192" t="s">
        <v>90</v>
      </c>
      <c r="D26" s="192" t="s">
        <v>92</v>
      </c>
      <c r="E26" s="196" t="s">
        <v>67</v>
      </c>
      <c r="F26" s="194" t="s">
        <v>76</v>
      </c>
      <c r="G26" s="195">
        <f>G27+G28</f>
        <v>10664.3</v>
      </c>
      <c r="H26" s="195">
        <f>H27+H28</f>
        <v>10224.3</v>
      </c>
    </row>
    <row r="27" spans="1:8" ht="12.75">
      <c r="A27" s="190" t="s">
        <v>346</v>
      </c>
      <c r="B27" s="191" t="s">
        <v>128</v>
      </c>
      <c r="C27" s="192" t="s">
        <v>90</v>
      </c>
      <c r="D27" s="192" t="s">
        <v>92</v>
      </c>
      <c r="E27" s="196" t="s">
        <v>67</v>
      </c>
      <c r="F27" s="194" t="s">
        <v>347</v>
      </c>
      <c r="G27" s="195">
        <v>8190.7</v>
      </c>
      <c r="H27" s="195">
        <v>7852.8</v>
      </c>
    </row>
    <row r="28" spans="1:8" ht="25.5">
      <c r="A28" s="190" t="s">
        <v>348</v>
      </c>
      <c r="B28" s="191" t="s">
        <v>128</v>
      </c>
      <c r="C28" s="192" t="s">
        <v>90</v>
      </c>
      <c r="D28" s="192" t="s">
        <v>92</v>
      </c>
      <c r="E28" s="196" t="s">
        <v>67</v>
      </c>
      <c r="F28" s="194" t="s">
        <v>349</v>
      </c>
      <c r="G28" s="195">
        <v>2473.6</v>
      </c>
      <c r="H28" s="195">
        <v>2371.5</v>
      </c>
    </row>
    <row r="29" spans="1:8" ht="12.75">
      <c r="A29" s="190" t="s">
        <v>351</v>
      </c>
      <c r="B29" s="191" t="s">
        <v>128</v>
      </c>
      <c r="C29" s="192" t="s">
        <v>90</v>
      </c>
      <c r="D29" s="192" t="s">
        <v>92</v>
      </c>
      <c r="E29" s="196" t="s">
        <v>67</v>
      </c>
      <c r="F29" s="194" t="s">
        <v>352</v>
      </c>
      <c r="G29" s="195">
        <f>G30</f>
        <v>80</v>
      </c>
      <c r="H29" s="195">
        <f>H30</f>
        <v>80</v>
      </c>
    </row>
    <row r="30" spans="1:8" ht="12.75">
      <c r="A30" s="190" t="s">
        <v>353</v>
      </c>
      <c r="B30" s="191" t="s">
        <v>128</v>
      </c>
      <c r="C30" s="192" t="s">
        <v>90</v>
      </c>
      <c r="D30" s="192" t="s">
        <v>92</v>
      </c>
      <c r="E30" s="196" t="s">
        <v>67</v>
      </c>
      <c r="F30" s="194" t="s">
        <v>354</v>
      </c>
      <c r="G30" s="195">
        <f>G32+G31</f>
        <v>80</v>
      </c>
      <c r="H30" s="195">
        <f>H32+H31</f>
        <v>80</v>
      </c>
    </row>
    <row r="31" spans="1:8" ht="12.75">
      <c r="A31" s="190" t="s">
        <v>167</v>
      </c>
      <c r="B31" s="191" t="s">
        <v>128</v>
      </c>
      <c r="C31" s="192" t="s">
        <v>90</v>
      </c>
      <c r="D31" s="192" t="s">
        <v>92</v>
      </c>
      <c r="E31" s="196" t="s">
        <v>67</v>
      </c>
      <c r="F31" s="194" t="s">
        <v>66</v>
      </c>
      <c r="G31" s="195">
        <v>50</v>
      </c>
      <c r="H31" s="195">
        <v>50</v>
      </c>
    </row>
    <row r="32" spans="1:8" ht="12.75">
      <c r="A32" s="190" t="s">
        <v>506</v>
      </c>
      <c r="B32" s="191" t="s">
        <v>128</v>
      </c>
      <c r="C32" s="192" t="s">
        <v>90</v>
      </c>
      <c r="D32" s="192" t="s">
        <v>92</v>
      </c>
      <c r="E32" s="196" t="s">
        <v>67</v>
      </c>
      <c r="F32" s="194" t="s">
        <v>507</v>
      </c>
      <c r="G32" s="195">
        <v>30</v>
      </c>
      <c r="H32" s="195">
        <v>30</v>
      </c>
    </row>
    <row r="33" spans="1:8" ht="0.75" customHeight="1">
      <c r="A33" s="190" t="s">
        <v>355</v>
      </c>
      <c r="B33" s="191" t="s">
        <v>128</v>
      </c>
      <c r="C33" s="192" t="s">
        <v>90</v>
      </c>
      <c r="D33" s="192" t="s">
        <v>92</v>
      </c>
      <c r="E33" s="196" t="s">
        <v>67</v>
      </c>
      <c r="F33" s="194" t="s">
        <v>356</v>
      </c>
      <c r="G33" s="195">
        <f>G34</f>
        <v>0</v>
      </c>
      <c r="H33" s="195">
        <f>H34</f>
        <v>0</v>
      </c>
    </row>
    <row r="34" spans="1:8" ht="12.75" hidden="1">
      <c r="A34" s="190" t="s">
        <v>357</v>
      </c>
      <c r="B34" s="191" t="s">
        <v>128</v>
      </c>
      <c r="C34" s="192" t="s">
        <v>90</v>
      </c>
      <c r="D34" s="192" t="s">
        <v>92</v>
      </c>
      <c r="E34" s="196" t="s">
        <v>67</v>
      </c>
      <c r="F34" s="194" t="s">
        <v>358</v>
      </c>
      <c r="G34" s="195">
        <f>G35+G36+G37</f>
        <v>0</v>
      </c>
      <c r="H34" s="195">
        <f>H35+H36+H37</f>
        <v>0</v>
      </c>
    </row>
    <row r="35" spans="1:8" ht="12.75" hidden="1">
      <c r="A35" s="190" t="s">
        <v>359</v>
      </c>
      <c r="B35" s="191" t="s">
        <v>128</v>
      </c>
      <c r="C35" s="192" t="s">
        <v>90</v>
      </c>
      <c r="D35" s="192" t="s">
        <v>92</v>
      </c>
      <c r="E35" s="196" t="s">
        <v>67</v>
      </c>
      <c r="F35" s="194" t="s">
        <v>204</v>
      </c>
      <c r="G35" s="195">
        <v>0</v>
      </c>
      <c r="H35" s="195">
        <v>0</v>
      </c>
    </row>
    <row r="36" spans="1:8" ht="12.75" hidden="1">
      <c r="A36" s="190" t="s">
        <v>168</v>
      </c>
      <c r="B36" s="191" t="s">
        <v>128</v>
      </c>
      <c r="C36" s="192" t="s">
        <v>90</v>
      </c>
      <c r="D36" s="192" t="s">
        <v>92</v>
      </c>
      <c r="E36" s="196" t="s">
        <v>67</v>
      </c>
      <c r="F36" s="194" t="s">
        <v>205</v>
      </c>
      <c r="G36" s="195">
        <v>0</v>
      </c>
      <c r="H36" s="195">
        <v>0</v>
      </c>
    </row>
    <row r="37" spans="1:8" ht="12.75" hidden="1">
      <c r="A37" s="197" t="s">
        <v>169</v>
      </c>
      <c r="B37" s="191" t="s">
        <v>128</v>
      </c>
      <c r="C37" s="192" t="s">
        <v>90</v>
      </c>
      <c r="D37" s="192" t="s">
        <v>92</v>
      </c>
      <c r="E37" s="196" t="s">
        <v>67</v>
      </c>
      <c r="F37" s="198" t="s">
        <v>206</v>
      </c>
      <c r="G37" s="195">
        <v>0</v>
      </c>
      <c r="H37" s="195">
        <v>0</v>
      </c>
    </row>
    <row r="38" spans="1:8" ht="12.75" hidden="1">
      <c r="A38" s="199" t="s">
        <v>360</v>
      </c>
      <c r="B38" s="200" t="s">
        <v>128</v>
      </c>
      <c r="C38" s="200" t="s">
        <v>90</v>
      </c>
      <c r="D38" s="200" t="s">
        <v>199</v>
      </c>
      <c r="E38" s="201"/>
      <c r="F38" s="202"/>
      <c r="G38" s="203">
        <f aca="true" t="shared" si="1" ref="G38:H40">G39</f>
        <v>0</v>
      </c>
      <c r="H38" s="203">
        <f t="shared" si="1"/>
        <v>0</v>
      </c>
    </row>
    <row r="39" spans="1:8" ht="12.75" hidden="1">
      <c r="A39" s="199" t="s">
        <v>361</v>
      </c>
      <c r="B39" s="204" t="s">
        <v>128</v>
      </c>
      <c r="C39" s="200" t="s">
        <v>90</v>
      </c>
      <c r="D39" s="200" t="s">
        <v>199</v>
      </c>
      <c r="E39" s="201">
        <v>9910640190</v>
      </c>
      <c r="F39" s="205"/>
      <c r="G39" s="206">
        <f t="shared" si="1"/>
        <v>0</v>
      </c>
      <c r="H39" s="206">
        <f t="shared" si="1"/>
        <v>0</v>
      </c>
    </row>
    <row r="40" spans="1:8" ht="12.75" hidden="1">
      <c r="A40" s="199" t="s">
        <v>355</v>
      </c>
      <c r="B40" s="204" t="s">
        <v>128</v>
      </c>
      <c r="C40" s="200" t="str">
        <f>C38</f>
        <v>01</v>
      </c>
      <c r="D40" s="200" t="str">
        <f>D38</f>
        <v>07</v>
      </c>
      <c r="E40" s="201">
        <v>9910640190</v>
      </c>
      <c r="F40" s="205" t="s">
        <v>356</v>
      </c>
      <c r="G40" s="206">
        <f t="shared" si="1"/>
        <v>0</v>
      </c>
      <c r="H40" s="206">
        <f t="shared" si="1"/>
        <v>0</v>
      </c>
    </row>
    <row r="41" spans="1:8" ht="12.75" hidden="1">
      <c r="A41" s="199" t="s">
        <v>362</v>
      </c>
      <c r="B41" s="204" t="s">
        <v>128</v>
      </c>
      <c r="C41" s="200" t="str">
        <f>C39</f>
        <v>01</v>
      </c>
      <c r="D41" s="200" t="str">
        <f>D39</f>
        <v>07</v>
      </c>
      <c r="E41" s="201">
        <v>9910640190</v>
      </c>
      <c r="F41" s="205" t="s">
        <v>207</v>
      </c>
      <c r="G41" s="206">
        <v>0</v>
      </c>
      <c r="H41" s="206">
        <v>0</v>
      </c>
    </row>
    <row r="42" spans="1:8" ht="12.75">
      <c r="A42" s="190" t="s">
        <v>363</v>
      </c>
      <c r="B42" s="191" t="s">
        <v>128</v>
      </c>
      <c r="C42" s="192" t="s">
        <v>90</v>
      </c>
      <c r="D42" s="192" t="s">
        <v>101</v>
      </c>
      <c r="E42" s="193"/>
      <c r="F42" s="194"/>
      <c r="G42" s="195">
        <f aca="true" t="shared" si="2" ref="G42:H45">G43</f>
        <v>48</v>
      </c>
      <c r="H42" s="195">
        <f t="shared" si="2"/>
        <v>48</v>
      </c>
    </row>
    <row r="43" spans="1:8" ht="12.75">
      <c r="A43" s="190" t="s">
        <v>170</v>
      </c>
      <c r="B43" s="191" t="s">
        <v>128</v>
      </c>
      <c r="C43" s="192" t="s">
        <v>90</v>
      </c>
      <c r="D43" s="192" t="s">
        <v>101</v>
      </c>
      <c r="E43" s="196" t="s">
        <v>192</v>
      </c>
      <c r="F43" s="194"/>
      <c r="G43" s="195">
        <f t="shared" si="2"/>
        <v>48</v>
      </c>
      <c r="H43" s="195">
        <f t="shared" si="2"/>
        <v>48</v>
      </c>
    </row>
    <row r="44" spans="1:8" ht="12.75">
      <c r="A44" s="190" t="s">
        <v>364</v>
      </c>
      <c r="B44" s="191" t="s">
        <v>128</v>
      </c>
      <c r="C44" s="192" t="s">
        <v>90</v>
      </c>
      <c r="D44" s="192" t="s">
        <v>101</v>
      </c>
      <c r="E44" s="196" t="s">
        <v>69</v>
      </c>
      <c r="F44" s="194"/>
      <c r="G44" s="195">
        <f t="shared" si="2"/>
        <v>48</v>
      </c>
      <c r="H44" s="195">
        <f t="shared" si="2"/>
        <v>48</v>
      </c>
    </row>
    <row r="45" spans="1:8" ht="12.75">
      <c r="A45" s="190" t="s">
        <v>355</v>
      </c>
      <c r="B45" s="191" t="s">
        <v>128</v>
      </c>
      <c r="C45" s="192" t="s">
        <v>90</v>
      </c>
      <c r="D45" s="192" t="s">
        <v>101</v>
      </c>
      <c r="E45" s="196" t="s">
        <v>69</v>
      </c>
      <c r="F45" s="194" t="s">
        <v>356</v>
      </c>
      <c r="G45" s="195">
        <f t="shared" si="2"/>
        <v>48</v>
      </c>
      <c r="H45" s="195">
        <f t="shared" si="2"/>
        <v>48</v>
      </c>
    </row>
    <row r="46" spans="1:8" ht="12.75">
      <c r="A46" s="190" t="s">
        <v>78</v>
      </c>
      <c r="B46" s="191" t="s">
        <v>128</v>
      </c>
      <c r="C46" s="192" t="s">
        <v>90</v>
      </c>
      <c r="D46" s="192" t="s">
        <v>101</v>
      </c>
      <c r="E46" s="196" t="s">
        <v>69</v>
      </c>
      <c r="F46" s="194" t="s">
        <v>79</v>
      </c>
      <c r="G46" s="195">
        <v>48</v>
      </c>
      <c r="H46" s="195">
        <v>48</v>
      </c>
    </row>
    <row r="47" spans="1:8" ht="12.75">
      <c r="A47" s="190" t="s">
        <v>365</v>
      </c>
      <c r="B47" s="191" t="s">
        <v>128</v>
      </c>
      <c r="C47" s="192" t="s">
        <v>90</v>
      </c>
      <c r="D47" s="192" t="s">
        <v>93</v>
      </c>
      <c r="E47" s="193"/>
      <c r="F47" s="194"/>
      <c r="G47" s="195">
        <f>G48+G52+G56+G60+G64+G68+G76+G72+G80+G84</f>
        <v>50.5</v>
      </c>
      <c r="H47" s="195">
        <f>H48+H52+H56+H60+H64+H68+H76+H72+H80+H84</f>
        <v>50.5</v>
      </c>
    </row>
    <row r="48" spans="1:8" ht="12.75">
      <c r="A48" s="197" t="s">
        <v>172</v>
      </c>
      <c r="B48" s="191" t="s">
        <v>128</v>
      </c>
      <c r="C48" s="192" t="s">
        <v>90</v>
      </c>
      <c r="D48" s="192" t="s">
        <v>93</v>
      </c>
      <c r="E48" s="196" t="s">
        <v>81</v>
      </c>
      <c r="F48" s="194"/>
      <c r="G48" s="195">
        <f aca="true" t="shared" si="3" ref="G48:H50">G49</f>
        <v>0.7</v>
      </c>
      <c r="H48" s="195">
        <f t="shared" si="3"/>
        <v>0.7</v>
      </c>
    </row>
    <row r="49" spans="1:8" ht="12.75">
      <c r="A49" s="190" t="s">
        <v>351</v>
      </c>
      <c r="B49" s="191" t="s">
        <v>128</v>
      </c>
      <c r="C49" s="192" t="s">
        <v>90</v>
      </c>
      <c r="D49" s="192" t="s">
        <v>93</v>
      </c>
      <c r="E49" s="196" t="s">
        <v>81</v>
      </c>
      <c r="F49" s="194" t="s">
        <v>352</v>
      </c>
      <c r="G49" s="195">
        <f t="shared" si="3"/>
        <v>0.7</v>
      </c>
      <c r="H49" s="195">
        <f t="shared" si="3"/>
        <v>0.7</v>
      </c>
    </row>
    <row r="50" spans="1:8" ht="12.75">
      <c r="A50" s="190" t="s">
        <v>353</v>
      </c>
      <c r="B50" s="191" t="s">
        <v>128</v>
      </c>
      <c r="C50" s="192" t="s">
        <v>90</v>
      </c>
      <c r="D50" s="192" t="s">
        <v>93</v>
      </c>
      <c r="E50" s="196" t="s">
        <v>81</v>
      </c>
      <c r="F50" s="194" t="s">
        <v>354</v>
      </c>
      <c r="G50" s="195">
        <f t="shared" si="3"/>
        <v>0.7</v>
      </c>
      <c r="H50" s="195">
        <f t="shared" si="3"/>
        <v>0.7</v>
      </c>
    </row>
    <row r="51" spans="1:8" ht="12.75">
      <c r="A51" s="190" t="s">
        <v>167</v>
      </c>
      <c r="B51" s="191" t="s">
        <v>128</v>
      </c>
      <c r="C51" s="192" t="s">
        <v>90</v>
      </c>
      <c r="D51" s="192" t="s">
        <v>93</v>
      </c>
      <c r="E51" s="196" t="s">
        <v>81</v>
      </c>
      <c r="F51" s="194" t="s">
        <v>66</v>
      </c>
      <c r="G51" s="195">
        <v>0.7</v>
      </c>
      <c r="H51" s="195">
        <v>0.7</v>
      </c>
    </row>
    <row r="52" spans="1:8" ht="12.75" hidden="1">
      <c r="A52" s="207" t="s">
        <v>325</v>
      </c>
      <c r="B52" s="191" t="s">
        <v>128</v>
      </c>
      <c r="C52" s="192" t="s">
        <v>90</v>
      </c>
      <c r="D52" s="192" t="s">
        <v>93</v>
      </c>
      <c r="E52" s="196" t="s">
        <v>332</v>
      </c>
      <c r="F52" s="194"/>
      <c r="G52" s="195">
        <f aca="true" t="shared" si="4" ref="G52:H54">G53</f>
        <v>0</v>
      </c>
      <c r="H52" s="195">
        <f t="shared" si="4"/>
        <v>0</v>
      </c>
    </row>
    <row r="53" spans="1:8" ht="12.75" hidden="1">
      <c r="A53" s="190" t="s">
        <v>351</v>
      </c>
      <c r="B53" s="191" t="s">
        <v>128</v>
      </c>
      <c r="C53" s="192" t="s">
        <v>90</v>
      </c>
      <c r="D53" s="192" t="s">
        <v>93</v>
      </c>
      <c r="E53" s="196" t="s">
        <v>332</v>
      </c>
      <c r="F53" s="194" t="s">
        <v>352</v>
      </c>
      <c r="G53" s="195">
        <f t="shared" si="4"/>
        <v>0</v>
      </c>
      <c r="H53" s="195">
        <f t="shared" si="4"/>
        <v>0</v>
      </c>
    </row>
    <row r="54" spans="1:8" ht="12.75" hidden="1">
      <c r="A54" s="190" t="s">
        <v>353</v>
      </c>
      <c r="B54" s="191" t="s">
        <v>128</v>
      </c>
      <c r="C54" s="192" t="s">
        <v>90</v>
      </c>
      <c r="D54" s="192" t="s">
        <v>93</v>
      </c>
      <c r="E54" s="196" t="s">
        <v>332</v>
      </c>
      <c r="F54" s="194" t="s">
        <v>354</v>
      </c>
      <c r="G54" s="195">
        <f t="shared" si="4"/>
        <v>0</v>
      </c>
      <c r="H54" s="195">
        <f t="shared" si="4"/>
        <v>0</v>
      </c>
    </row>
    <row r="55" spans="1:8" ht="12.75" hidden="1">
      <c r="A55" s="190" t="s">
        <v>167</v>
      </c>
      <c r="B55" s="191" t="s">
        <v>128</v>
      </c>
      <c r="C55" s="192" t="s">
        <v>90</v>
      </c>
      <c r="D55" s="192" t="s">
        <v>93</v>
      </c>
      <c r="E55" s="196" t="s">
        <v>332</v>
      </c>
      <c r="F55" s="194" t="s">
        <v>66</v>
      </c>
      <c r="G55" s="195">
        <v>0</v>
      </c>
      <c r="H55" s="195">
        <v>0</v>
      </c>
    </row>
    <row r="56" spans="1:8" ht="25.5" hidden="1">
      <c r="A56" s="208" t="s">
        <v>211</v>
      </c>
      <c r="B56" s="191" t="s">
        <v>128</v>
      </c>
      <c r="C56" s="192" t="s">
        <v>90</v>
      </c>
      <c r="D56" s="192" t="s">
        <v>93</v>
      </c>
      <c r="E56" s="196" t="s">
        <v>75</v>
      </c>
      <c r="F56" s="194"/>
      <c r="G56" s="195">
        <f aca="true" t="shared" si="5" ref="G56:H58">G57</f>
        <v>0</v>
      </c>
      <c r="H56" s="195">
        <f t="shared" si="5"/>
        <v>0</v>
      </c>
    </row>
    <row r="57" spans="1:8" ht="12.75" hidden="1">
      <c r="A57" s="190" t="s">
        <v>351</v>
      </c>
      <c r="B57" s="191" t="s">
        <v>128</v>
      </c>
      <c r="C57" s="192" t="s">
        <v>90</v>
      </c>
      <c r="D57" s="192" t="s">
        <v>93</v>
      </c>
      <c r="E57" s="196" t="s">
        <v>75</v>
      </c>
      <c r="F57" s="194" t="s">
        <v>352</v>
      </c>
      <c r="G57" s="195">
        <f t="shared" si="5"/>
        <v>0</v>
      </c>
      <c r="H57" s="195">
        <f t="shared" si="5"/>
        <v>0</v>
      </c>
    </row>
    <row r="58" spans="1:8" ht="12.75" hidden="1">
      <c r="A58" s="190" t="s">
        <v>353</v>
      </c>
      <c r="B58" s="191" t="s">
        <v>128</v>
      </c>
      <c r="C58" s="192" t="s">
        <v>90</v>
      </c>
      <c r="D58" s="192" t="s">
        <v>93</v>
      </c>
      <c r="E58" s="196" t="s">
        <v>75</v>
      </c>
      <c r="F58" s="194" t="s">
        <v>354</v>
      </c>
      <c r="G58" s="195">
        <f t="shared" si="5"/>
        <v>0</v>
      </c>
      <c r="H58" s="195">
        <f t="shared" si="5"/>
        <v>0</v>
      </c>
    </row>
    <row r="59" spans="1:8" ht="12.75" hidden="1">
      <c r="A59" s="190" t="s">
        <v>167</v>
      </c>
      <c r="B59" s="191" t="s">
        <v>128</v>
      </c>
      <c r="C59" s="192" t="s">
        <v>90</v>
      </c>
      <c r="D59" s="192" t="s">
        <v>93</v>
      </c>
      <c r="E59" s="196" t="s">
        <v>75</v>
      </c>
      <c r="F59" s="194" t="s">
        <v>66</v>
      </c>
      <c r="G59" s="195">
        <v>0</v>
      </c>
      <c r="H59" s="195">
        <v>0</v>
      </c>
    </row>
    <row r="60" spans="1:8" ht="12.75" hidden="1">
      <c r="A60" s="208" t="s">
        <v>326</v>
      </c>
      <c r="B60" s="191" t="s">
        <v>128</v>
      </c>
      <c r="C60" s="192" t="s">
        <v>90</v>
      </c>
      <c r="D60" s="192" t="s">
        <v>93</v>
      </c>
      <c r="E60" s="196" t="s">
        <v>335</v>
      </c>
      <c r="F60" s="194"/>
      <c r="G60" s="195">
        <f aca="true" t="shared" si="6" ref="G60:H62">G61</f>
        <v>0</v>
      </c>
      <c r="H60" s="195">
        <f t="shared" si="6"/>
        <v>0</v>
      </c>
    </row>
    <row r="61" spans="1:8" ht="12.75" hidden="1">
      <c r="A61" s="190" t="s">
        <v>351</v>
      </c>
      <c r="B61" s="191" t="s">
        <v>128</v>
      </c>
      <c r="C61" s="192" t="s">
        <v>90</v>
      </c>
      <c r="D61" s="192" t="s">
        <v>93</v>
      </c>
      <c r="E61" s="196" t="s">
        <v>335</v>
      </c>
      <c r="F61" s="194" t="s">
        <v>352</v>
      </c>
      <c r="G61" s="195">
        <f t="shared" si="6"/>
        <v>0</v>
      </c>
      <c r="H61" s="195">
        <f t="shared" si="6"/>
        <v>0</v>
      </c>
    </row>
    <row r="62" spans="1:8" ht="12.75" hidden="1">
      <c r="A62" s="190" t="s">
        <v>353</v>
      </c>
      <c r="B62" s="191" t="s">
        <v>128</v>
      </c>
      <c r="C62" s="192" t="s">
        <v>90</v>
      </c>
      <c r="D62" s="192" t="s">
        <v>93</v>
      </c>
      <c r="E62" s="196" t="s">
        <v>335</v>
      </c>
      <c r="F62" s="194" t="s">
        <v>354</v>
      </c>
      <c r="G62" s="195">
        <f t="shared" si="6"/>
        <v>0</v>
      </c>
      <c r="H62" s="195">
        <f t="shared" si="6"/>
        <v>0</v>
      </c>
    </row>
    <row r="63" spans="1:8" ht="12.75" hidden="1">
      <c r="A63" s="190" t="s">
        <v>167</v>
      </c>
      <c r="B63" s="191" t="s">
        <v>128</v>
      </c>
      <c r="C63" s="192" t="s">
        <v>90</v>
      </c>
      <c r="D63" s="192" t="s">
        <v>93</v>
      </c>
      <c r="E63" s="196" t="s">
        <v>335</v>
      </c>
      <c r="F63" s="194" t="s">
        <v>66</v>
      </c>
      <c r="G63" s="195">
        <v>0</v>
      </c>
      <c r="H63" s="195">
        <v>0</v>
      </c>
    </row>
    <row r="64" spans="1:8" ht="12.75" hidden="1">
      <c r="A64" s="207" t="s">
        <v>366</v>
      </c>
      <c r="B64" s="191" t="s">
        <v>128</v>
      </c>
      <c r="C64" s="192" t="s">
        <v>90</v>
      </c>
      <c r="D64" s="192" t="s">
        <v>93</v>
      </c>
      <c r="E64" s="196" t="s">
        <v>189</v>
      </c>
      <c r="F64" s="194"/>
      <c r="G64" s="195">
        <f aca="true" t="shared" si="7" ref="G64:H66">G65</f>
        <v>0</v>
      </c>
      <c r="H64" s="195">
        <f t="shared" si="7"/>
        <v>0</v>
      </c>
    </row>
    <row r="65" spans="1:8" ht="12.75" hidden="1">
      <c r="A65" s="190" t="s">
        <v>351</v>
      </c>
      <c r="B65" s="191" t="s">
        <v>128</v>
      </c>
      <c r="C65" s="192" t="s">
        <v>90</v>
      </c>
      <c r="D65" s="192" t="s">
        <v>93</v>
      </c>
      <c r="E65" s="196" t="s">
        <v>189</v>
      </c>
      <c r="F65" s="194" t="s">
        <v>352</v>
      </c>
      <c r="G65" s="195">
        <f t="shared" si="7"/>
        <v>0</v>
      </c>
      <c r="H65" s="195">
        <f t="shared" si="7"/>
        <v>0</v>
      </c>
    </row>
    <row r="66" spans="1:8" ht="12.75" hidden="1">
      <c r="A66" s="190" t="s">
        <v>353</v>
      </c>
      <c r="B66" s="191" t="s">
        <v>128</v>
      </c>
      <c r="C66" s="192" t="s">
        <v>90</v>
      </c>
      <c r="D66" s="192" t="s">
        <v>93</v>
      </c>
      <c r="E66" s="196" t="s">
        <v>189</v>
      </c>
      <c r="F66" s="194" t="s">
        <v>354</v>
      </c>
      <c r="G66" s="195">
        <f t="shared" si="7"/>
        <v>0</v>
      </c>
      <c r="H66" s="195">
        <f t="shared" si="7"/>
        <v>0</v>
      </c>
    </row>
    <row r="67" spans="1:8" ht="12.75" hidden="1">
      <c r="A67" s="190" t="s">
        <v>167</v>
      </c>
      <c r="B67" s="191" t="s">
        <v>128</v>
      </c>
      <c r="C67" s="192" t="s">
        <v>90</v>
      </c>
      <c r="D67" s="192" t="s">
        <v>93</v>
      </c>
      <c r="E67" s="196" t="s">
        <v>189</v>
      </c>
      <c r="F67" s="194" t="s">
        <v>66</v>
      </c>
      <c r="G67" s="195">
        <v>0</v>
      </c>
      <c r="H67" s="195">
        <v>0</v>
      </c>
    </row>
    <row r="68" spans="1:8" ht="25.5" hidden="1">
      <c r="A68" s="207" t="s">
        <v>174</v>
      </c>
      <c r="B68" s="191" t="s">
        <v>128</v>
      </c>
      <c r="C68" s="192" t="s">
        <v>90</v>
      </c>
      <c r="D68" s="192" t="s">
        <v>93</v>
      </c>
      <c r="E68" s="196" t="s">
        <v>190</v>
      </c>
      <c r="F68" s="194"/>
      <c r="G68" s="195">
        <f aca="true" t="shared" si="8" ref="G68:H70">G69</f>
        <v>0</v>
      </c>
      <c r="H68" s="195">
        <f t="shared" si="8"/>
        <v>0</v>
      </c>
    </row>
    <row r="69" spans="1:8" ht="12.75" hidden="1">
      <c r="A69" s="190" t="s">
        <v>351</v>
      </c>
      <c r="B69" s="191" t="s">
        <v>128</v>
      </c>
      <c r="C69" s="192" t="s">
        <v>90</v>
      </c>
      <c r="D69" s="192" t="s">
        <v>93</v>
      </c>
      <c r="E69" s="196" t="s">
        <v>190</v>
      </c>
      <c r="F69" s="194" t="s">
        <v>352</v>
      </c>
      <c r="G69" s="195">
        <f t="shared" si="8"/>
        <v>0</v>
      </c>
      <c r="H69" s="195">
        <f t="shared" si="8"/>
        <v>0</v>
      </c>
    </row>
    <row r="70" spans="1:8" ht="12.75" hidden="1">
      <c r="A70" s="190" t="s">
        <v>353</v>
      </c>
      <c r="B70" s="191" t="s">
        <v>128</v>
      </c>
      <c r="C70" s="192" t="s">
        <v>90</v>
      </c>
      <c r="D70" s="192" t="s">
        <v>93</v>
      </c>
      <c r="E70" s="196" t="s">
        <v>190</v>
      </c>
      <c r="F70" s="194" t="s">
        <v>354</v>
      </c>
      <c r="G70" s="195">
        <f t="shared" si="8"/>
        <v>0</v>
      </c>
      <c r="H70" s="195">
        <f t="shared" si="8"/>
        <v>0</v>
      </c>
    </row>
    <row r="71" spans="1:8" ht="12.75" hidden="1">
      <c r="A71" s="190" t="s">
        <v>167</v>
      </c>
      <c r="B71" s="191" t="s">
        <v>128</v>
      </c>
      <c r="C71" s="192" t="s">
        <v>90</v>
      </c>
      <c r="D71" s="192" t="s">
        <v>93</v>
      </c>
      <c r="E71" s="196" t="s">
        <v>190</v>
      </c>
      <c r="F71" s="194" t="s">
        <v>66</v>
      </c>
      <c r="G71" s="195">
        <v>0</v>
      </c>
      <c r="H71" s="195">
        <v>0</v>
      </c>
    </row>
    <row r="72" spans="1:8" ht="25.5" hidden="1">
      <c r="A72" s="207" t="s">
        <v>328</v>
      </c>
      <c r="B72" s="191" t="s">
        <v>128</v>
      </c>
      <c r="C72" s="192" t="s">
        <v>90</v>
      </c>
      <c r="D72" s="192" t="s">
        <v>93</v>
      </c>
      <c r="E72" s="196" t="s">
        <v>191</v>
      </c>
      <c r="F72" s="194"/>
      <c r="G72" s="195">
        <f aca="true" t="shared" si="9" ref="G72:H74">G73</f>
        <v>0</v>
      </c>
      <c r="H72" s="195">
        <f t="shared" si="9"/>
        <v>0</v>
      </c>
    </row>
    <row r="73" spans="1:8" ht="12.75" hidden="1">
      <c r="A73" s="190" t="s">
        <v>351</v>
      </c>
      <c r="B73" s="191" t="s">
        <v>128</v>
      </c>
      <c r="C73" s="192" t="s">
        <v>90</v>
      </c>
      <c r="D73" s="192" t="s">
        <v>93</v>
      </c>
      <c r="E73" s="196" t="s">
        <v>191</v>
      </c>
      <c r="F73" s="194" t="s">
        <v>352</v>
      </c>
      <c r="G73" s="195">
        <f t="shared" si="9"/>
        <v>0</v>
      </c>
      <c r="H73" s="195">
        <f t="shared" si="9"/>
        <v>0</v>
      </c>
    </row>
    <row r="74" spans="1:8" ht="12.75" hidden="1">
      <c r="A74" s="190" t="s">
        <v>353</v>
      </c>
      <c r="B74" s="191" t="s">
        <v>128</v>
      </c>
      <c r="C74" s="192" t="s">
        <v>90</v>
      </c>
      <c r="D74" s="192" t="s">
        <v>93</v>
      </c>
      <c r="E74" s="196" t="s">
        <v>191</v>
      </c>
      <c r="F74" s="194" t="s">
        <v>354</v>
      </c>
      <c r="G74" s="195">
        <f t="shared" si="9"/>
        <v>0</v>
      </c>
      <c r="H74" s="195">
        <f t="shared" si="9"/>
        <v>0</v>
      </c>
    </row>
    <row r="75" spans="1:8" ht="12.75" hidden="1">
      <c r="A75" s="190" t="s">
        <v>167</v>
      </c>
      <c r="B75" s="191" t="s">
        <v>128</v>
      </c>
      <c r="C75" s="192" t="s">
        <v>90</v>
      </c>
      <c r="D75" s="192" t="s">
        <v>93</v>
      </c>
      <c r="E75" s="196" t="s">
        <v>191</v>
      </c>
      <c r="F75" s="194" t="s">
        <v>66</v>
      </c>
      <c r="G75" s="195">
        <v>0</v>
      </c>
      <c r="H75" s="195">
        <v>0</v>
      </c>
    </row>
    <row r="76" spans="1:8" ht="25.5" hidden="1">
      <c r="A76" s="207" t="s">
        <v>329</v>
      </c>
      <c r="B76" s="191" t="s">
        <v>128</v>
      </c>
      <c r="C76" s="192" t="s">
        <v>90</v>
      </c>
      <c r="D76" s="192" t="s">
        <v>93</v>
      </c>
      <c r="E76" s="196" t="s">
        <v>334</v>
      </c>
      <c r="F76" s="194"/>
      <c r="G76" s="195">
        <f aca="true" t="shared" si="10" ref="G76:H78">G77</f>
        <v>0</v>
      </c>
      <c r="H76" s="195">
        <f t="shared" si="10"/>
        <v>0</v>
      </c>
    </row>
    <row r="77" spans="1:8" ht="12.75" hidden="1">
      <c r="A77" s="190" t="s">
        <v>351</v>
      </c>
      <c r="B77" s="191" t="s">
        <v>128</v>
      </c>
      <c r="C77" s="192" t="s">
        <v>90</v>
      </c>
      <c r="D77" s="192" t="s">
        <v>93</v>
      </c>
      <c r="E77" s="196" t="s">
        <v>334</v>
      </c>
      <c r="F77" s="194" t="s">
        <v>352</v>
      </c>
      <c r="G77" s="195">
        <f t="shared" si="10"/>
        <v>0</v>
      </c>
      <c r="H77" s="195">
        <f t="shared" si="10"/>
        <v>0</v>
      </c>
    </row>
    <row r="78" spans="1:8" ht="12.75" hidden="1">
      <c r="A78" s="190" t="s">
        <v>353</v>
      </c>
      <c r="B78" s="191" t="s">
        <v>128</v>
      </c>
      <c r="C78" s="192" t="s">
        <v>90</v>
      </c>
      <c r="D78" s="192" t="s">
        <v>93</v>
      </c>
      <c r="E78" s="196" t="s">
        <v>334</v>
      </c>
      <c r="F78" s="194" t="s">
        <v>354</v>
      </c>
      <c r="G78" s="195">
        <f t="shared" si="10"/>
        <v>0</v>
      </c>
      <c r="H78" s="195">
        <f t="shared" si="10"/>
        <v>0</v>
      </c>
    </row>
    <row r="79" spans="1:8" ht="12.75" hidden="1">
      <c r="A79" s="190" t="s">
        <v>167</v>
      </c>
      <c r="B79" s="191" t="s">
        <v>128</v>
      </c>
      <c r="C79" s="192" t="s">
        <v>90</v>
      </c>
      <c r="D79" s="192" t="s">
        <v>93</v>
      </c>
      <c r="E79" s="196" t="s">
        <v>334</v>
      </c>
      <c r="F79" s="194" t="s">
        <v>66</v>
      </c>
      <c r="G79" s="195">
        <v>0</v>
      </c>
      <c r="H79" s="195">
        <v>0</v>
      </c>
    </row>
    <row r="80" spans="1:8" ht="25.5" hidden="1">
      <c r="A80" s="207" t="s">
        <v>367</v>
      </c>
      <c r="B80" s="191" t="s">
        <v>128</v>
      </c>
      <c r="C80" s="192" t="s">
        <v>90</v>
      </c>
      <c r="D80" s="192" t="s">
        <v>93</v>
      </c>
      <c r="E80" s="196" t="s">
        <v>368</v>
      </c>
      <c r="F80" s="194"/>
      <c r="G80" s="195">
        <f aca="true" t="shared" si="11" ref="G80:H82">G81</f>
        <v>0</v>
      </c>
      <c r="H80" s="195">
        <f t="shared" si="11"/>
        <v>0</v>
      </c>
    </row>
    <row r="81" spans="1:8" ht="12.75" hidden="1">
      <c r="A81" s="190" t="s">
        <v>351</v>
      </c>
      <c r="B81" s="191" t="s">
        <v>128</v>
      </c>
      <c r="C81" s="192" t="s">
        <v>90</v>
      </c>
      <c r="D81" s="192" t="s">
        <v>93</v>
      </c>
      <c r="E81" s="196" t="s">
        <v>368</v>
      </c>
      <c r="F81" s="194" t="s">
        <v>352</v>
      </c>
      <c r="G81" s="195">
        <f t="shared" si="11"/>
        <v>0</v>
      </c>
      <c r="H81" s="195">
        <f t="shared" si="11"/>
        <v>0</v>
      </c>
    </row>
    <row r="82" spans="1:8" ht="12.75" hidden="1">
      <c r="A82" s="190" t="s">
        <v>353</v>
      </c>
      <c r="B82" s="191" t="s">
        <v>128</v>
      </c>
      <c r="C82" s="192" t="s">
        <v>90</v>
      </c>
      <c r="D82" s="192" t="s">
        <v>93</v>
      </c>
      <c r="E82" s="196" t="s">
        <v>368</v>
      </c>
      <c r="F82" s="194" t="s">
        <v>354</v>
      </c>
      <c r="G82" s="195">
        <f t="shared" si="11"/>
        <v>0</v>
      </c>
      <c r="H82" s="195">
        <f t="shared" si="11"/>
        <v>0</v>
      </c>
    </row>
    <row r="83" spans="1:8" ht="12.75" hidden="1">
      <c r="A83" s="190" t="s">
        <v>167</v>
      </c>
      <c r="B83" s="191" t="s">
        <v>128</v>
      </c>
      <c r="C83" s="192" t="s">
        <v>90</v>
      </c>
      <c r="D83" s="192" t="s">
        <v>93</v>
      </c>
      <c r="E83" s="196" t="s">
        <v>368</v>
      </c>
      <c r="F83" s="194" t="s">
        <v>66</v>
      </c>
      <c r="G83" s="195">
        <v>0</v>
      </c>
      <c r="H83" s="195">
        <v>0</v>
      </c>
    </row>
    <row r="84" spans="1:8" ht="12.75">
      <c r="A84" s="257" t="s">
        <v>503</v>
      </c>
      <c r="B84" s="191" t="s">
        <v>128</v>
      </c>
      <c r="C84" s="192" t="s">
        <v>90</v>
      </c>
      <c r="D84" s="192" t="s">
        <v>93</v>
      </c>
      <c r="E84" s="196" t="s">
        <v>504</v>
      </c>
      <c r="F84" s="194"/>
      <c r="G84" s="195">
        <f>G85</f>
        <v>49.8</v>
      </c>
      <c r="H84" s="195">
        <f>H85</f>
        <v>49.8</v>
      </c>
    </row>
    <row r="85" spans="1:8" ht="12.75">
      <c r="A85" s="190" t="s">
        <v>345</v>
      </c>
      <c r="B85" s="191" t="s">
        <v>128</v>
      </c>
      <c r="C85" s="192" t="s">
        <v>90</v>
      </c>
      <c r="D85" s="192" t="s">
        <v>93</v>
      </c>
      <c r="E85" s="196" t="s">
        <v>504</v>
      </c>
      <c r="F85" s="194" t="s">
        <v>76</v>
      </c>
      <c r="G85" s="195">
        <f>G86+G87</f>
        <v>49.8</v>
      </c>
      <c r="H85" s="195">
        <f>H86+H87</f>
        <v>49.8</v>
      </c>
    </row>
    <row r="86" spans="1:8" ht="12.75">
      <c r="A86" s="190" t="s">
        <v>346</v>
      </c>
      <c r="B86" s="191" t="s">
        <v>128</v>
      </c>
      <c r="C86" s="192" t="s">
        <v>90</v>
      </c>
      <c r="D86" s="192" t="s">
        <v>93</v>
      </c>
      <c r="E86" s="196" t="s">
        <v>504</v>
      </c>
      <c r="F86" s="194" t="s">
        <v>347</v>
      </c>
      <c r="G86" s="195">
        <v>38.3</v>
      </c>
      <c r="H86" s="195">
        <v>38.3</v>
      </c>
    </row>
    <row r="87" spans="1:8" ht="25.5">
      <c r="A87" s="190" t="s">
        <v>348</v>
      </c>
      <c r="B87" s="191" t="s">
        <v>128</v>
      </c>
      <c r="C87" s="192" t="s">
        <v>90</v>
      </c>
      <c r="D87" s="192" t="s">
        <v>93</v>
      </c>
      <c r="E87" s="196" t="s">
        <v>504</v>
      </c>
      <c r="F87" s="194" t="s">
        <v>349</v>
      </c>
      <c r="G87" s="195">
        <v>11.5</v>
      </c>
      <c r="H87" s="195">
        <v>11.5</v>
      </c>
    </row>
    <row r="88" spans="1:8" ht="12.75">
      <c r="A88" s="190" t="s">
        <v>3</v>
      </c>
      <c r="B88" s="191" t="s">
        <v>128</v>
      </c>
      <c r="C88" s="192" t="s">
        <v>91</v>
      </c>
      <c r="D88" s="192" t="s">
        <v>340</v>
      </c>
      <c r="E88" s="193"/>
      <c r="F88" s="194"/>
      <c r="G88" s="195">
        <f aca="true" t="shared" si="12" ref="G88:H90">G89</f>
        <v>454.90000000000003</v>
      </c>
      <c r="H88" s="195">
        <f t="shared" si="12"/>
        <v>471.80000000000007</v>
      </c>
    </row>
    <row r="89" spans="1:8" ht="12.75">
      <c r="A89" s="190" t="s">
        <v>175</v>
      </c>
      <c r="B89" s="191" t="s">
        <v>128</v>
      </c>
      <c r="C89" s="192" t="s">
        <v>91</v>
      </c>
      <c r="D89" s="192" t="s">
        <v>96</v>
      </c>
      <c r="E89" s="193"/>
      <c r="F89" s="194"/>
      <c r="G89" s="195">
        <f t="shared" si="12"/>
        <v>454.90000000000003</v>
      </c>
      <c r="H89" s="195">
        <f t="shared" si="12"/>
        <v>471.80000000000007</v>
      </c>
    </row>
    <row r="90" spans="1:8" ht="12.75">
      <c r="A90" s="190" t="s">
        <v>369</v>
      </c>
      <c r="B90" s="191" t="s">
        <v>128</v>
      </c>
      <c r="C90" s="192" t="s">
        <v>91</v>
      </c>
      <c r="D90" s="192" t="s">
        <v>96</v>
      </c>
      <c r="E90" s="196" t="s">
        <v>370</v>
      </c>
      <c r="F90" s="194"/>
      <c r="G90" s="195">
        <f t="shared" si="12"/>
        <v>454.90000000000003</v>
      </c>
      <c r="H90" s="195">
        <f t="shared" si="12"/>
        <v>471.80000000000007</v>
      </c>
    </row>
    <row r="91" spans="1:8" ht="12.75">
      <c r="A91" s="190" t="s">
        <v>299</v>
      </c>
      <c r="B91" s="191" t="s">
        <v>128</v>
      </c>
      <c r="C91" s="192" t="s">
        <v>91</v>
      </c>
      <c r="D91" s="192" t="s">
        <v>96</v>
      </c>
      <c r="E91" s="196" t="s">
        <v>83</v>
      </c>
      <c r="F91" s="194"/>
      <c r="G91" s="195">
        <f>G92+G96</f>
        <v>454.90000000000003</v>
      </c>
      <c r="H91" s="195">
        <f>H92+H96</f>
        <v>471.80000000000007</v>
      </c>
    </row>
    <row r="92" spans="1:8" ht="25.5">
      <c r="A92" s="190" t="s">
        <v>343</v>
      </c>
      <c r="B92" s="191" t="s">
        <v>128</v>
      </c>
      <c r="C92" s="192" t="s">
        <v>91</v>
      </c>
      <c r="D92" s="192" t="s">
        <v>96</v>
      </c>
      <c r="E92" s="196" t="s">
        <v>83</v>
      </c>
      <c r="F92" s="194" t="s">
        <v>344</v>
      </c>
      <c r="G92" s="195">
        <f>G93</f>
        <v>423.3</v>
      </c>
      <c r="H92" s="195">
        <f>H93</f>
        <v>440.20000000000005</v>
      </c>
    </row>
    <row r="93" spans="1:8" ht="12.75">
      <c r="A93" s="190" t="s">
        <v>345</v>
      </c>
      <c r="B93" s="191" t="s">
        <v>128</v>
      </c>
      <c r="C93" s="192" t="s">
        <v>91</v>
      </c>
      <c r="D93" s="192" t="s">
        <v>96</v>
      </c>
      <c r="E93" s="196" t="s">
        <v>83</v>
      </c>
      <c r="F93" s="194" t="s">
        <v>76</v>
      </c>
      <c r="G93" s="195">
        <f>G94+G95</f>
        <v>423.3</v>
      </c>
      <c r="H93" s="195">
        <f>H94+H95</f>
        <v>440.20000000000005</v>
      </c>
    </row>
    <row r="94" spans="1:8" ht="12.75">
      <c r="A94" s="190" t="s">
        <v>346</v>
      </c>
      <c r="B94" s="191" t="s">
        <v>128</v>
      </c>
      <c r="C94" s="192" t="s">
        <v>91</v>
      </c>
      <c r="D94" s="192" t="s">
        <v>96</v>
      </c>
      <c r="E94" s="196" t="s">
        <v>83</v>
      </c>
      <c r="F94" s="194" t="s">
        <v>347</v>
      </c>
      <c r="G94" s="195">
        <v>325.1</v>
      </c>
      <c r="H94" s="195">
        <v>338.1</v>
      </c>
    </row>
    <row r="95" spans="1:8" ht="25.5">
      <c r="A95" s="190" t="s">
        <v>348</v>
      </c>
      <c r="B95" s="191" t="s">
        <v>128</v>
      </c>
      <c r="C95" s="192" t="s">
        <v>91</v>
      </c>
      <c r="D95" s="192" t="s">
        <v>96</v>
      </c>
      <c r="E95" s="196" t="s">
        <v>83</v>
      </c>
      <c r="F95" s="194" t="s">
        <v>349</v>
      </c>
      <c r="G95" s="195">
        <v>98.2</v>
      </c>
      <c r="H95" s="195">
        <v>102.1</v>
      </c>
    </row>
    <row r="96" spans="1:8" ht="12.75">
      <c r="A96" s="190" t="s">
        <v>351</v>
      </c>
      <c r="B96" s="191" t="s">
        <v>128</v>
      </c>
      <c r="C96" s="192" t="s">
        <v>91</v>
      </c>
      <c r="D96" s="192" t="s">
        <v>96</v>
      </c>
      <c r="E96" s="196" t="s">
        <v>83</v>
      </c>
      <c r="F96" s="194" t="s">
        <v>352</v>
      </c>
      <c r="G96" s="195">
        <f>G97</f>
        <v>31.6</v>
      </c>
      <c r="H96" s="195">
        <f>H97</f>
        <v>31.6</v>
      </c>
    </row>
    <row r="97" spans="1:8" ht="12.75">
      <c r="A97" s="190" t="s">
        <v>353</v>
      </c>
      <c r="B97" s="191" t="s">
        <v>128</v>
      </c>
      <c r="C97" s="192" t="s">
        <v>91</v>
      </c>
      <c r="D97" s="192" t="s">
        <v>96</v>
      </c>
      <c r="E97" s="196" t="s">
        <v>83</v>
      </c>
      <c r="F97" s="194" t="s">
        <v>354</v>
      </c>
      <c r="G97" s="195">
        <f>G98</f>
        <v>31.6</v>
      </c>
      <c r="H97" s="195">
        <f>H98</f>
        <v>31.6</v>
      </c>
    </row>
    <row r="98" spans="1:8" ht="12.75">
      <c r="A98" s="190" t="s">
        <v>167</v>
      </c>
      <c r="B98" s="191" t="s">
        <v>128</v>
      </c>
      <c r="C98" s="192" t="s">
        <v>91</v>
      </c>
      <c r="D98" s="192" t="s">
        <v>96</v>
      </c>
      <c r="E98" s="196" t="s">
        <v>83</v>
      </c>
      <c r="F98" s="194" t="s">
        <v>66</v>
      </c>
      <c r="G98" s="195">
        <v>31.6</v>
      </c>
      <c r="H98" s="195">
        <v>31.6</v>
      </c>
    </row>
    <row r="99" spans="1:8" ht="12.75">
      <c r="A99" s="190" t="s">
        <v>26</v>
      </c>
      <c r="B99" s="191" t="s">
        <v>128</v>
      </c>
      <c r="C99" s="192" t="s">
        <v>92</v>
      </c>
      <c r="D99" s="192" t="s">
        <v>340</v>
      </c>
      <c r="E99" s="193"/>
      <c r="F99" s="194"/>
      <c r="G99" s="195">
        <f>G100+G108+G122</f>
        <v>4623.1</v>
      </c>
      <c r="H99" s="195">
        <f>H100+H108+H122</f>
        <v>4876.700000000001</v>
      </c>
    </row>
    <row r="100" spans="1:8" ht="12.75">
      <c r="A100" s="197" t="s">
        <v>84</v>
      </c>
      <c r="B100" s="191" t="s">
        <v>128</v>
      </c>
      <c r="C100" s="191" t="s">
        <v>92</v>
      </c>
      <c r="D100" s="191" t="s">
        <v>90</v>
      </c>
      <c r="E100" s="193"/>
      <c r="F100" s="194"/>
      <c r="G100" s="195">
        <f>G101+G105</f>
        <v>90.1</v>
      </c>
      <c r="H100" s="195">
        <f>H101+H105</f>
        <v>90.1</v>
      </c>
    </row>
    <row r="101" spans="1:8" ht="25.5">
      <c r="A101" s="190" t="s">
        <v>343</v>
      </c>
      <c r="B101" s="191" t="s">
        <v>128</v>
      </c>
      <c r="C101" s="192" t="s">
        <v>92</v>
      </c>
      <c r="D101" s="191" t="s">
        <v>90</v>
      </c>
      <c r="E101" s="196" t="s">
        <v>70</v>
      </c>
      <c r="F101" s="194" t="s">
        <v>344</v>
      </c>
      <c r="G101" s="195">
        <f>G102</f>
        <v>85.6</v>
      </c>
      <c r="H101" s="195">
        <f>H102</f>
        <v>85.6</v>
      </c>
    </row>
    <row r="102" spans="1:8" ht="12.75">
      <c r="A102" s="190" t="s">
        <v>345</v>
      </c>
      <c r="B102" s="191" t="s">
        <v>128</v>
      </c>
      <c r="C102" s="191" t="s">
        <v>92</v>
      </c>
      <c r="D102" s="191" t="s">
        <v>90</v>
      </c>
      <c r="E102" s="196" t="s">
        <v>70</v>
      </c>
      <c r="F102" s="194" t="s">
        <v>76</v>
      </c>
      <c r="G102" s="195">
        <f>G103+G104</f>
        <v>85.6</v>
      </c>
      <c r="H102" s="195">
        <f>H103+H104</f>
        <v>85.6</v>
      </c>
    </row>
    <row r="103" spans="1:8" ht="12.75">
      <c r="A103" s="190" t="s">
        <v>346</v>
      </c>
      <c r="B103" s="191" t="s">
        <v>128</v>
      </c>
      <c r="C103" s="192" t="s">
        <v>92</v>
      </c>
      <c r="D103" s="191" t="s">
        <v>90</v>
      </c>
      <c r="E103" s="196" t="s">
        <v>70</v>
      </c>
      <c r="F103" s="194" t="s">
        <v>347</v>
      </c>
      <c r="G103" s="195">
        <v>65.7</v>
      </c>
      <c r="H103" s="195">
        <v>65.7</v>
      </c>
    </row>
    <row r="104" spans="1:8" ht="25.5">
      <c r="A104" s="190" t="s">
        <v>348</v>
      </c>
      <c r="B104" s="191" t="s">
        <v>128</v>
      </c>
      <c r="C104" s="191" t="s">
        <v>92</v>
      </c>
      <c r="D104" s="191" t="s">
        <v>90</v>
      </c>
      <c r="E104" s="196" t="s">
        <v>70</v>
      </c>
      <c r="F104" s="194" t="s">
        <v>349</v>
      </c>
      <c r="G104" s="195">
        <v>19.9</v>
      </c>
      <c r="H104" s="195">
        <v>19.9</v>
      </c>
    </row>
    <row r="105" spans="1:8" ht="12.75">
      <c r="A105" s="190" t="s">
        <v>351</v>
      </c>
      <c r="B105" s="191" t="s">
        <v>128</v>
      </c>
      <c r="C105" s="192" t="s">
        <v>92</v>
      </c>
      <c r="D105" s="191" t="s">
        <v>90</v>
      </c>
      <c r="E105" s="196" t="s">
        <v>70</v>
      </c>
      <c r="F105" s="194" t="s">
        <v>352</v>
      </c>
      <c r="G105" s="195">
        <f>G106</f>
        <v>4.5</v>
      </c>
      <c r="H105" s="195">
        <f>H106</f>
        <v>4.5</v>
      </c>
    </row>
    <row r="106" spans="1:8" ht="12.75">
      <c r="A106" s="190" t="s">
        <v>353</v>
      </c>
      <c r="B106" s="191" t="s">
        <v>128</v>
      </c>
      <c r="C106" s="191" t="s">
        <v>92</v>
      </c>
      <c r="D106" s="191" t="s">
        <v>90</v>
      </c>
      <c r="E106" s="196" t="s">
        <v>70</v>
      </c>
      <c r="F106" s="194" t="s">
        <v>354</v>
      </c>
      <c r="G106" s="195">
        <f>G107</f>
        <v>4.5</v>
      </c>
      <c r="H106" s="195">
        <f>H107</f>
        <v>4.5</v>
      </c>
    </row>
    <row r="107" spans="1:8" ht="12.75">
      <c r="A107" s="190" t="s">
        <v>167</v>
      </c>
      <c r="B107" s="191" t="s">
        <v>128</v>
      </c>
      <c r="C107" s="192" t="s">
        <v>92</v>
      </c>
      <c r="D107" s="191" t="s">
        <v>90</v>
      </c>
      <c r="E107" s="196" t="s">
        <v>70</v>
      </c>
      <c r="F107" s="194" t="s">
        <v>66</v>
      </c>
      <c r="G107" s="195">
        <v>4.5</v>
      </c>
      <c r="H107" s="195">
        <v>4.5</v>
      </c>
    </row>
    <row r="108" spans="1:8" ht="12.75">
      <c r="A108" s="190" t="s">
        <v>371</v>
      </c>
      <c r="B108" s="191" t="s">
        <v>128</v>
      </c>
      <c r="C108" s="191" t="s">
        <v>92</v>
      </c>
      <c r="D108" s="192" t="s">
        <v>100</v>
      </c>
      <c r="E108" s="193"/>
      <c r="F108" s="194"/>
      <c r="G108" s="195">
        <f aca="true" t="shared" si="13" ref="G108:H113">G109</f>
        <v>4533</v>
      </c>
      <c r="H108" s="195">
        <f t="shared" si="13"/>
        <v>4786.6</v>
      </c>
    </row>
    <row r="109" spans="1:8" ht="12.75">
      <c r="A109" s="190" t="s">
        <v>63</v>
      </c>
      <c r="B109" s="191" t="s">
        <v>128</v>
      </c>
      <c r="C109" s="192" t="s">
        <v>92</v>
      </c>
      <c r="D109" s="192" t="s">
        <v>100</v>
      </c>
      <c r="E109" s="196"/>
      <c r="F109" s="194"/>
      <c r="G109" s="195">
        <f t="shared" si="13"/>
        <v>4533</v>
      </c>
      <c r="H109" s="195">
        <f t="shared" si="13"/>
        <v>4786.6</v>
      </c>
    </row>
    <row r="110" spans="1:8" ht="25.5">
      <c r="A110" s="197" t="s">
        <v>505</v>
      </c>
      <c r="B110" s="191" t="s">
        <v>128</v>
      </c>
      <c r="C110" s="191" t="s">
        <v>92</v>
      </c>
      <c r="D110" s="192" t="s">
        <v>100</v>
      </c>
      <c r="E110" s="196" t="s">
        <v>71</v>
      </c>
      <c r="F110" s="194"/>
      <c r="G110" s="195">
        <f t="shared" si="13"/>
        <v>4533</v>
      </c>
      <c r="H110" s="195">
        <f t="shared" si="13"/>
        <v>4786.6</v>
      </c>
    </row>
    <row r="111" spans="1:8" ht="25.5">
      <c r="A111" s="190" t="s">
        <v>372</v>
      </c>
      <c r="B111" s="191" t="s">
        <v>128</v>
      </c>
      <c r="C111" s="192" t="s">
        <v>92</v>
      </c>
      <c r="D111" s="192" t="s">
        <v>100</v>
      </c>
      <c r="E111" s="196" t="s">
        <v>71</v>
      </c>
      <c r="F111" s="194"/>
      <c r="G111" s="195">
        <f t="shared" si="13"/>
        <v>4533</v>
      </c>
      <c r="H111" s="195">
        <f t="shared" si="13"/>
        <v>4786.6</v>
      </c>
    </row>
    <row r="112" spans="1:8" ht="12.75">
      <c r="A112" s="190" t="s">
        <v>351</v>
      </c>
      <c r="B112" s="191" t="s">
        <v>128</v>
      </c>
      <c r="C112" s="191" t="s">
        <v>92</v>
      </c>
      <c r="D112" s="192" t="s">
        <v>100</v>
      </c>
      <c r="E112" s="196" t="s">
        <v>71</v>
      </c>
      <c r="F112" s="194" t="s">
        <v>352</v>
      </c>
      <c r="G112" s="195">
        <f t="shared" si="13"/>
        <v>4533</v>
      </c>
      <c r="H112" s="195">
        <f t="shared" si="13"/>
        <v>4786.6</v>
      </c>
    </row>
    <row r="113" spans="1:8" ht="12.75">
      <c r="A113" s="190" t="s">
        <v>353</v>
      </c>
      <c r="B113" s="191" t="s">
        <v>128</v>
      </c>
      <c r="C113" s="192" t="s">
        <v>92</v>
      </c>
      <c r="D113" s="192" t="s">
        <v>100</v>
      </c>
      <c r="E113" s="196" t="s">
        <v>71</v>
      </c>
      <c r="F113" s="194" t="s">
        <v>354</v>
      </c>
      <c r="G113" s="195">
        <f t="shared" si="13"/>
        <v>4533</v>
      </c>
      <c r="H113" s="195">
        <f t="shared" si="13"/>
        <v>4786.6</v>
      </c>
    </row>
    <row r="114" spans="1:8" ht="12.75">
      <c r="A114" s="190" t="s">
        <v>167</v>
      </c>
      <c r="B114" s="191" t="s">
        <v>128</v>
      </c>
      <c r="C114" s="191" t="s">
        <v>92</v>
      </c>
      <c r="D114" s="192" t="s">
        <v>100</v>
      </c>
      <c r="E114" s="196" t="s">
        <v>71</v>
      </c>
      <c r="F114" s="194" t="s">
        <v>66</v>
      </c>
      <c r="G114" s="195">
        <v>4533</v>
      </c>
      <c r="H114" s="195">
        <v>4786.6</v>
      </c>
    </row>
    <row r="115" spans="1:8" ht="12.75">
      <c r="A115" s="190" t="s">
        <v>48</v>
      </c>
      <c r="B115" s="191" t="s">
        <v>128</v>
      </c>
      <c r="C115" s="192" t="s">
        <v>92</v>
      </c>
      <c r="D115" s="192" t="s">
        <v>94</v>
      </c>
      <c r="E115" s="193"/>
      <c r="F115" s="194"/>
      <c r="G115" s="195">
        <f aca="true" t="shared" si="14" ref="G115:H118">G116</f>
        <v>0</v>
      </c>
      <c r="H115" s="195">
        <f t="shared" si="14"/>
        <v>0</v>
      </c>
    </row>
    <row r="116" spans="1:8" ht="12.75" hidden="1">
      <c r="A116" s="197" t="s">
        <v>373</v>
      </c>
      <c r="B116" s="191" t="s">
        <v>128</v>
      </c>
      <c r="C116" s="191" t="s">
        <v>92</v>
      </c>
      <c r="D116" s="192" t="s">
        <v>94</v>
      </c>
      <c r="E116" s="196" t="s">
        <v>374</v>
      </c>
      <c r="F116" s="194"/>
      <c r="G116" s="195">
        <f t="shared" si="14"/>
        <v>0</v>
      </c>
      <c r="H116" s="195">
        <f t="shared" si="14"/>
        <v>0</v>
      </c>
    </row>
    <row r="117" spans="1:8" ht="12.75" hidden="1">
      <c r="A117" s="190" t="s">
        <v>351</v>
      </c>
      <c r="B117" s="191" t="s">
        <v>128</v>
      </c>
      <c r="C117" s="192" t="s">
        <v>92</v>
      </c>
      <c r="D117" s="192" t="s">
        <v>94</v>
      </c>
      <c r="E117" s="196" t="s">
        <v>374</v>
      </c>
      <c r="F117" s="194" t="s">
        <v>352</v>
      </c>
      <c r="G117" s="195">
        <f t="shared" si="14"/>
        <v>0</v>
      </c>
      <c r="H117" s="195">
        <f t="shared" si="14"/>
        <v>0</v>
      </c>
    </row>
    <row r="118" spans="1:8" ht="12.75" hidden="1">
      <c r="A118" s="190" t="s">
        <v>353</v>
      </c>
      <c r="B118" s="191" t="s">
        <v>128</v>
      </c>
      <c r="C118" s="191" t="s">
        <v>92</v>
      </c>
      <c r="D118" s="192" t="s">
        <v>94</v>
      </c>
      <c r="E118" s="196" t="s">
        <v>374</v>
      </c>
      <c r="F118" s="194" t="s">
        <v>354</v>
      </c>
      <c r="G118" s="195">
        <f t="shared" si="14"/>
        <v>0</v>
      </c>
      <c r="H118" s="195">
        <f t="shared" si="14"/>
        <v>0</v>
      </c>
    </row>
    <row r="119" spans="1:8" ht="12.75" hidden="1">
      <c r="A119" s="190" t="s">
        <v>167</v>
      </c>
      <c r="B119" s="191" t="s">
        <v>128</v>
      </c>
      <c r="C119" s="192" t="s">
        <v>92</v>
      </c>
      <c r="D119" s="192" t="s">
        <v>94</v>
      </c>
      <c r="E119" s="196" t="s">
        <v>374</v>
      </c>
      <c r="F119" s="194" t="s">
        <v>66</v>
      </c>
      <c r="G119" s="195"/>
      <c r="H119" s="195"/>
    </row>
    <row r="120" spans="1:8" ht="12.75" hidden="1">
      <c r="A120" s="197" t="s">
        <v>375</v>
      </c>
      <c r="B120" s="191" t="s">
        <v>128</v>
      </c>
      <c r="C120" s="191" t="s">
        <v>92</v>
      </c>
      <c r="D120" s="192" t="s">
        <v>94</v>
      </c>
      <c r="E120" s="196" t="s">
        <v>376</v>
      </c>
      <c r="F120" s="194"/>
      <c r="G120" s="195">
        <f aca="true" t="shared" si="15" ref="G120:H125">G121</f>
        <v>0</v>
      </c>
      <c r="H120" s="195">
        <f t="shared" si="15"/>
        <v>0</v>
      </c>
    </row>
    <row r="121" spans="1:8" ht="12.75" hidden="1">
      <c r="A121" s="190" t="s">
        <v>351</v>
      </c>
      <c r="B121" s="191" t="s">
        <v>128</v>
      </c>
      <c r="C121" s="192" t="s">
        <v>92</v>
      </c>
      <c r="D121" s="192" t="s">
        <v>94</v>
      </c>
      <c r="E121" s="196" t="s">
        <v>376</v>
      </c>
      <c r="F121" s="194" t="s">
        <v>352</v>
      </c>
      <c r="G121" s="195">
        <f t="shared" si="15"/>
        <v>0</v>
      </c>
      <c r="H121" s="195">
        <f t="shared" si="15"/>
        <v>0</v>
      </c>
    </row>
    <row r="122" spans="1:8" ht="12.75" hidden="1">
      <c r="A122" s="190" t="s">
        <v>353</v>
      </c>
      <c r="B122" s="191" t="s">
        <v>128</v>
      </c>
      <c r="C122" s="191" t="s">
        <v>92</v>
      </c>
      <c r="D122" s="192" t="s">
        <v>94</v>
      </c>
      <c r="E122" s="196" t="s">
        <v>376</v>
      </c>
      <c r="F122" s="194" t="s">
        <v>354</v>
      </c>
      <c r="G122" s="195">
        <f t="shared" si="15"/>
        <v>0</v>
      </c>
      <c r="H122" s="195">
        <f t="shared" si="15"/>
        <v>0</v>
      </c>
    </row>
    <row r="123" spans="1:8" ht="12.75" hidden="1">
      <c r="A123" s="190" t="s">
        <v>167</v>
      </c>
      <c r="B123" s="191" t="s">
        <v>128</v>
      </c>
      <c r="C123" s="192" t="s">
        <v>92</v>
      </c>
      <c r="D123" s="192" t="s">
        <v>94</v>
      </c>
      <c r="E123" s="196" t="s">
        <v>376</v>
      </c>
      <c r="F123" s="194" t="s">
        <v>66</v>
      </c>
      <c r="G123" s="195">
        <f t="shared" si="15"/>
        <v>0</v>
      </c>
      <c r="H123" s="195">
        <f t="shared" si="15"/>
        <v>0</v>
      </c>
    </row>
    <row r="124" spans="1:8" ht="12.75" hidden="1">
      <c r="A124" s="190" t="s">
        <v>351</v>
      </c>
      <c r="B124" s="191" t="s">
        <v>128</v>
      </c>
      <c r="C124" s="191" t="s">
        <v>92</v>
      </c>
      <c r="D124" s="192" t="s">
        <v>94</v>
      </c>
      <c r="E124" s="196" t="s">
        <v>72</v>
      </c>
      <c r="F124" s="194" t="s">
        <v>352</v>
      </c>
      <c r="G124" s="195">
        <f t="shared" si="15"/>
        <v>0</v>
      </c>
      <c r="H124" s="195">
        <f t="shared" si="15"/>
        <v>0</v>
      </c>
    </row>
    <row r="125" spans="1:8" ht="12.75" hidden="1">
      <c r="A125" s="190" t="s">
        <v>353</v>
      </c>
      <c r="B125" s="191" t="s">
        <v>128</v>
      </c>
      <c r="C125" s="192" t="s">
        <v>92</v>
      </c>
      <c r="D125" s="192" t="s">
        <v>94</v>
      </c>
      <c r="E125" s="196" t="s">
        <v>72</v>
      </c>
      <c r="F125" s="194" t="s">
        <v>354</v>
      </c>
      <c r="G125" s="195">
        <f t="shared" si="15"/>
        <v>0</v>
      </c>
      <c r="H125" s="195">
        <f t="shared" si="15"/>
        <v>0</v>
      </c>
    </row>
    <row r="126" spans="1:8" ht="12.75" hidden="1">
      <c r="A126" s="190" t="s">
        <v>167</v>
      </c>
      <c r="B126" s="191" t="s">
        <v>128</v>
      </c>
      <c r="C126" s="191" t="s">
        <v>92</v>
      </c>
      <c r="D126" s="192" t="s">
        <v>94</v>
      </c>
      <c r="E126" s="196" t="s">
        <v>72</v>
      </c>
      <c r="F126" s="194" t="s">
        <v>66</v>
      </c>
      <c r="G126" s="195">
        <v>0</v>
      </c>
      <c r="H126" s="195">
        <v>0</v>
      </c>
    </row>
    <row r="127" spans="1:8" ht="12.75">
      <c r="A127" s="190" t="s">
        <v>34</v>
      </c>
      <c r="B127" s="191" t="s">
        <v>128</v>
      </c>
      <c r="C127" s="192" t="s">
        <v>95</v>
      </c>
      <c r="D127" s="192" t="s">
        <v>340</v>
      </c>
      <c r="E127" s="193"/>
      <c r="F127" s="194"/>
      <c r="G127" s="195">
        <f>G128+G137+G171</f>
        <v>719.6999999999999</v>
      </c>
      <c r="H127" s="195">
        <f>H128+H137+H171</f>
        <v>726.5</v>
      </c>
    </row>
    <row r="128" spans="1:8" ht="12" customHeight="1">
      <c r="A128" s="190" t="s">
        <v>216</v>
      </c>
      <c r="B128" s="191" t="s">
        <v>128</v>
      </c>
      <c r="C128" s="192" t="s">
        <v>95</v>
      </c>
      <c r="D128" s="192" t="s">
        <v>90</v>
      </c>
      <c r="E128" s="193"/>
      <c r="F128" s="194"/>
      <c r="G128" s="195">
        <f>G129+G133</f>
        <v>0</v>
      </c>
      <c r="H128" s="195">
        <f>H129+H133</f>
        <v>0</v>
      </c>
    </row>
    <row r="129" spans="1:8" ht="12.75" hidden="1">
      <c r="A129" s="190" t="s">
        <v>216</v>
      </c>
      <c r="B129" s="191" t="s">
        <v>128</v>
      </c>
      <c r="C129" s="192" t="s">
        <v>95</v>
      </c>
      <c r="D129" s="192" t="s">
        <v>90</v>
      </c>
      <c r="E129" s="196" t="s">
        <v>217</v>
      </c>
      <c r="F129" s="194"/>
      <c r="G129" s="195">
        <f aca="true" t="shared" si="16" ref="G129:H131">G130</f>
        <v>0</v>
      </c>
      <c r="H129" s="195">
        <f t="shared" si="16"/>
        <v>0</v>
      </c>
    </row>
    <row r="130" spans="1:8" ht="12.75" hidden="1">
      <c r="A130" s="190" t="s">
        <v>351</v>
      </c>
      <c r="B130" s="191" t="s">
        <v>128</v>
      </c>
      <c r="C130" s="192" t="s">
        <v>95</v>
      </c>
      <c r="D130" s="192" t="s">
        <v>90</v>
      </c>
      <c r="E130" s="196" t="s">
        <v>217</v>
      </c>
      <c r="F130" s="194" t="s">
        <v>352</v>
      </c>
      <c r="G130" s="195">
        <f t="shared" si="16"/>
        <v>0</v>
      </c>
      <c r="H130" s="195">
        <f t="shared" si="16"/>
        <v>0</v>
      </c>
    </row>
    <row r="131" spans="1:8" ht="12.75" hidden="1">
      <c r="A131" s="190" t="s">
        <v>353</v>
      </c>
      <c r="B131" s="191" t="s">
        <v>128</v>
      </c>
      <c r="C131" s="192" t="s">
        <v>95</v>
      </c>
      <c r="D131" s="192" t="s">
        <v>90</v>
      </c>
      <c r="E131" s="196" t="s">
        <v>217</v>
      </c>
      <c r="F131" s="194" t="s">
        <v>354</v>
      </c>
      <c r="G131" s="195">
        <f t="shared" si="16"/>
        <v>0</v>
      </c>
      <c r="H131" s="195">
        <f t="shared" si="16"/>
        <v>0</v>
      </c>
    </row>
    <row r="132" spans="1:8" ht="12.75" hidden="1">
      <c r="A132" s="190" t="s">
        <v>167</v>
      </c>
      <c r="B132" s="191" t="s">
        <v>128</v>
      </c>
      <c r="C132" s="192" t="s">
        <v>95</v>
      </c>
      <c r="D132" s="192" t="s">
        <v>90</v>
      </c>
      <c r="E132" s="196" t="s">
        <v>217</v>
      </c>
      <c r="F132" s="194" t="s">
        <v>66</v>
      </c>
      <c r="G132" s="195">
        <v>0</v>
      </c>
      <c r="H132" s="195">
        <v>0</v>
      </c>
    </row>
    <row r="133" spans="1:8" ht="25.5" hidden="1">
      <c r="A133" s="209" t="s">
        <v>179</v>
      </c>
      <c r="B133" s="191" t="s">
        <v>128</v>
      </c>
      <c r="C133" s="192" t="s">
        <v>95</v>
      </c>
      <c r="D133" s="192" t="s">
        <v>90</v>
      </c>
      <c r="E133" s="196" t="s">
        <v>217</v>
      </c>
      <c r="F133" s="194"/>
      <c r="G133" s="195">
        <f aca="true" t="shared" si="17" ref="G133:H135">G134</f>
        <v>0</v>
      </c>
      <c r="H133" s="195">
        <f t="shared" si="17"/>
        <v>0</v>
      </c>
    </row>
    <row r="134" spans="1:8" ht="12.75" hidden="1">
      <c r="A134" s="190" t="s">
        <v>386</v>
      </c>
      <c r="B134" s="191" t="s">
        <v>128</v>
      </c>
      <c r="C134" s="192" t="s">
        <v>95</v>
      </c>
      <c r="D134" s="192" t="s">
        <v>90</v>
      </c>
      <c r="E134" s="196" t="s">
        <v>217</v>
      </c>
      <c r="F134" s="194" t="s">
        <v>387</v>
      </c>
      <c r="G134" s="195">
        <f t="shared" si="17"/>
        <v>0</v>
      </c>
      <c r="H134" s="195">
        <f t="shared" si="17"/>
        <v>0</v>
      </c>
    </row>
    <row r="135" spans="1:8" ht="12.75" hidden="1">
      <c r="A135" s="190" t="s">
        <v>388</v>
      </c>
      <c r="B135" s="191" t="s">
        <v>128</v>
      </c>
      <c r="C135" s="192" t="s">
        <v>95</v>
      </c>
      <c r="D135" s="192" t="s">
        <v>90</v>
      </c>
      <c r="E135" s="196" t="s">
        <v>217</v>
      </c>
      <c r="F135" s="194" t="s">
        <v>389</v>
      </c>
      <c r="G135" s="195">
        <f t="shared" si="17"/>
        <v>0</v>
      </c>
      <c r="H135" s="195">
        <f t="shared" si="17"/>
        <v>0</v>
      </c>
    </row>
    <row r="136" spans="1:8" ht="12.75" hidden="1">
      <c r="A136" s="199" t="s">
        <v>331</v>
      </c>
      <c r="B136" s="191" t="s">
        <v>128</v>
      </c>
      <c r="C136" s="192" t="s">
        <v>95</v>
      </c>
      <c r="D136" s="192" t="s">
        <v>90</v>
      </c>
      <c r="E136" s="196" t="s">
        <v>217</v>
      </c>
      <c r="F136" s="194" t="s">
        <v>338</v>
      </c>
      <c r="G136" s="195">
        <v>0</v>
      </c>
      <c r="H136" s="195">
        <v>0</v>
      </c>
    </row>
    <row r="137" spans="1:8" ht="12.75">
      <c r="A137" s="190" t="s">
        <v>4</v>
      </c>
      <c r="B137" s="191" t="s">
        <v>128</v>
      </c>
      <c r="C137" s="192" t="s">
        <v>95</v>
      </c>
      <c r="D137" s="192" t="s">
        <v>91</v>
      </c>
      <c r="E137" s="196" t="s">
        <v>73</v>
      </c>
      <c r="F137" s="194"/>
      <c r="G137" s="195">
        <f>G138</f>
        <v>100</v>
      </c>
      <c r="H137" s="195">
        <f>H138</f>
        <v>100</v>
      </c>
    </row>
    <row r="138" spans="1:8" ht="12.75">
      <c r="A138" s="190" t="s">
        <v>377</v>
      </c>
      <c r="B138" s="191" t="s">
        <v>128</v>
      </c>
      <c r="C138" s="192" t="s">
        <v>95</v>
      </c>
      <c r="D138" s="192" t="s">
        <v>91</v>
      </c>
      <c r="E138" s="196" t="s">
        <v>73</v>
      </c>
      <c r="F138" s="194"/>
      <c r="G138" s="195">
        <f>G139+G143</f>
        <v>100</v>
      </c>
      <c r="H138" s="195">
        <f>H139+H143</f>
        <v>100</v>
      </c>
    </row>
    <row r="139" spans="1:8" ht="12.75">
      <c r="A139" s="190" t="s">
        <v>351</v>
      </c>
      <c r="B139" s="191" t="s">
        <v>128</v>
      </c>
      <c r="C139" s="192" t="s">
        <v>95</v>
      </c>
      <c r="D139" s="192" t="s">
        <v>91</v>
      </c>
      <c r="E139" s="196" t="s">
        <v>73</v>
      </c>
      <c r="F139" s="194" t="s">
        <v>352</v>
      </c>
      <c r="G139" s="195">
        <f>G140</f>
        <v>100</v>
      </c>
      <c r="H139" s="195">
        <f>H140</f>
        <v>100</v>
      </c>
    </row>
    <row r="140" spans="1:8" ht="12.75">
      <c r="A140" s="190" t="s">
        <v>353</v>
      </c>
      <c r="B140" s="191" t="s">
        <v>128</v>
      </c>
      <c r="C140" s="192" t="s">
        <v>95</v>
      </c>
      <c r="D140" s="192" t="s">
        <v>91</v>
      </c>
      <c r="E140" s="196" t="s">
        <v>73</v>
      </c>
      <c r="F140" s="194" t="s">
        <v>354</v>
      </c>
      <c r="G140" s="195">
        <f>G141+G142</f>
        <v>100</v>
      </c>
      <c r="H140" s="195">
        <f>H141+H142</f>
        <v>100</v>
      </c>
    </row>
    <row r="141" spans="1:8" ht="12.75">
      <c r="A141" s="190" t="s">
        <v>167</v>
      </c>
      <c r="B141" s="191" t="s">
        <v>128</v>
      </c>
      <c r="C141" s="192" t="s">
        <v>95</v>
      </c>
      <c r="D141" s="192" t="s">
        <v>91</v>
      </c>
      <c r="E141" s="196" t="s">
        <v>73</v>
      </c>
      <c r="F141" s="194" t="s">
        <v>66</v>
      </c>
      <c r="G141" s="195">
        <v>50</v>
      </c>
      <c r="H141" s="195">
        <v>50</v>
      </c>
    </row>
    <row r="142" spans="1:8" ht="12" customHeight="1">
      <c r="A142" s="190" t="s">
        <v>506</v>
      </c>
      <c r="B142" s="191" t="s">
        <v>128</v>
      </c>
      <c r="C142" s="192" t="s">
        <v>95</v>
      </c>
      <c r="D142" s="192" t="s">
        <v>91</v>
      </c>
      <c r="E142" s="196" t="s">
        <v>73</v>
      </c>
      <c r="F142" s="194" t="s">
        <v>507</v>
      </c>
      <c r="G142" s="195">
        <v>50</v>
      </c>
      <c r="H142" s="195">
        <v>50</v>
      </c>
    </row>
    <row r="143" spans="1:8" ht="12.75" hidden="1">
      <c r="A143" s="190" t="s">
        <v>355</v>
      </c>
      <c r="B143" s="191" t="s">
        <v>128</v>
      </c>
      <c r="C143" s="192" t="s">
        <v>95</v>
      </c>
      <c r="D143" s="192" t="s">
        <v>91</v>
      </c>
      <c r="E143" s="196" t="s">
        <v>73</v>
      </c>
      <c r="F143" s="194" t="s">
        <v>356</v>
      </c>
      <c r="G143" s="195">
        <f>G144</f>
        <v>0</v>
      </c>
      <c r="H143" s="195">
        <f>H144</f>
        <v>0</v>
      </c>
    </row>
    <row r="144" spans="1:8" ht="12.75" hidden="1">
      <c r="A144" s="190" t="s">
        <v>357</v>
      </c>
      <c r="B144" s="191" t="s">
        <v>128</v>
      </c>
      <c r="C144" s="192" t="s">
        <v>95</v>
      </c>
      <c r="D144" s="192" t="s">
        <v>91</v>
      </c>
      <c r="E144" s="196" t="s">
        <v>73</v>
      </c>
      <c r="F144" s="194" t="s">
        <v>358</v>
      </c>
      <c r="G144" s="195">
        <f>G146</f>
        <v>0</v>
      </c>
      <c r="H144" s="195">
        <f>H146</f>
        <v>0</v>
      </c>
    </row>
    <row r="145" spans="1:8" ht="12.75" hidden="1">
      <c r="A145" s="207" t="s">
        <v>215</v>
      </c>
      <c r="B145" s="191" t="s">
        <v>128</v>
      </c>
      <c r="C145" s="192" t="s">
        <v>95</v>
      </c>
      <c r="D145" s="192" t="s">
        <v>91</v>
      </c>
      <c r="E145" s="196" t="s">
        <v>73</v>
      </c>
      <c r="F145" s="198" t="s">
        <v>204</v>
      </c>
      <c r="G145" s="195">
        <v>0</v>
      </c>
      <c r="H145" s="195">
        <v>0</v>
      </c>
    </row>
    <row r="146" spans="1:8" ht="12.75" hidden="1">
      <c r="A146" s="207" t="s">
        <v>168</v>
      </c>
      <c r="B146" s="191" t="s">
        <v>128</v>
      </c>
      <c r="C146" s="192" t="s">
        <v>95</v>
      </c>
      <c r="D146" s="192" t="s">
        <v>91</v>
      </c>
      <c r="E146" s="196" t="s">
        <v>73</v>
      </c>
      <c r="F146" s="198" t="s">
        <v>205</v>
      </c>
      <c r="G146" s="195">
        <v>0</v>
      </c>
      <c r="H146" s="195">
        <v>0</v>
      </c>
    </row>
    <row r="147" spans="1:8" ht="12.75" hidden="1">
      <c r="A147" s="190" t="s">
        <v>169</v>
      </c>
      <c r="B147" s="191" t="s">
        <v>128</v>
      </c>
      <c r="C147" s="192" t="s">
        <v>95</v>
      </c>
      <c r="D147" s="192" t="s">
        <v>91</v>
      </c>
      <c r="E147" s="196" t="s">
        <v>73</v>
      </c>
      <c r="F147" s="198" t="s">
        <v>206</v>
      </c>
      <c r="G147" s="195">
        <v>0</v>
      </c>
      <c r="H147" s="195">
        <v>0</v>
      </c>
    </row>
    <row r="148" spans="1:8" ht="12.75" hidden="1">
      <c r="A148" s="190" t="s">
        <v>351</v>
      </c>
      <c r="B148" s="191" t="s">
        <v>128</v>
      </c>
      <c r="C148" s="192" t="s">
        <v>95</v>
      </c>
      <c r="D148" s="192" t="s">
        <v>91</v>
      </c>
      <c r="E148" s="196" t="s">
        <v>378</v>
      </c>
      <c r="F148" s="194" t="s">
        <v>352</v>
      </c>
      <c r="G148" s="195">
        <f>G149</f>
        <v>0</v>
      </c>
      <c r="H148" s="195">
        <f>H149</f>
        <v>0</v>
      </c>
    </row>
    <row r="149" spans="1:8" ht="12.75" hidden="1">
      <c r="A149" s="190" t="s">
        <v>353</v>
      </c>
      <c r="B149" s="191" t="s">
        <v>128</v>
      </c>
      <c r="C149" s="192" t="s">
        <v>95</v>
      </c>
      <c r="D149" s="192" t="s">
        <v>91</v>
      </c>
      <c r="E149" s="196" t="s">
        <v>378</v>
      </c>
      <c r="F149" s="194" t="s">
        <v>354</v>
      </c>
      <c r="G149" s="195">
        <f>G150</f>
        <v>0</v>
      </c>
      <c r="H149" s="195">
        <f>H150</f>
        <v>0</v>
      </c>
    </row>
    <row r="150" spans="1:8" ht="12.75" hidden="1">
      <c r="A150" s="190" t="s">
        <v>167</v>
      </c>
      <c r="B150" s="191" t="s">
        <v>128</v>
      </c>
      <c r="C150" s="192" t="s">
        <v>95</v>
      </c>
      <c r="D150" s="192" t="s">
        <v>91</v>
      </c>
      <c r="E150" s="196" t="s">
        <v>378</v>
      </c>
      <c r="F150" s="194" t="s">
        <v>66</v>
      </c>
      <c r="G150" s="195">
        <v>0</v>
      </c>
      <c r="H150" s="195">
        <v>0</v>
      </c>
    </row>
    <row r="151" spans="1:8" ht="12.75" hidden="1">
      <c r="A151" s="197" t="s">
        <v>379</v>
      </c>
      <c r="B151" s="191" t="s">
        <v>128</v>
      </c>
      <c r="C151" s="192" t="s">
        <v>95</v>
      </c>
      <c r="D151" s="192" t="s">
        <v>91</v>
      </c>
      <c r="E151" s="196" t="s">
        <v>336</v>
      </c>
      <c r="F151" s="194"/>
      <c r="G151" s="195">
        <f aca="true" t="shared" si="18" ref="G151:H153">G152</f>
        <v>0</v>
      </c>
      <c r="H151" s="195">
        <f t="shared" si="18"/>
        <v>0</v>
      </c>
    </row>
    <row r="152" spans="1:8" ht="12.75" hidden="1">
      <c r="A152" s="190" t="s">
        <v>351</v>
      </c>
      <c r="B152" s="191" t="s">
        <v>128</v>
      </c>
      <c r="C152" s="192" t="s">
        <v>95</v>
      </c>
      <c r="D152" s="192" t="s">
        <v>91</v>
      </c>
      <c r="E152" s="196" t="s">
        <v>336</v>
      </c>
      <c r="F152" s="194" t="s">
        <v>352</v>
      </c>
      <c r="G152" s="195">
        <f t="shared" si="18"/>
        <v>0</v>
      </c>
      <c r="H152" s="195">
        <f t="shared" si="18"/>
        <v>0</v>
      </c>
    </row>
    <row r="153" spans="1:8" ht="12.75" hidden="1">
      <c r="A153" s="190" t="s">
        <v>353</v>
      </c>
      <c r="B153" s="191" t="s">
        <v>128</v>
      </c>
      <c r="C153" s="192" t="s">
        <v>95</v>
      </c>
      <c r="D153" s="192" t="s">
        <v>91</v>
      </c>
      <c r="E153" s="196" t="s">
        <v>336</v>
      </c>
      <c r="F153" s="194" t="s">
        <v>354</v>
      </c>
      <c r="G153" s="195">
        <f t="shared" si="18"/>
        <v>0</v>
      </c>
      <c r="H153" s="195">
        <f t="shared" si="18"/>
        <v>0</v>
      </c>
    </row>
    <row r="154" spans="1:8" ht="12.75" hidden="1">
      <c r="A154" s="190" t="s">
        <v>167</v>
      </c>
      <c r="B154" s="191" t="s">
        <v>128</v>
      </c>
      <c r="C154" s="192" t="s">
        <v>95</v>
      </c>
      <c r="D154" s="192" t="s">
        <v>91</v>
      </c>
      <c r="E154" s="196" t="s">
        <v>336</v>
      </c>
      <c r="F154" s="194" t="s">
        <v>66</v>
      </c>
      <c r="G154" s="195">
        <v>0</v>
      </c>
      <c r="H154" s="195">
        <v>0</v>
      </c>
    </row>
    <row r="155" spans="1:8" ht="25.5" hidden="1">
      <c r="A155" s="197" t="s">
        <v>380</v>
      </c>
      <c r="B155" s="191" t="s">
        <v>128</v>
      </c>
      <c r="C155" s="192" t="s">
        <v>95</v>
      </c>
      <c r="D155" s="192" t="s">
        <v>91</v>
      </c>
      <c r="E155" s="196" t="s">
        <v>381</v>
      </c>
      <c r="F155" s="194"/>
      <c r="G155" s="195">
        <f aca="true" t="shared" si="19" ref="G155:H157">G156</f>
        <v>0</v>
      </c>
      <c r="H155" s="195">
        <f t="shared" si="19"/>
        <v>0</v>
      </c>
    </row>
    <row r="156" spans="1:8" ht="12.75" hidden="1">
      <c r="A156" s="190" t="s">
        <v>351</v>
      </c>
      <c r="B156" s="191" t="s">
        <v>128</v>
      </c>
      <c r="C156" s="192" t="s">
        <v>95</v>
      </c>
      <c r="D156" s="192" t="s">
        <v>91</v>
      </c>
      <c r="E156" s="196" t="s">
        <v>381</v>
      </c>
      <c r="F156" s="194" t="s">
        <v>352</v>
      </c>
      <c r="G156" s="195">
        <f t="shared" si="19"/>
        <v>0</v>
      </c>
      <c r="H156" s="195">
        <f t="shared" si="19"/>
        <v>0</v>
      </c>
    </row>
    <row r="157" spans="1:8" ht="12.75" hidden="1">
      <c r="A157" s="190" t="s">
        <v>353</v>
      </c>
      <c r="B157" s="191" t="s">
        <v>128</v>
      </c>
      <c r="C157" s="192" t="s">
        <v>95</v>
      </c>
      <c r="D157" s="192" t="s">
        <v>91</v>
      </c>
      <c r="E157" s="196" t="s">
        <v>381</v>
      </c>
      <c r="F157" s="194" t="s">
        <v>354</v>
      </c>
      <c r="G157" s="195">
        <f t="shared" si="19"/>
        <v>0</v>
      </c>
      <c r="H157" s="195">
        <f t="shared" si="19"/>
        <v>0</v>
      </c>
    </row>
    <row r="158" spans="1:8" ht="12.75" hidden="1">
      <c r="A158" s="190" t="s">
        <v>167</v>
      </c>
      <c r="B158" s="191" t="s">
        <v>128</v>
      </c>
      <c r="C158" s="192" t="s">
        <v>95</v>
      </c>
      <c r="D158" s="192" t="s">
        <v>91</v>
      </c>
      <c r="E158" s="196" t="s">
        <v>381</v>
      </c>
      <c r="F158" s="194" t="s">
        <v>66</v>
      </c>
      <c r="G158" s="195">
        <v>0</v>
      </c>
      <c r="H158" s="195">
        <v>0</v>
      </c>
    </row>
    <row r="159" spans="1:8" ht="12.75" hidden="1">
      <c r="A159" s="197" t="s">
        <v>382</v>
      </c>
      <c r="B159" s="191" t="s">
        <v>128</v>
      </c>
      <c r="C159" s="192" t="s">
        <v>95</v>
      </c>
      <c r="D159" s="192" t="s">
        <v>91</v>
      </c>
      <c r="E159" s="196" t="s">
        <v>383</v>
      </c>
      <c r="F159" s="194"/>
      <c r="G159" s="195">
        <f aca="true" t="shared" si="20" ref="G159:H161">G160</f>
        <v>0</v>
      </c>
      <c r="H159" s="195">
        <f t="shared" si="20"/>
        <v>0</v>
      </c>
    </row>
    <row r="160" spans="1:8" ht="12.75" hidden="1">
      <c r="A160" s="190" t="s">
        <v>351</v>
      </c>
      <c r="B160" s="191" t="s">
        <v>128</v>
      </c>
      <c r="C160" s="192" t="s">
        <v>95</v>
      </c>
      <c r="D160" s="192" t="s">
        <v>91</v>
      </c>
      <c r="E160" s="196" t="s">
        <v>384</v>
      </c>
      <c r="F160" s="194" t="s">
        <v>352</v>
      </c>
      <c r="G160" s="195">
        <f t="shared" si="20"/>
        <v>0</v>
      </c>
      <c r="H160" s="195">
        <f t="shared" si="20"/>
        <v>0</v>
      </c>
    </row>
    <row r="161" spans="1:8" ht="12.75" hidden="1">
      <c r="A161" s="190" t="s">
        <v>353</v>
      </c>
      <c r="B161" s="191" t="s">
        <v>128</v>
      </c>
      <c r="C161" s="192" t="s">
        <v>95</v>
      </c>
      <c r="D161" s="192" t="s">
        <v>91</v>
      </c>
      <c r="E161" s="196" t="s">
        <v>384</v>
      </c>
      <c r="F161" s="194" t="s">
        <v>354</v>
      </c>
      <c r="G161" s="195">
        <f t="shared" si="20"/>
        <v>0</v>
      </c>
      <c r="H161" s="195">
        <f t="shared" si="20"/>
        <v>0</v>
      </c>
    </row>
    <row r="162" spans="1:8" ht="12.75" hidden="1">
      <c r="A162" s="190" t="s">
        <v>167</v>
      </c>
      <c r="B162" s="191" t="s">
        <v>128</v>
      </c>
      <c r="C162" s="192" t="s">
        <v>95</v>
      </c>
      <c r="D162" s="192" t="s">
        <v>91</v>
      </c>
      <c r="E162" s="196" t="s">
        <v>384</v>
      </c>
      <c r="F162" s="194" t="s">
        <v>66</v>
      </c>
      <c r="G162" s="195">
        <v>0</v>
      </c>
      <c r="H162" s="195">
        <v>0</v>
      </c>
    </row>
    <row r="163" spans="1:8" ht="25.5" hidden="1">
      <c r="A163" s="190" t="s">
        <v>385</v>
      </c>
      <c r="B163" s="191" t="s">
        <v>128</v>
      </c>
      <c r="C163" s="192" t="s">
        <v>95</v>
      </c>
      <c r="D163" s="192" t="s">
        <v>91</v>
      </c>
      <c r="E163" s="196" t="s">
        <v>337</v>
      </c>
      <c r="F163" s="194"/>
      <c r="G163" s="195">
        <f aca="true" t="shared" si="21" ref="G163:H169">G164</f>
        <v>0</v>
      </c>
      <c r="H163" s="195">
        <f t="shared" si="21"/>
        <v>0</v>
      </c>
    </row>
    <row r="164" spans="1:8" ht="12.75" hidden="1">
      <c r="A164" s="190" t="s">
        <v>386</v>
      </c>
      <c r="B164" s="191" t="s">
        <v>128</v>
      </c>
      <c r="C164" s="192" t="s">
        <v>95</v>
      </c>
      <c r="D164" s="192" t="s">
        <v>91</v>
      </c>
      <c r="E164" s="196" t="s">
        <v>337</v>
      </c>
      <c r="F164" s="194" t="s">
        <v>387</v>
      </c>
      <c r="G164" s="195">
        <f t="shared" si="21"/>
        <v>0</v>
      </c>
      <c r="H164" s="195">
        <f t="shared" si="21"/>
        <v>0</v>
      </c>
    </row>
    <row r="165" spans="1:8" ht="12.75" hidden="1">
      <c r="A165" s="190" t="s">
        <v>388</v>
      </c>
      <c r="B165" s="191" t="s">
        <v>128</v>
      </c>
      <c r="C165" s="192" t="s">
        <v>95</v>
      </c>
      <c r="D165" s="192" t="s">
        <v>91</v>
      </c>
      <c r="E165" s="196" t="s">
        <v>337</v>
      </c>
      <c r="F165" s="194" t="s">
        <v>389</v>
      </c>
      <c r="G165" s="195">
        <f t="shared" si="21"/>
        <v>0</v>
      </c>
      <c r="H165" s="195">
        <f t="shared" si="21"/>
        <v>0</v>
      </c>
    </row>
    <row r="166" spans="1:8" ht="12.75" hidden="1">
      <c r="A166" s="199" t="s">
        <v>331</v>
      </c>
      <c r="B166" s="191" t="s">
        <v>128</v>
      </c>
      <c r="C166" s="192" t="s">
        <v>95</v>
      </c>
      <c r="D166" s="192" t="s">
        <v>91</v>
      </c>
      <c r="E166" s="196" t="s">
        <v>337</v>
      </c>
      <c r="F166" s="194" t="s">
        <v>338</v>
      </c>
      <c r="G166" s="195">
        <v>0</v>
      </c>
      <c r="H166" s="195">
        <v>0</v>
      </c>
    </row>
    <row r="167" spans="1:8" ht="25.5" hidden="1">
      <c r="A167" s="199" t="s">
        <v>390</v>
      </c>
      <c r="B167" s="191" t="s">
        <v>128</v>
      </c>
      <c r="C167" s="192" t="s">
        <v>95</v>
      </c>
      <c r="D167" s="192" t="s">
        <v>91</v>
      </c>
      <c r="E167" s="196" t="s">
        <v>337</v>
      </c>
      <c r="F167" s="194"/>
      <c r="G167" s="195">
        <f t="shared" si="21"/>
        <v>0</v>
      </c>
      <c r="H167" s="195">
        <f t="shared" si="21"/>
        <v>0</v>
      </c>
    </row>
    <row r="168" spans="1:8" ht="12.75" hidden="1">
      <c r="A168" s="190" t="s">
        <v>386</v>
      </c>
      <c r="B168" s="191" t="s">
        <v>128</v>
      </c>
      <c r="C168" s="192" t="s">
        <v>95</v>
      </c>
      <c r="D168" s="192" t="s">
        <v>91</v>
      </c>
      <c r="E168" s="196" t="s">
        <v>337</v>
      </c>
      <c r="F168" s="194" t="s">
        <v>387</v>
      </c>
      <c r="G168" s="195">
        <f t="shared" si="21"/>
        <v>0</v>
      </c>
      <c r="H168" s="195">
        <f t="shared" si="21"/>
        <v>0</v>
      </c>
    </row>
    <row r="169" spans="1:8" ht="12.75" hidden="1">
      <c r="A169" s="190" t="s">
        <v>388</v>
      </c>
      <c r="B169" s="191" t="s">
        <v>128</v>
      </c>
      <c r="C169" s="192" t="s">
        <v>95</v>
      </c>
      <c r="D169" s="192" t="s">
        <v>91</v>
      </c>
      <c r="E169" s="196" t="s">
        <v>337</v>
      </c>
      <c r="F169" s="194" t="s">
        <v>389</v>
      </c>
      <c r="G169" s="195">
        <f t="shared" si="21"/>
        <v>0</v>
      </c>
      <c r="H169" s="195">
        <f t="shared" si="21"/>
        <v>0</v>
      </c>
    </row>
    <row r="170" spans="1:8" ht="12.75" hidden="1">
      <c r="A170" s="199" t="s">
        <v>331</v>
      </c>
      <c r="B170" s="191" t="s">
        <v>128</v>
      </c>
      <c r="C170" s="192" t="s">
        <v>95</v>
      </c>
      <c r="D170" s="192" t="s">
        <v>91</v>
      </c>
      <c r="E170" s="196" t="s">
        <v>337</v>
      </c>
      <c r="F170" s="194" t="s">
        <v>338</v>
      </c>
      <c r="G170" s="195">
        <v>0</v>
      </c>
      <c r="H170" s="195">
        <v>0</v>
      </c>
    </row>
    <row r="171" spans="1:8" ht="12.75">
      <c r="A171" s="190" t="s">
        <v>391</v>
      </c>
      <c r="B171" s="191" t="s">
        <v>128</v>
      </c>
      <c r="C171" s="192" t="s">
        <v>95</v>
      </c>
      <c r="D171" s="192" t="s">
        <v>96</v>
      </c>
      <c r="E171" s="196" t="s">
        <v>392</v>
      </c>
      <c r="F171" s="194"/>
      <c r="G171" s="195">
        <f>G172+G193+G182+G185+G189</f>
        <v>619.6999999999999</v>
      </c>
      <c r="H171" s="195">
        <f>H172+H193+H182+H185+H189</f>
        <v>626.5</v>
      </c>
    </row>
    <row r="172" spans="1:8" ht="12.75">
      <c r="A172" s="197" t="s">
        <v>393</v>
      </c>
      <c r="B172" s="191" t="s">
        <v>128</v>
      </c>
      <c r="C172" s="192" t="s">
        <v>95</v>
      </c>
      <c r="D172" s="192" t="s">
        <v>96</v>
      </c>
      <c r="E172" s="196" t="s">
        <v>74</v>
      </c>
      <c r="F172" s="194"/>
      <c r="G172" s="195">
        <f>G173+G177</f>
        <v>109.3</v>
      </c>
      <c r="H172" s="195">
        <f>H173+H177</f>
        <v>116.1</v>
      </c>
    </row>
    <row r="173" spans="1:8" ht="12.75">
      <c r="A173" s="190" t="s">
        <v>351</v>
      </c>
      <c r="B173" s="191" t="s">
        <v>128</v>
      </c>
      <c r="C173" s="192" t="s">
        <v>95</v>
      </c>
      <c r="D173" s="192" t="s">
        <v>96</v>
      </c>
      <c r="E173" s="196" t="s">
        <v>74</v>
      </c>
      <c r="F173" s="194" t="s">
        <v>352</v>
      </c>
      <c r="G173" s="195">
        <f>G174</f>
        <v>109.3</v>
      </c>
      <c r="H173" s="195">
        <f>H174</f>
        <v>116.1</v>
      </c>
    </row>
    <row r="174" spans="1:8" ht="12.75">
      <c r="A174" s="190" t="s">
        <v>353</v>
      </c>
      <c r="B174" s="191" t="s">
        <v>128</v>
      </c>
      <c r="C174" s="192" t="s">
        <v>95</v>
      </c>
      <c r="D174" s="192" t="s">
        <v>96</v>
      </c>
      <c r="E174" s="196" t="s">
        <v>74</v>
      </c>
      <c r="F174" s="194" t="s">
        <v>354</v>
      </c>
      <c r="G174" s="195">
        <f>G175+G176</f>
        <v>109.3</v>
      </c>
      <c r="H174" s="195">
        <f>H175+H176</f>
        <v>116.1</v>
      </c>
    </row>
    <row r="175" spans="1:8" ht="12.75">
      <c r="A175" s="190" t="s">
        <v>167</v>
      </c>
      <c r="B175" s="191" t="s">
        <v>128</v>
      </c>
      <c r="C175" s="192" t="s">
        <v>95</v>
      </c>
      <c r="D175" s="192" t="s">
        <v>96</v>
      </c>
      <c r="E175" s="196" t="s">
        <v>74</v>
      </c>
      <c r="F175" s="194" t="s">
        <v>66</v>
      </c>
      <c r="G175" s="195">
        <f>67-7.7</f>
        <v>59.3</v>
      </c>
      <c r="H175" s="195">
        <f>67-0.9</f>
        <v>66.1</v>
      </c>
    </row>
    <row r="176" spans="1:8" ht="12.75">
      <c r="A176" s="190" t="s">
        <v>506</v>
      </c>
      <c r="B176" s="191" t="s">
        <v>128</v>
      </c>
      <c r="C176" s="192" t="s">
        <v>95</v>
      </c>
      <c r="D176" s="192" t="s">
        <v>96</v>
      </c>
      <c r="E176" s="196" t="s">
        <v>74</v>
      </c>
      <c r="F176" s="194" t="s">
        <v>507</v>
      </c>
      <c r="G176" s="195">
        <v>50</v>
      </c>
      <c r="H176" s="195">
        <v>50</v>
      </c>
    </row>
    <row r="177" spans="1:8" ht="12.75" hidden="1">
      <c r="A177" s="190" t="s">
        <v>355</v>
      </c>
      <c r="B177" s="191" t="s">
        <v>128</v>
      </c>
      <c r="C177" s="192" t="s">
        <v>95</v>
      </c>
      <c r="D177" s="192" t="s">
        <v>96</v>
      </c>
      <c r="E177" s="196" t="s">
        <v>74</v>
      </c>
      <c r="F177" s="194" t="s">
        <v>356</v>
      </c>
      <c r="G177" s="195">
        <f>G178</f>
        <v>0</v>
      </c>
      <c r="H177" s="195">
        <f>H178</f>
        <v>0</v>
      </c>
    </row>
    <row r="178" spans="1:8" ht="12.75" hidden="1">
      <c r="A178" s="190" t="s">
        <v>357</v>
      </c>
      <c r="B178" s="191" t="s">
        <v>128</v>
      </c>
      <c r="C178" s="192" t="s">
        <v>95</v>
      </c>
      <c r="D178" s="192" t="s">
        <v>96</v>
      </c>
      <c r="E178" s="196" t="s">
        <v>74</v>
      </c>
      <c r="F178" s="194" t="s">
        <v>358</v>
      </c>
      <c r="G178" s="195">
        <f>G181+G179+G180</f>
        <v>0</v>
      </c>
      <c r="H178" s="195">
        <f>H181+H179+H180</f>
        <v>0</v>
      </c>
    </row>
    <row r="179" spans="1:8" ht="12.75" hidden="1">
      <c r="A179" s="207" t="s">
        <v>215</v>
      </c>
      <c r="B179" s="191" t="s">
        <v>128</v>
      </c>
      <c r="C179" s="192" t="s">
        <v>95</v>
      </c>
      <c r="D179" s="192" t="s">
        <v>96</v>
      </c>
      <c r="E179" s="196" t="s">
        <v>74</v>
      </c>
      <c r="F179" s="198" t="s">
        <v>204</v>
      </c>
      <c r="G179" s="195">
        <v>0</v>
      </c>
      <c r="H179" s="195">
        <v>0</v>
      </c>
    </row>
    <row r="180" spans="1:8" ht="12.75" hidden="1">
      <c r="A180" s="207" t="s">
        <v>168</v>
      </c>
      <c r="B180" s="191" t="s">
        <v>128</v>
      </c>
      <c r="C180" s="192" t="s">
        <v>95</v>
      </c>
      <c r="D180" s="192" t="s">
        <v>96</v>
      </c>
      <c r="E180" s="196" t="s">
        <v>74</v>
      </c>
      <c r="F180" s="198" t="s">
        <v>205</v>
      </c>
      <c r="G180" s="195">
        <v>0</v>
      </c>
      <c r="H180" s="195">
        <v>0</v>
      </c>
    </row>
    <row r="181" spans="1:8" ht="12.75" hidden="1">
      <c r="A181" s="197" t="s">
        <v>169</v>
      </c>
      <c r="B181" s="191" t="s">
        <v>128</v>
      </c>
      <c r="C181" s="192" t="s">
        <v>95</v>
      </c>
      <c r="D181" s="192" t="s">
        <v>96</v>
      </c>
      <c r="E181" s="196" t="s">
        <v>74</v>
      </c>
      <c r="F181" s="198" t="s">
        <v>206</v>
      </c>
      <c r="G181" s="195">
        <v>0</v>
      </c>
      <c r="H181" s="195">
        <v>0</v>
      </c>
    </row>
    <row r="182" spans="1:8" ht="12.75" hidden="1">
      <c r="A182" s="190" t="s">
        <v>351</v>
      </c>
      <c r="B182" s="191" t="s">
        <v>128</v>
      </c>
      <c r="C182" s="192" t="s">
        <v>95</v>
      </c>
      <c r="D182" s="192" t="s">
        <v>96</v>
      </c>
      <c r="E182" s="196" t="s">
        <v>394</v>
      </c>
      <c r="F182" s="194" t="s">
        <v>352</v>
      </c>
      <c r="G182" s="195">
        <f>G183</f>
        <v>0</v>
      </c>
      <c r="H182" s="195">
        <f>H183</f>
        <v>0</v>
      </c>
    </row>
    <row r="183" spans="1:8" ht="12.75" hidden="1">
      <c r="A183" s="190" t="s">
        <v>353</v>
      </c>
      <c r="B183" s="191" t="s">
        <v>128</v>
      </c>
      <c r="C183" s="192" t="s">
        <v>95</v>
      </c>
      <c r="D183" s="192" t="s">
        <v>96</v>
      </c>
      <c r="E183" s="196" t="s">
        <v>394</v>
      </c>
      <c r="F183" s="194" t="s">
        <v>354</v>
      </c>
      <c r="G183" s="195">
        <f>G184</f>
        <v>0</v>
      </c>
      <c r="H183" s="195">
        <f>H184</f>
        <v>0</v>
      </c>
    </row>
    <row r="184" spans="1:8" ht="12.75" hidden="1">
      <c r="A184" s="190" t="s">
        <v>167</v>
      </c>
      <c r="B184" s="191" t="s">
        <v>128</v>
      </c>
      <c r="C184" s="192" t="s">
        <v>95</v>
      </c>
      <c r="D184" s="192" t="s">
        <v>96</v>
      </c>
      <c r="E184" s="196" t="s">
        <v>394</v>
      </c>
      <c r="F184" s="194" t="s">
        <v>66</v>
      </c>
      <c r="G184" s="195">
        <v>0</v>
      </c>
      <c r="H184" s="195">
        <v>0</v>
      </c>
    </row>
    <row r="185" spans="1:8" ht="12.75">
      <c r="A185" s="197" t="s">
        <v>395</v>
      </c>
      <c r="B185" s="191" t="s">
        <v>128</v>
      </c>
      <c r="C185" s="192" t="s">
        <v>95</v>
      </c>
      <c r="D185" s="192" t="s">
        <v>96</v>
      </c>
      <c r="E185" s="196" t="s">
        <v>396</v>
      </c>
      <c r="F185" s="194"/>
      <c r="G185" s="195">
        <f aca="true" t="shared" si="22" ref="G185:H187">G186</f>
        <v>510.4</v>
      </c>
      <c r="H185" s="195">
        <f t="shared" si="22"/>
        <v>510.4</v>
      </c>
    </row>
    <row r="186" spans="1:8" ht="12.75">
      <c r="A186" s="190" t="s">
        <v>351</v>
      </c>
      <c r="B186" s="191" t="s">
        <v>128</v>
      </c>
      <c r="C186" s="192" t="s">
        <v>95</v>
      </c>
      <c r="D186" s="192" t="s">
        <v>96</v>
      </c>
      <c r="E186" s="196" t="s">
        <v>396</v>
      </c>
      <c r="F186" s="194" t="s">
        <v>352</v>
      </c>
      <c r="G186" s="195">
        <f t="shared" si="22"/>
        <v>510.4</v>
      </c>
      <c r="H186" s="195">
        <f t="shared" si="22"/>
        <v>510.4</v>
      </c>
    </row>
    <row r="187" spans="1:8" ht="12.75">
      <c r="A187" s="190" t="s">
        <v>353</v>
      </c>
      <c r="B187" s="191" t="s">
        <v>128</v>
      </c>
      <c r="C187" s="192" t="s">
        <v>95</v>
      </c>
      <c r="D187" s="192" t="s">
        <v>96</v>
      </c>
      <c r="E187" s="196" t="s">
        <v>396</v>
      </c>
      <c r="F187" s="194" t="s">
        <v>354</v>
      </c>
      <c r="G187" s="195">
        <f t="shared" si="22"/>
        <v>510.4</v>
      </c>
      <c r="H187" s="195">
        <f t="shared" si="22"/>
        <v>510.4</v>
      </c>
    </row>
    <row r="188" spans="1:8" ht="12.75">
      <c r="A188" s="190" t="s">
        <v>167</v>
      </c>
      <c r="B188" s="191" t="s">
        <v>128</v>
      </c>
      <c r="C188" s="192" t="s">
        <v>95</v>
      </c>
      <c r="D188" s="192" t="s">
        <v>96</v>
      </c>
      <c r="E188" s="196" t="s">
        <v>396</v>
      </c>
      <c r="F188" s="194" t="s">
        <v>66</v>
      </c>
      <c r="G188" s="195">
        <v>510.4</v>
      </c>
      <c r="H188" s="195">
        <v>510.4</v>
      </c>
    </row>
    <row r="189" spans="1:8" ht="12.75" hidden="1">
      <c r="A189" s="197" t="s">
        <v>397</v>
      </c>
      <c r="B189" s="191" t="s">
        <v>128</v>
      </c>
      <c r="C189" s="192" t="s">
        <v>95</v>
      </c>
      <c r="D189" s="192" t="s">
        <v>96</v>
      </c>
      <c r="E189" s="196" t="s">
        <v>398</v>
      </c>
      <c r="F189" s="194"/>
      <c r="G189" s="195">
        <f aca="true" t="shared" si="23" ref="G189:H191">G190</f>
        <v>0</v>
      </c>
      <c r="H189" s="195">
        <f t="shared" si="23"/>
        <v>0</v>
      </c>
    </row>
    <row r="190" spans="1:8" ht="12.75" hidden="1">
      <c r="A190" s="190" t="s">
        <v>351</v>
      </c>
      <c r="B190" s="191" t="s">
        <v>128</v>
      </c>
      <c r="C190" s="192" t="s">
        <v>95</v>
      </c>
      <c r="D190" s="192" t="s">
        <v>96</v>
      </c>
      <c r="E190" s="196" t="s">
        <v>398</v>
      </c>
      <c r="F190" s="194" t="s">
        <v>352</v>
      </c>
      <c r="G190" s="195">
        <f t="shared" si="23"/>
        <v>0</v>
      </c>
      <c r="H190" s="195">
        <f t="shared" si="23"/>
        <v>0</v>
      </c>
    </row>
    <row r="191" spans="1:8" ht="12.75" hidden="1">
      <c r="A191" s="190" t="s">
        <v>353</v>
      </c>
      <c r="B191" s="191" t="s">
        <v>128</v>
      </c>
      <c r="C191" s="192" t="s">
        <v>95</v>
      </c>
      <c r="D191" s="192" t="s">
        <v>96</v>
      </c>
      <c r="E191" s="196" t="s">
        <v>398</v>
      </c>
      <c r="F191" s="194" t="s">
        <v>354</v>
      </c>
      <c r="G191" s="195">
        <f t="shared" si="23"/>
        <v>0</v>
      </c>
      <c r="H191" s="195">
        <f t="shared" si="23"/>
        <v>0</v>
      </c>
    </row>
    <row r="192" spans="1:8" ht="12.75" hidden="1">
      <c r="A192" s="190" t="s">
        <v>167</v>
      </c>
      <c r="B192" s="191" t="s">
        <v>128</v>
      </c>
      <c r="C192" s="192" t="s">
        <v>95</v>
      </c>
      <c r="D192" s="192" t="s">
        <v>96</v>
      </c>
      <c r="E192" s="196" t="s">
        <v>398</v>
      </c>
      <c r="F192" s="194" t="s">
        <v>66</v>
      </c>
      <c r="G192" s="195">
        <v>0</v>
      </c>
      <c r="H192" s="195">
        <v>0</v>
      </c>
    </row>
    <row r="193" spans="1:8" ht="12.75" hidden="1">
      <c r="A193" s="197" t="s">
        <v>399</v>
      </c>
      <c r="B193" s="191" t="s">
        <v>128</v>
      </c>
      <c r="C193" s="192" t="s">
        <v>95</v>
      </c>
      <c r="D193" s="192" t="s">
        <v>96</v>
      </c>
      <c r="E193" s="196" t="s">
        <v>400</v>
      </c>
      <c r="F193" s="194"/>
      <c r="G193" s="195">
        <f>G194+G197</f>
        <v>0</v>
      </c>
      <c r="H193" s="195">
        <f>H194+H197</f>
        <v>0</v>
      </c>
    </row>
    <row r="194" spans="1:8" ht="12.75" hidden="1">
      <c r="A194" s="190" t="s">
        <v>351</v>
      </c>
      <c r="B194" s="191" t="s">
        <v>128</v>
      </c>
      <c r="C194" s="192" t="s">
        <v>95</v>
      </c>
      <c r="D194" s="192" t="s">
        <v>96</v>
      </c>
      <c r="E194" s="196" t="s">
        <v>401</v>
      </c>
      <c r="F194" s="194" t="s">
        <v>352</v>
      </c>
      <c r="G194" s="195">
        <f>G195</f>
        <v>0</v>
      </c>
      <c r="H194" s="195">
        <f>H195</f>
        <v>0</v>
      </c>
    </row>
    <row r="195" spans="1:8" ht="12.75" hidden="1">
      <c r="A195" s="190" t="s">
        <v>353</v>
      </c>
      <c r="B195" s="191" t="s">
        <v>128</v>
      </c>
      <c r="C195" s="192" t="s">
        <v>95</v>
      </c>
      <c r="D195" s="192" t="s">
        <v>96</v>
      </c>
      <c r="E195" s="196" t="s">
        <v>401</v>
      </c>
      <c r="F195" s="194" t="s">
        <v>354</v>
      </c>
      <c r="G195" s="195">
        <f>G196</f>
        <v>0</v>
      </c>
      <c r="H195" s="195">
        <f>H196</f>
        <v>0</v>
      </c>
    </row>
    <row r="196" spans="1:8" ht="12.75" hidden="1">
      <c r="A196" s="190" t="s">
        <v>167</v>
      </c>
      <c r="B196" s="191" t="s">
        <v>128</v>
      </c>
      <c r="C196" s="192" t="s">
        <v>95</v>
      </c>
      <c r="D196" s="192" t="s">
        <v>96</v>
      </c>
      <c r="E196" s="196" t="s">
        <v>401</v>
      </c>
      <c r="F196" s="194" t="s">
        <v>66</v>
      </c>
      <c r="G196" s="195">
        <v>0</v>
      </c>
      <c r="H196" s="195">
        <v>0</v>
      </c>
    </row>
    <row r="197" spans="1:8" ht="12.75" hidden="1">
      <c r="A197" s="190" t="s">
        <v>351</v>
      </c>
      <c r="B197" s="191" t="s">
        <v>128</v>
      </c>
      <c r="C197" s="192" t="s">
        <v>95</v>
      </c>
      <c r="D197" s="192" t="s">
        <v>96</v>
      </c>
      <c r="E197" s="196" t="s">
        <v>402</v>
      </c>
      <c r="F197" s="194" t="s">
        <v>352</v>
      </c>
      <c r="G197" s="195">
        <f>G198</f>
        <v>0</v>
      </c>
      <c r="H197" s="195">
        <f>H198</f>
        <v>0</v>
      </c>
    </row>
    <row r="198" spans="1:8" ht="12.75" hidden="1">
      <c r="A198" s="190" t="s">
        <v>353</v>
      </c>
      <c r="B198" s="191" t="s">
        <v>128</v>
      </c>
      <c r="C198" s="192" t="s">
        <v>95</v>
      </c>
      <c r="D198" s="192" t="s">
        <v>96</v>
      </c>
      <c r="E198" s="196" t="s">
        <v>402</v>
      </c>
      <c r="F198" s="194" t="s">
        <v>354</v>
      </c>
      <c r="G198" s="195">
        <f>G199</f>
        <v>0</v>
      </c>
      <c r="H198" s="195">
        <f>H199</f>
        <v>0</v>
      </c>
    </row>
    <row r="199" spans="1:8" ht="12.75" hidden="1">
      <c r="A199" s="190" t="s">
        <v>167</v>
      </c>
      <c r="B199" s="191" t="s">
        <v>128</v>
      </c>
      <c r="C199" s="192" t="s">
        <v>95</v>
      </c>
      <c r="D199" s="192" t="s">
        <v>96</v>
      </c>
      <c r="E199" s="196" t="s">
        <v>402</v>
      </c>
      <c r="F199" s="194" t="s">
        <v>66</v>
      </c>
      <c r="G199" s="195">
        <v>0</v>
      </c>
      <c r="H199" s="195">
        <v>0</v>
      </c>
    </row>
    <row r="200" spans="1:8" ht="12.75">
      <c r="A200" s="190" t="s">
        <v>181</v>
      </c>
      <c r="B200" s="191" t="s">
        <v>128</v>
      </c>
      <c r="C200" s="192" t="s">
        <v>97</v>
      </c>
      <c r="D200" s="192" t="s">
        <v>340</v>
      </c>
      <c r="E200" s="193"/>
      <c r="F200" s="194"/>
      <c r="G200" s="195">
        <f aca="true" t="shared" si="24" ref="G200:H202">G201</f>
        <v>672</v>
      </c>
      <c r="H200" s="195">
        <f t="shared" si="24"/>
        <v>672</v>
      </c>
    </row>
    <row r="201" spans="1:8" ht="12.75">
      <c r="A201" s="190" t="s">
        <v>266</v>
      </c>
      <c r="B201" s="191" t="s">
        <v>128</v>
      </c>
      <c r="C201" s="192" t="s">
        <v>97</v>
      </c>
      <c r="D201" s="192" t="s">
        <v>90</v>
      </c>
      <c r="E201" s="193"/>
      <c r="F201" s="194"/>
      <c r="G201" s="195">
        <f t="shared" si="24"/>
        <v>672</v>
      </c>
      <c r="H201" s="195">
        <f t="shared" si="24"/>
        <v>672</v>
      </c>
    </row>
    <row r="202" spans="1:8" ht="12.75">
      <c r="A202" s="197" t="s">
        <v>403</v>
      </c>
      <c r="B202" s="191" t="s">
        <v>128</v>
      </c>
      <c r="C202" s="192" t="s">
        <v>97</v>
      </c>
      <c r="D202" s="192" t="s">
        <v>90</v>
      </c>
      <c r="E202" s="196" t="s">
        <v>404</v>
      </c>
      <c r="F202" s="198" t="s">
        <v>405</v>
      </c>
      <c r="G202" s="195">
        <f t="shared" si="24"/>
        <v>672</v>
      </c>
      <c r="H202" s="195">
        <f t="shared" si="24"/>
        <v>672</v>
      </c>
    </row>
    <row r="203" spans="1:8" ht="12.75">
      <c r="A203" s="197" t="s">
        <v>406</v>
      </c>
      <c r="B203" s="191" t="s">
        <v>128</v>
      </c>
      <c r="C203" s="192" t="s">
        <v>97</v>
      </c>
      <c r="D203" s="192" t="s">
        <v>90</v>
      </c>
      <c r="E203" s="196" t="s">
        <v>404</v>
      </c>
      <c r="F203" s="198" t="s">
        <v>407</v>
      </c>
      <c r="G203" s="195">
        <f>G204+G205</f>
        <v>672</v>
      </c>
      <c r="H203" s="195">
        <f>H204+H205</f>
        <v>672</v>
      </c>
    </row>
    <row r="204" spans="1:8" ht="12.75">
      <c r="A204" s="197" t="s">
        <v>183</v>
      </c>
      <c r="B204" s="191" t="s">
        <v>128</v>
      </c>
      <c r="C204" s="192" t="s">
        <v>97</v>
      </c>
      <c r="D204" s="192" t="s">
        <v>90</v>
      </c>
      <c r="E204" s="196" t="s">
        <v>404</v>
      </c>
      <c r="F204" s="198" t="s">
        <v>408</v>
      </c>
      <c r="G204" s="195">
        <v>672</v>
      </c>
      <c r="H204" s="195">
        <v>672</v>
      </c>
    </row>
    <row r="205" spans="1:8" ht="12.75">
      <c r="A205" s="197" t="s">
        <v>409</v>
      </c>
      <c r="B205" s="191" t="s">
        <v>128</v>
      </c>
      <c r="C205" s="192" t="s">
        <v>97</v>
      </c>
      <c r="D205" s="192" t="s">
        <v>90</v>
      </c>
      <c r="E205" s="196" t="s">
        <v>410</v>
      </c>
      <c r="F205" s="198" t="s">
        <v>411</v>
      </c>
      <c r="G205" s="195">
        <v>0</v>
      </c>
      <c r="H205" s="195">
        <v>0</v>
      </c>
    </row>
    <row r="206" spans="1:8" ht="12.75" hidden="1">
      <c r="A206" s="190" t="s">
        <v>25</v>
      </c>
      <c r="B206" s="191" t="s">
        <v>128</v>
      </c>
      <c r="C206" s="192" t="s">
        <v>98</v>
      </c>
      <c r="D206" s="192" t="s">
        <v>340</v>
      </c>
      <c r="E206" s="193"/>
      <c r="F206" s="194"/>
      <c r="G206" s="195">
        <f aca="true" t="shared" si="25" ref="G206:H211">G207</f>
        <v>0</v>
      </c>
      <c r="H206" s="195">
        <f t="shared" si="25"/>
        <v>0</v>
      </c>
    </row>
    <row r="207" spans="1:8" ht="12.75" hidden="1">
      <c r="A207" s="190" t="s">
        <v>32</v>
      </c>
      <c r="B207" s="191" t="s">
        <v>128</v>
      </c>
      <c r="C207" s="192" t="s">
        <v>98</v>
      </c>
      <c r="D207" s="192" t="s">
        <v>90</v>
      </c>
      <c r="E207" s="193"/>
      <c r="F207" s="194"/>
      <c r="G207" s="195">
        <f t="shared" si="25"/>
        <v>0</v>
      </c>
      <c r="H207" s="195">
        <f t="shared" si="25"/>
        <v>0</v>
      </c>
    </row>
    <row r="208" spans="1:8" ht="12.75" hidden="1">
      <c r="A208" s="190" t="s">
        <v>270</v>
      </c>
      <c r="B208" s="191" t="s">
        <v>128</v>
      </c>
      <c r="C208" s="192" t="s">
        <v>98</v>
      </c>
      <c r="D208" s="192" t="s">
        <v>90</v>
      </c>
      <c r="E208" s="196" t="s">
        <v>195</v>
      </c>
      <c r="F208" s="194"/>
      <c r="G208" s="195">
        <f t="shared" si="25"/>
        <v>0</v>
      </c>
      <c r="H208" s="195">
        <f t="shared" si="25"/>
        <v>0</v>
      </c>
    </row>
    <row r="209" spans="1:8" ht="25.5" hidden="1">
      <c r="A209" s="190" t="s">
        <v>412</v>
      </c>
      <c r="B209" s="191" t="s">
        <v>128</v>
      </c>
      <c r="C209" s="192" t="s">
        <v>98</v>
      </c>
      <c r="D209" s="192" t="s">
        <v>90</v>
      </c>
      <c r="E209" s="196" t="s">
        <v>195</v>
      </c>
      <c r="F209" s="194"/>
      <c r="G209" s="195">
        <f t="shared" si="25"/>
        <v>0</v>
      </c>
      <c r="H209" s="195">
        <f t="shared" si="25"/>
        <v>0</v>
      </c>
    </row>
    <row r="210" spans="1:8" ht="12.75" hidden="1">
      <c r="A210" s="190" t="s">
        <v>413</v>
      </c>
      <c r="B210" s="191" t="s">
        <v>128</v>
      </c>
      <c r="C210" s="192" t="s">
        <v>98</v>
      </c>
      <c r="D210" s="192" t="s">
        <v>90</v>
      </c>
      <c r="E210" s="196" t="s">
        <v>195</v>
      </c>
      <c r="F210" s="194" t="s">
        <v>414</v>
      </c>
      <c r="G210" s="195">
        <f t="shared" si="25"/>
        <v>0</v>
      </c>
      <c r="H210" s="195">
        <f t="shared" si="25"/>
        <v>0</v>
      </c>
    </row>
    <row r="211" spans="1:8" ht="12.75" hidden="1">
      <c r="A211" s="197" t="s">
        <v>415</v>
      </c>
      <c r="B211" s="191" t="s">
        <v>128</v>
      </c>
      <c r="C211" s="192" t="s">
        <v>98</v>
      </c>
      <c r="D211" s="192" t="s">
        <v>90</v>
      </c>
      <c r="E211" s="196" t="s">
        <v>195</v>
      </c>
      <c r="F211" s="198" t="s">
        <v>416</v>
      </c>
      <c r="G211" s="195">
        <f t="shared" si="25"/>
        <v>0</v>
      </c>
      <c r="H211" s="195">
        <f t="shared" si="25"/>
        <v>0</v>
      </c>
    </row>
    <row r="212" spans="1:8" ht="12.75" hidden="1">
      <c r="A212" s="197" t="s">
        <v>185</v>
      </c>
      <c r="B212" s="191" t="s">
        <v>128</v>
      </c>
      <c r="C212" s="192" t="s">
        <v>98</v>
      </c>
      <c r="D212" s="192" t="s">
        <v>90</v>
      </c>
      <c r="E212" s="196" t="s">
        <v>195</v>
      </c>
      <c r="F212" s="198" t="s">
        <v>208</v>
      </c>
      <c r="G212" s="195">
        <v>0</v>
      </c>
      <c r="H212" s="195">
        <v>0</v>
      </c>
    </row>
    <row r="213" spans="1:8" ht="12.75">
      <c r="A213" s="197" t="s">
        <v>417</v>
      </c>
      <c r="B213" s="191" t="s">
        <v>128</v>
      </c>
      <c r="C213" s="191" t="s">
        <v>101</v>
      </c>
      <c r="D213" s="191" t="s">
        <v>340</v>
      </c>
      <c r="E213" s="196"/>
      <c r="F213" s="198"/>
      <c r="G213" s="195">
        <f>G214</f>
        <v>10</v>
      </c>
      <c r="H213" s="195">
        <f>H214</f>
        <v>10</v>
      </c>
    </row>
    <row r="214" spans="1:8" ht="12.75">
      <c r="A214" s="197" t="s">
        <v>33</v>
      </c>
      <c r="B214" s="191" t="s">
        <v>128</v>
      </c>
      <c r="C214" s="191" t="s">
        <v>101</v>
      </c>
      <c r="D214" s="191" t="s">
        <v>90</v>
      </c>
      <c r="E214" s="196" t="s">
        <v>392</v>
      </c>
      <c r="F214" s="198"/>
      <c r="G214" s="195">
        <f>G215+G219+G222</f>
        <v>10</v>
      </c>
      <c r="H214" s="195">
        <f>H215+H219+H222</f>
        <v>10</v>
      </c>
    </row>
    <row r="215" spans="1:8" ht="25.5">
      <c r="A215" s="197" t="s">
        <v>511</v>
      </c>
      <c r="B215" s="191" t="s">
        <v>128</v>
      </c>
      <c r="C215" s="191" t="s">
        <v>101</v>
      </c>
      <c r="D215" s="191" t="s">
        <v>90</v>
      </c>
      <c r="E215" s="196" t="s">
        <v>188</v>
      </c>
      <c r="F215" s="198"/>
      <c r="G215" s="195">
        <f aca="true" t="shared" si="26" ref="G215:H217">G216</f>
        <v>10</v>
      </c>
      <c r="H215" s="195">
        <f t="shared" si="26"/>
        <v>10</v>
      </c>
    </row>
    <row r="216" spans="1:8" ht="12.75">
      <c r="A216" s="190" t="s">
        <v>351</v>
      </c>
      <c r="B216" s="191" t="s">
        <v>128</v>
      </c>
      <c r="C216" s="191" t="s">
        <v>101</v>
      </c>
      <c r="D216" s="191" t="s">
        <v>90</v>
      </c>
      <c r="E216" s="196" t="s">
        <v>188</v>
      </c>
      <c r="F216" s="194" t="s">
        <v>352</v>
      </c>
      <c r="G216" s="195">
        <f t="shared" si="26"/>
        <v>10</v>
      </c>
      <c r="H216" s="195">
        <f t="shared" si="26"/>
        <v>10</v>
      </c>
    </row>
    <row r="217" spans="1:8" ht="12.75">
      <c r="A217" s="190" t="s">
        <v>353</v>
      </c>
      <c r="B217" s="191" t="s">
        <v>128</v>
      </c>
      <c r="C217" s="191" t="s">
        <v>101</v>
      </c>
      <c r="D217" s="191" t="s">
        <v>90</v>
      </c>
      <c r="E217" s="196" t="s">
        <v>188</v>
      </c>
      <c r="F217" s="194" t="s">
        <v>354</v>
      </c>
      <c r="G217" s="195">
        <f t="shared" si="26"/>
        <v>10</v>
      </c>
      <c r="H217" s="195">
        <f t="shared" si="26"/>
        <v>10</v>
      </c>
    </row>
    <row r="218" spans="1:8" ht="12.75">
      <c r="A218" s="190" t="s">
        <v>167</v>
      </c>
      <c r="B218" s="191" t="s">
        <v>128</v>
      </c>
      <c r="C218" s="191" t="s">
        <v>101</v>
      </c>
      <c r="D218" s="191" t="s">
        <v>90</v>
      </c>
      <c r="E218" s="196" t="s">
        <v>188</v>
      </c>
      <c r="F218" s="194" t="s">
        <v>66</v>
      </c>
      <c r="G218" s="195">
        <v>10</v>
      </c>
      <c r="H218" s="195">
        <v>10</v>
      </c>
    </row>
    <row r="219" spans="1:8" ht="12.75" hidden="1">
      <c r="A219" s="190" t="s">
        <v>351</v>
      </c>
      <c r="B219" s="191" t="s">
        <v>128</v>
      </c>
      <c r="C219" s="191" t="s">
        <v>101</v>
      </c>
      <c r="D219" s="191" t="s">
        <v>90</v>
      </c>
      <c r="E219" s="196" t="s">
        <v>202</v>
      </c>
      <c r="F219" s="194" t="s">
        <v>352</v>
      </c>
      <c r="G219" s="195">
        <f>G220</f>
        <v>0</v>
      </c>
      <c r="H219" s="195">
        <f>H220</f>
        <v>0</v>
      </c>
    </row>
    <row r="220" spans="1:8" ht="12.75" hidden="1">
      <c r="A220" s="190" t="s">
        <v>353</v>
      </c>
      <c r="B220" s="191" t="s">
        <v>128</v>
      </c>
      <c r="C220" s="191" t="s">
        <v>101</v>
      </c>
      <c r="D220" s="191" t="s">
        <v>90</v>
      </c>
      <c r="E220" s="196" t="s">
        <v>202</v>
      </c>
      <c r="F220" s="194" t="s">
        <v>354</v>
      </c>
      <c r="G220" s="195">
        <f>G221</f>
        <v>0</v>
      </c>
      <c r="H220" s="195">
        <f>H221</f>
        <v>0</v>
      </c>
    </row>
    <row r="221" spans="1:8" ht="12.75" hidden="1">
      <c r="A221" s="190" t="s">
        <v>167</v>
      </c>
      <c r="B221" s="191" t="s">
        <v>128</v>
      </c>
      <c r="C221" s="191" t="s">
        <v>101</v>
      </c>
      <c r="D221" s="191" t="s">
        <v>90</v>
      </c>
      <c r="E221" s="196" t="s">
        <v>202</v>
      </c>
      <c r="F221" s="194" t="s">
        <v>66</v>
      </c>
      <c r="G221" s="195">
        <v>0</v>
      </c>
      <c r="H221" s="195">
        <v>0</v>
      </c>
    </row>
    <row r="222" spans="1:8" ht="12.75" hidden="1">
      <c r="A222" s="190" t="s">
        <v>418</v>
      </c>
      <c r="B222" s="191" t="s">
        <v>128</v>
      </c>
      <c r="C222" s="191" t="s">
        <v>101</v>
      </c>
      <c r="D222" s="191" t="s">
        <v>90</v>
      </c>
      <c r="E222" s="196" t="s">
        <v>202</v>
      </c>
      <c r="F222" s="194" t="s">
        <v>414</v>
      </c>
      <c r="G222" s="195">
        <f>G223+G224+G225</f>
        <v>0</v>
      </c>
      <c r="H222" s="195">
        <f>H223+H224+H225</f>
        <v>0</v>
      </c>
    </row>
    <row r="223" spans="1:8" ht="12.75" hidden="1">
      <c r="A223" s="190" t="s">
        <v>419</v>
      </c>
      <c r="B223" s="191" t="s">
        <v>128</v>
      </c>
      <c r="C223" s="191" t="s">
        <v>101</v>
      </c>
      <c r="D223" s="191" t="s">
        <v>90</v>
      </c>
      <c r="E223" s="196" t="s">
        <v>202</v>
      </c>
      <c r="F223" s="194" t="s">
        <v>420</v>
      </c>
      <c r="G223" s="195">
        <v>0</v>
      </c>
      <c r="H223" s="195">
        <v>0</v>
      </c>
    </row>
    <row r="224" spans="1:8" ht="12.75" hidden="1">
      <c r="A224" s="190" t="s">
        <v>419</v>
      </c>
      <c r="B224" s="191" t="s">
        <v>128</v>
      </c>
      <c r="C224" s="191" t="s">
        <v>101</v>
      </c>
      <c r="D224" s="191" t="s">
        <v>90</v>
      </c>
      <c r="E224" s="196" t="s">
        <v>421</v>
      </c>
      <c r="F224" s="194" t="s">
        <v>420</v>
      </c>
      <c r="G224" s="195">
        <v>0</v>
      </c>
      <c r="H224" s="195">
        <v>0</v>
      </c>
    </row>
    <row r="225" spans="1:8" ht="12.75" hidden="1">
      <c r="A225" s="190" t="s">
        <v>419</v>
      </c>
      <c r="B225" s="191" t="s">
        <v>128</v>
      </c>
      <c r="C225" s="191" t="s">
        <v>101</v>
      </c>
      <c r="D225" s="191" t="s">
        <v>90</v>
      </c>
      <c r="E225" s="196" t="s">
        <v>422</v>
      </c>
      <c r="F225" s="194" t="s">
        <v>420</v>
      </c>
      <c r="G225" s="195">
        <v>0</v>
      </c>
      <c r="H225" s="195">
        <v>0</v>
      </c>
    </row>
    <row r="226" spans="1:8" ht="12.75">
      <c r="A226" s="197" t="s">
        <v>85</v>
      </c>
      <c r="B226" s="191" t="s">
        <v>128</v>
      </c>
      <c r="C226" s="191" t="s">
        <v>99</v>
      </c>
      <c r="D226" s="191" t="s">
        <v>340</v>
      </c>
      <c r="E226" s="193"/>
      <c r="F226" s="194"/>
      <c r="G226" s="195">
        <f>G227</f>
        <v>225.8</v>
      </c>
      <c r="H226" s="195">
        <f>H227</f>
        <v>225.8</v>
      </c>
    </row>
    <row r="227" spans="1:8" ht="12.75">
      <c r="A227" s="190" t="s">
        <v>275</v>
      </c>
      <c r="B227" s="191" t="s">
        <v>128</v>
      </c>
      <c r="C227" s="191" t="s">
        <v>99</v>
      </c>
      <c r="D227" s="191" t="s">
        <v>96</v>
      </c>
      <c r="E227" s="196" t="s">
        <v>86</v>
      </c>
      <c r="F227" s="194" t="s">
        <v>423</v>
      </c>
      <c r="G227" s="195">
        <f>G228</f>
        <v>225.8</v>
      </c>
      <c r="H227" s="195">
        <f>H228</f>
        <v>225.8</v>
      </c>
    </row>
    <row r="228" spans="1:8" ht="12.75">
      <c r="A228" s="210" t="s">
        <v>88</v>
      </c>
      <c r="B228" s="211" t="s">
        <v>128</v>
      </c>
      <c r="C228" s="211" t="s">
        <v>99</v>
      </c>
      <c r="D228" s="211" t="s">
        <v>96</v>
      </c>
      <c r="E228" s="212" t="s">
        <v>86</v>
      </c>
      <c r="F228" s="213" t="s">
        <v>87</v>
      </c>
      <c r="G228" s="214">
        <v>225.8</v>
      </c>
      <c r="H228" s="214">
        <v>225.8</v>
      </c>
    </row>
    <row r="229" spans="1:8" ht="15.75">
      <c r="A229" s="215" t="s">
        <v>2</v>
      </c>
      <c r="B229" s="216"/>
      <c r="C229" s="216"/>
      <c r="D229" s="216"/>
      <c r="E229" s="216"/>
      <c r="F229" s="217"/>
      <c r="G229" s="218">
        <f>G13</f>
        <v>19149.1</v>
      </c>
      <c r="H229" s="218">
        <f>H13</f>
        <v>18986.399999999998</v>
      </c>
    </row>
  </sheetData>
  <sheetProtection/>
  <mergeCells count="3">
    <mergeCell ref="A8:G8"/>
    <mergeCell ref="A9:G9"/>
    <mergeCell ref="A10:G10"/>
  </mergeCells>
  <printOptions/>
  <pageMargins left="0.1968503937007874" right="0" top="0" bottom="0" header="0.31496062992125984" footer="0.31496062992125984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.00390625" style="0" customWidth="1"/>
    <col min="2" max="2" width="51.125" style="0" customWidth="1"/>
    <col min="3" max="3" width="16.25390625" style="0" customWidth="1"/>
    <col min="4" max="4" width="11.25390625" style="0" customWidth="1"/>
    <col min="5" max="5" width="12.75390625" style="0" customWidth="1"/>
    <col min="6" max="6" width="12.875" style="0" customWidth="1"/>
    <col min="7" max="7" width="14.875" style="0" customWidth="1"/>
  </cols>
  <sheetData>
    <row r="1" ht="12.75">
      <c r="F1" s="1" t="s">
        <v>424</v>
      </c>
    </row>
    <row r="2" ht="12.75">
      <c r="F2" s="1" t="s">
        <v>300</v>
      </c>
    </row>
    <row r="3" ht="12.75">
      <c r="F3" s="1" t="s">
        <v>301</v>
      </c>
    </row>
    <row r="4" ht="12.75">
      <c r="F4" s="1" t="s">
        <v>491</v>
      </c>
    </row>
    <row r="5" ht="12.75">
      <c r="F5" s="1" t="s">
        <v>492</v>
      </c>
    </row>
    <row r="6" ht="15">
      <c r="F6" s="391" t="s">
        <v>534</v>
      </c>
    </row>
    <row r="7" spans="1:8" ht="12.75">
      <c r="A7" s="123"/>
      <c r="B7" s="123"/>
      <c r="C7" s="123"/>
      <c r="D7" s="123"/>
      <c r="E7" s="123"/>
      <c r="F7" s="11"/>
      <c r="G7" s="123"/>
      <c r="H7" s="123"/>
    </row>
    <row r="8" spans="1:8" ht="33.75" customHeight="1">
      <c r="A8" s="418" t="s">
        <v>498</v>
      </c>
      <c r="B8" s="418"/>
      <c r="C8" s="418"/>
      <c r="D8" s="418"/>
      <c r="E8" s="418"/>
      <c r="F8" s="418"/>
      <c r="G8" s="418"/>
      <c r="H8" s="418"/>
    </row>
    <row r="9" spans="1:8" ht="18.75">
      <c r="A9" s="124"/>
      <c r="B9" s="123"/>
      <c r="C9" s="123"/>
      <c r="D9" s="123"/>
      <c r="E9" s="123"/>
      <c r="F9" s="123"/>
      <c r="G9" s="123"/>
      <c r="H9" s="123"/>
    </row>
    <row r="10" spans="1:8" ht="25.5">
      <c r="A10" s="125" t="s">
        <v>425</v>
      </c>
      <c r="B10" s="125" t="s">
        <v>426</v>
      </c>
      <c r="C10" s="125" t="s">
        <v>427</v>
      </c>
      <c r="D10" s="125" t="s">
        <v>19</v>
      </c>
      <c r="E10" s="125" t="s">
        <v>20</v>
      </c>
      <c r="F10" s="125" t="s">
        <v>35</v>
      </c>
      <c r="G10" s="125" t="s">
        <v>428</v>
      </c>
      <c r="H10" s="125" t="s">
        <v>0</v>
      </c>
    </row>
    <row r="11" spans="1:8" ht="42.75" customHeight="1">
      <c r="A11" s="126">
        <v>1</v>
      </c>
      <c r="B11" s="129" t="s">
        <v>505</v>
      </c>
      <c r="C11" s="129" t="s">
        <v>429</v>
      </c>
      <c r="D11" s="130" t="s">
        <v>128</v>
      </c>
      <c r="E11" s="130" t="s">
        <v>430</v>
      </c>
      <c r="F11" s="130" t="s">
        <v>71</v>
      </c>
      <c r="G11" s="130" t="s">
        <v>66</v>
      </c>
      <c r="H11" s="131">
        <v>4076</v>
      </c>
    </row>
    <row r="12" spans="1:8" ht="12.75">
      <c r="A12" s="127"/>
      <c r="B12" s="35" t="s">
        <v>431</v>
      </c>
      <c r="C12" s="35"/>
      <c r="D12" s="35"/>
      <c r="E12" s="35"/>
      <c r="F12" s="35"/>
      <c r="G12" s="35"/>
      <c r="H12" s="128">
        <f>SUM(H11:H11)</f>
        <v>4076</v>
      </c>
    </row>
  </sheetData>
  <sheetProtection/>
  <mergeCells count="1"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00390625" style="0" customWidth="1"/>
    <col min="2" max="2" width="51.125" style="0" customWidth="1"/>
    <col min="3" max="3" width="16.25390625" style="0" customWidth="1"/>
    <col min="4" max="4" width="11.25390625" style="0" customWidth="1"/>
    <col min="5" max="5" width="12.75390625" style="0" customWidth="1"/>
    <col min="6" max="6" width="12.875" style="0" customWidth="1"/>
    <col min="7" max="7" width="11.125" style="0" customWidth="1"/>
  </cols>
  <sheetData>
    <row r="1" ht="12.75">
      <c r="F1" s="1" t="s">
        <v>444</v>
      </c>
    </row>
    <row r="2" ht="12.75">
      <c r="F2" s="1" t="s">
        <v>300</v>
      </c>
    </row>
    <row r="3" ht="12.75">
      <c r="F3" s="1" t="s">
        <v>301</v>
      </c>
    </row>
    <row r="4" ht="12.75">
      <c r="F4" s="1" t="s">
        <v>491</v>
      </c>
    </row>
    <row r="5" ht="12.75">
      <c r="F5" s="1" t="s">
        <v>492</v>
      </c>
    </row>
    <row r="6" ht="15">
      <c r="F6" s="391" t="s">
        <v>534</v>
      </c>
    </row>
    <row r="7" ht="12.75">
      <c r="F7" s="1"/>
    </row>
    <row r="8" spans="1:9" ht="32.25" customHeight="1">
      <c r="A8" s="418" t="s">
        <v>497</v>
      </c>
      <c r="B8" s="418"/>
      <c r="C8" s="418"/>
      <c r="D8" s="418"/>
      <c r="E8" s="418"/>
      <c r="F8" s="418"/>
      <c r="G8" s="418"/>
      <c r="H8" s="418"/>
      <c r="I8" s="418"/>
    </row>
    <row r="9" spans="1:8" ht="18.75">
      <c r="A9" s="124"/>
      <c r="B9" s="123"/>
      <c r="C9" s="123"/>
      <c r="D9" s="123"/>
      <c r="E9" s="123"/>
      <c r="F9" s="123"/>
      <c r="G9" s="123"/>
      <c r="H9" s="123"/>
    </row>
    <row r="10" spans="1:9" ht="25.5">
      <c r="A10" s="125" t="s">
        <v>425</v>
      </c>
      <c r="B10" s="125" t="s">
        <v>426</v>
      </c>
      <c r="C10" s="125" t="s">
        <v>427</v>
      </c>
      <c r="D10" s="125" t="s">
        <v>19</v>
      </c>
      <c r="E10" s="125" t="s">
        <v>20</v>
      </c>
      <c r="F10" s="125" t="s">
        <v>35</v>
      </c>
      <c r="G10" s="125" t="s">
        <v>428</v>
      </c>
      <c r="H10" s="125" t="s">
        <v>514</v>
      </c>
      <c r="I10" s="125" t="s">
        <v>515</v>
      </c>
    </row>
    <row r="11" spans="1:9" ht="42" customHeight="1">
      <c r="A11" s="126">
        <v>1</v>
      </c>
      <c r="B11" s="129" t="s">
        <v>536</v>
      </c>
      <c r="C11" s="129" t="s">
        <v>429</v>
      </c>
      <c r="D11" s="389" t="s">
        <v>128</v>
      </c>
      <c r="E11" s="389" t="s">
        <v>430</v>
      </c>
      <c r="F11" s="389" t="s">
        <v>71</v>
      </c>
      <c r="G11" s="389" t="s">
        <v>66</v>
      </c>
      <c r="H11" s="131">
        <v>4533</v>
      </c>
      <c r="I11" s="131"/>
    </row>
    <row r="12" spans="1:9" ht="42.75" customHeight="1">
      <c r="A12" s="126"/>
      <c r="B12" s="129" t="s">
        <v>536</v>
      </c>
      <c r="C12" s="129" t="s">
        <v>429</v>
      </c>
      <c r="D12" s="389" t="s">
        <v>128</v>
      </c>
      <c r="E12" s="389" t="s">
        <v>430</v>
      </c>
      <c r="F12" s="389" t="s">
        <v>71</v>
      </c>
      <c r="G12" s="389" t="s">
        <v>66</v>
      </c>
      <c r="H12" s="131"/>
      <c r="I12" s="131">
        <v>4786.6</v>
      </c>
    </row>
    <row r="13" spans="1:9" ht="12.75">
      <c r="A13" s="127"/>
      <c r="B13" s="35" t="s">
        <v>431</v>
      </c>
      <c r="C13" s="35"/>
      <c r="D13" s="35"/>
      <c r="E13" s="35"/>
      <c r="F13" s="35"/>
      <c r="G13" s="35"/>
      <c r="H13" s="128">
        <f>H11</f>
        <v>4533</v>
      </c>
      <c r="I13" s="128">
        <f>SUM(I11:I12)</f>
        <v>4786.6</v>
      </c>
    </row>
  </sheetData>
  <sheetProtection/>
  <mergeCells count="1"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54.125" style="0" customWidth="1"/>
    <col min="2" max="2" width="19.875" style="0" customWidth="1"/>
    <col min="3" max="3" width="16.75390625" style="0" customWidth="1"/>
    <col min="4" max="4" width="18.875" style="0" customWidth="1"/>
    <col min="5" max="5" width="19.125" style="0" customWidth="1"/>
    <col min="6" max="6" width="14.875" style="0" customWidth="1"/>
    <col min="7" max="7" width="14.625" style="0" customWidth="1"/>
    <col min="8" max="8" width="19.25390625" style="0" customWidth="1"/>
    <col min="9" max="9" width="15.375" style="0" customWidth="1"/>
    <col min="10" max="10" width="13.75390625" style="0" customWidth="1"/>
    <col min="11" max="11" width="19.75390625" style="0" customWidth="1"/>
  </cols>
  <sheetData>
    <row r="1" ht="12.75">
      <c r="J1" s="1" t="s">
        <v>139</v>
      </c>
    </row>
    <row r="2" ht="12.75">
      <c r="J2" s="1" t="s">
        <v>300</v>
      </c>
    </row>
    <row r="3" ht="12.75">
      <c r="J3" s="1" t="s">
        <v>301</v>
      </c>
    </row>
    <row r="4" ht="12.75">
      <c r="J4" s="1" t="s">
        <v>491</v>
      </c>
    </row>
    <row r="5" ht="12.75">
      <c r="J5" s="1" t="s">
        <v>492</v>
      </c>
    </row>
    <row r="6" ht="15">
      <c r="J6" s="391" t="s">
        <v>534</v>
      </c>
    </row>
    <row r="7" spans="1:2" ht="15.75" customHeight="1">
      <c r="A7" s="20"/>
      <c r="B7" s="20"/>
    </row>
    <row r="8" spans="1:4" ht="15.75">
      <c r="A8" s="419" t="s">
        <v>516</v>
      </c>
      <c r="B8" s="419"/>
      <c r="C8" s="419"/>
      <c r="D8" s="419"/>
    </row>
    <row r="9" spans="1:4" ht="15.75">
      <c r="A9" s="392"/>
      <c r="B9" s="392"/>
      <c r="C9" s="392"/>
      <c r="D9" s="392"/>
    </row>
    <row r="10" spans="1:11" ht="63">
      <c r="A10" s="393" t="s">
        <v>517</v>
      </c>
      <c r="B10" s="394" t="s">
        <v>518</v>
      </c>
      <c r="C10" s="394" t="s">
        <v>519</v>
      </c>
      <c r="D10" s="394" t="s">
        <v>520</v>
      </c>
      <c r="E10" s="394" t="s">
        <v>521</v>
      </c>
      <c r="F10" s="394" t="s">
        <v>522</v>
      </c>
      <c r="G10" s="394" t="s">
        <v>523</v>
      </c>
      <c r="H10" s="394" t="s">
        <v>524</v>
      </c>
      <c r="I10" s="394" t="s">
        <v>531</v>
      </c>
      <c r="J10" s="394" t="s">
        <v>532</v>
      </c>
      <c r="K10" s="395" t="s">
        <v>533</v>
      </c>
    </row>
    <row r="11" spans="1:11" ht="15.75">
      <c r="A11" s="396" t="s">
        <v>107</v>
      </c>
      <c r="B11" s="397">
        <f aca="true" t="shared" si="0" ref="B11:H11">B13</f>
        <v>0</v>
      </c>
      <c r="C11" s="397">
        <f t="shared" si="0"/>
        <v>706.4</v>
      </c>
      <c r="D11" s="397">
        <f t="shared" si="0"/>
        <v>0</v>
      </c>
      <c r="E11" s="397">
        <f t="shared" si="0"/>
        <v>706.4</v>
      </c>
      <c r="F11" s="397">
        <f t="shared" si="0"/>
        <v>688.4</v>
      </c>
      <c r="G11" s="397">
        <f t="shared" si="0"/>
        <v>0</v>
      </c>
      <c r="H11" s="397">
        <f t="shared" si="0"/>
        <v>1394.8</v>
      </c>
      <c r="I11" s="397">
        <f>I13</f>
        <v>701.2</v>
      </c>
      <c r="J11" s="397">
        <f>J13</f>
        <v>0</v>
      </c>
      <c r="K11" s="397">
        <f>K13</f>
        <v>2096</v>
      </c>
    </row>
    <row r="12" spans="1:11" ht="15.75">
      <c r="A12" s="398" t="s">
        <v>108</v>
      </c>
      <c r="B12" s="398"/>
      <c r="C12" s="398"/>
      <c r="D12" s="398"/>
      <c r="E12" s="398"/>
      <c r="F12" s="398"/>
      <c r="G12" s="398"/>
      <c r="H12" s="398"/>
      <c r="I12" s="397"/>
      <c r="J12" s="397"/>
      <c r="K12" s="397"/>
    </row>
    <row r="13" spans="1:11" ht="31.5">
      <c r="A13" s="399" t="s">
        <v>525</v>
      </c>
      <c r="B13" s="400">
        <v>0</v>
      </c>
      <c r="C13" s="400">
        <v>706.4</v>
      </c>
      <c r="D13" s="400">
        <v>0</v>
      </c>
      <c r="E13" s="400">
        <f>C13</f>
        <v>706.4</v>
      </c>
      <c r="F13" s="400">
        <v>688.4</v>
      </c>
      <c r="G13" s="400">
        <v>0</v>
      </c>
      <c r="H13" s="400">
        <f>E13+F13</f>
        <v>1394.8</v>
      </c>
      <c r="I13" s="400">
        <v>701.2</v>
      </c>
      <c r="J13" s="400">
        <v>0</v>
      </c>
      <c r="K13" s="400">
        <f>H13+I13</f>
        <v>2096</v>
      </c>
    </row>
    <row r="14" spans="1:11" ht="47.25">
      <c r="A14" s="398" t="s">
        <v>526</v>
      </c>
      <c r="B14" s="398" t="s">
        <v>527</v>
      </c>
      <c r="C14" s="398"/>
      <c r="D14" s="398"/>
      <c r="E14" s="398" t="s">
        <v>527</v>
      </c>
      <c r="F14" s="398"/>
      <c r="G14" s="398"/>
      <c r="H14" s="398" t="s">
        <v>527</v>
      </c>
      <c r="I14" s="398"/>
      <c r="J14" s="398"/>
      <c r="K14" s="398" t="s">
        <v>527</v>
      </c>
    </row>
    <row r="15" spans="1:11" ht="47.25">
      <c r="A15" s="399" t="s">
        <v>528</v>
      </c>
      <c r="B15" s="399">
        <v>0</v>
      </c>
      <c r="C15" s="399">
        <v>0</v>
      </c>
      <c r="D15" s="399">
        <v>0</v>
      </c>
      <c r="E15" s="399">
        <v>0</v>
      </c>
      <c r="F15" s="399">
        <v>0</v>
      </c>
      <c r="G15" s="399">
        <v>0</v>
      </c>
      <c r="H15" s="399">
        <v>0</v>
      </c>
      <c r="I15" s="399">
        <v>0</v>
      </c>
      <c r="J15" s="399">
        <v>0</v>
      </c>
      <c r="K15" s="399">
        <v>0</v>
      </c>
    </row>
    <row r="16" spans="1:11" ht="15.75">
      <c r="A16" s="401" t="s">
        <v>529</v>
      </c>
      <c r="B16" s="399"/>
      <c r="C16" s="399"/>
      <c r="D16" s="399"/>
      <c r="E16" s="399"/>
      <c r="F16" s="399"/>
      <c r="G16" s="399"/>
      <c r="H16" s="399"/>
      <c r="I16" s="400"/>
      <c r="J16" s="400"/>
      <c r="K16" s="400"/>
    </row>
    <row r="17" spans="1:11" ht="63">
      <c r="A17" s="398" t="s">
        <v>526</v>
      </c>
      <c r="B17" s="398" t="s">
        <v>530</v>
      </c>
      <c r="C17" s="398"/>
      <c r="D17" s="398"/>
      <c r="E17" s="398" t="s">
        <v>530</v>
      </c>
      <c r="F17" s="398"/>
      <c r="G17" s="398"/>
      <c r="H17" s="398" t="s">
        <v>530</v>
      </c>
      <c r="I17" s="402"/>
      <c r="J17" s="402"/>
      <c r="K17" s="398" t="s">
        <v>530</v>
      </c>
    </row>
  </sheetData>
  <sheetProtection/>
  <mergeCells count="1">
    <mergeCell ref="A8:D8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27"/>
  <sheetViews>
    <sheetView zoomScalePageLayoutView="0" workbookViewId="0" topLeftCell="A13">
      <selection activeCell="C28" sqref="C28"/>
    </sheetView>
  </sheetViews>
  <sheetFormatPr defaultColWidth="9.00390625" defaultRowHeight="12.75"/>
  <cols>
    <col min="1" max="1" width="72.375" style="0" customWidth="1"/>
    <col min="2" max="2" width="23.00390625" style="0" customWidth="1"/>
    <col min="3" max="3" width="12.875" style="0" customWidth="1"/>
  </cols>
  <sheetData>
    <row r="1" ht="12.75">
      <c r="B1" s="1" t="s">
        <v>138</v>
      </c>
    </row>
    <row r="2" ht="12.75">
      <c r="B2" s="1" t="s">
        <v>300</v>
      </c>
    </row>
    <row r="3" ht="12.75">
      <c r="B3" s="1" t="s">
        <v>301</v>
      </c>
    </row>
    <row r="4" ht="12.75">
      <c r="B4" s="1" t="s">
        <v>491</v>
      </c>
    </row>
    <row r="5" ht="12.75">
      <c r="B5" s="1" t="s">
        <v>492</v>
      </c>
    </row>
    <row r="6" ht="15">
      <c r="B6" s="391" t="s">
        <v>534</v>
      </c>
    </row>
    <row r="7" ht="12.75">
      <c r="B7" s="11"/>
    </row>
    <row r="8" ht="12.75">
      <c r="B8" s="1"/>
    </row>
    <row r="9" spans="1:3" ht="18">
      <c r="A9" s="420" t="s">
        <v>496</v>
      </c>
      <c r="B9" s="420"/>
      <c r="C9" s="420"/>
    </row>
    <row r="10" spans="1:3" ht="18">
      <c r="A10" s="21"/>
      <c r="B10" s="21"/>
      <c r="C10" s="30" t="s">
        <v>106</v>
      </c>
    </row>
    <row r="11" spans="1:3" ht="15.75">
      <c r="A11" s="170" t="s">
        <v>109</v>
      </c>
      <c r="B11" s="171" t="s">
        <v>110</v>
      </c>
      <c r="C11" s="171" t="s">
        <v>0</v>
      </c>
    </row>
    <row r="12" spans="1:3" ht="15.75">
      <c r="A12" s="172" t="s">
        <v>111</v>
      </c>
      <c r="B12" s="173" t="s">
        <v>112</v>
      </c>
      <c r="C12" s="174">
        <f>C13</f>
        <v>706.4</v>
      </c>
    </row>
    <row r="13" spans="1:3" ht="31.5">
      <c r="A13" s="172" t="s">
        <v>458</v>
      </c>
      <c r="B13" s="173" t="s">
        <v>459</v>
      </c>
      <c r="C13" s="175">
        <f>C14+C19</f>
        <v>706.4</v>
      </c>
    </row>
    <row r="14" spans="1:3" ht="15.75">
      <c r="A14" s="170" t="s">
        <v>460</v>
      </c>
      <c r="B14" s="171" t="s">
        <v>461</v>
      </c>
      <c r="C14" s="176">
        <f>C15</f>
        <v>706.4</v>
      </c>
    </row>
    <row r="15" spans="1:3" ht="31.5">
      <c r="A15" s="177" t="s">
        <v>462</v>
      </c>
      <c r="B15" s="171" t="s">
        <v>463</v>
      </c>
      <c r="C15" s="178">
        <v>706.4</v>
      </c>
    </row>
    <row r="16" spans="1:3" ht="31.5">
      <c r="A16" s="170" t="s">
        <v>464</v>
      </c>
      <c r="B16" s="170" t="s">
        <v>465</v>
      </c>
      <c r="C16" s="176">
        <v>0</v>
      </c>
    </row>
    <row r="17" spans="1:3" ht="31.5">
      <c r="A17" s="170" t="s">
        <v>466</v>
      </c>
      <c r="B17" s="171" t="s">
        <v>467</v>
      </c>
      <c r="C17" s="176">
        <f>C18</f>
        <v>0</v>
      </c>
    </row>
    <row r="18" spans="1:3" ht="15.75">
      <c r="A18" s="172" t="s">
        <v>468</v>
      </c>
      <c r="B18" s="173" t="s">
        <v>469</v>
      </c>
      <c r="C18" s="179">
        <v>0</v>
      </c>
    </row>
    <row r="19" spans="1:3" ht="31.5">
      <c r="A19" s="170" t="s">
        <v>470</v>
      </c>
      <c r="B19" s="171" t="s">
        <v>471</v>
      </c>
      <c r="C19" s="180">
        <f>C20</f>
        <v>0</v>
      </c>
    </row>
    <row r="20" spans="1:3" ht="47.25">
      <c r="A20" s="170" t="s">
        <v>472</v>
      </c>
      <c r="B20" s="171" t="s">
        <v>473</v>
      </c>
      <c r="C20" s="180">
        <v>0</v>
      </c>
    </row>
    <row r="21" spans="1:3" ht="31.5">
      <c r="A21" s="170" t="s">
        <v>474</v>
      </c>
      <c r="B21" s="171" t="s">
        <v>475</v>
      </c>
      <c r="C21" s="180">
        <v>0</v>
      </c>
    </row>
    <row r="22" spans="1:3" ht="47.25">
      <c r="A22" s="170" t="s">
        <v>476</v>
      </c>
      <c r="B22" s="171" t="s">
        <v>477</v>
      </c>
      <c r="C22" s="180">
        <f>C23</f>
        <v>0</v>
      </c>
    </row>
    <row r="23" spans="1:3" ht="15.75">
      <c r="A23" s="172" t="s">
        <v>113</v>
      </c>
      <c r="B23" s="173" t="s">
        <v>114</v>
      </c>
      <c r="C23" s="179">
        <v>0</v>
      </c>
    </row>
    <row r="24" spans="1:3" ht="15.75">
      <c r="A24" s="170" t="s">
        <v>478</v>
      </c>
      <c r="B24" s="171" t="s">
        <v>115</v>
      </c>
      <c r="C24" s="181">
        <f>C25</f>
        <v>-21533.5</v>
      </c>
    </row>
    <row r="25" spans="1:3" ht="15.75">
      <c r="A25" s="170" t="s">
        <v>479</v>
      </c>
      <c r="B25" s="171" t="s">
        <v>480</v>
      </c>
      <c r="C25" s="181">
        <f>-C26</f>
        <v>-21533.5</v>
      </c>
    </row>
    <row r="26" spans="1:3" ht="15.75">
      <c r="A26" s="170" t="s">
        <v>481</v>
      </c>
      <c r="B26" s="171" t="s">
        <v>116</v>
      </c>
      <c r="C26" s="181">
        <f>C27</f>
        <v>21533.5</v>
      </c>
    </row>
    <row r="27" spans="1:3" ht="15.75">
      <c r="A27" s="170" t="s">
        <v>482</v>
      </c>
      <c r="B27" s="171" t="s">
        <v>483</v>
      </c>
      <c r="C27" s="181">
        <v>21533.5</v>
      </c>
    </row>
  </sheetData>
  <sheetProtection/>
  <mergeCells count="1">
    <mergeCell ref="A9:C9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D43"/>
  <sheetViews>
    <sheetView tabSelected="1" zoomScalePageLayoutView="0" workbookViewId="0" topLeftCell="A7">
      <selection activeCell="D27" sqref="D27"/>
    </sheetView>
  </sheetViews>
  <sheetFormatPr defaultColWidth="9.00390625" defaultRowHeight="12.75"/>
  <cols>
    <col min="1" max="1" width="72.375" style="0" customWidth="1"/>
    <col min="2" max="2" width="29.00390625" style="0" customWidth="1"/>
    <col min="3" max="3" width="12.875" style="0" customWidth="1"/>
    <col min="4" max="4" width="11.25390625" style="0" customWidth="1"/>
  </cols>
  <sheetData>
    <row r="1" ht="12.75">
      <c r="B1" s="1" t="s">
        <v>137</v>
      </c>
    </row>
    <row r="2" ht="12.75">
      <c r="B2" s="1" t="s">
        <v>300</v>
      </c>
    </row>
    <row r="3" ht="12.75">
      <c r="B3" s="1" t="s">
        <v>301</v>
      </c>
    </row>
    <row r="4" ht="12.75">
      <c r="B4" s="1" t="s">
        <v>491</v>
      </c>
    </row>
    <row r="5" ht="12.75">
      <c r="B5" s="1" t="s">
        <v>492</v>
      </c>
    </row>
    <row r="6" ht="15">
      <c r="B6" s="391" t="s">
        <v>534</v>
      </c>
    </row>
    <row r="7" ht="12.75">
      <c r="B7" s="1"/>
    </row>
    <row r="8" spans="1:3" ht="38.25" customHeight="1">
      <c r="A8" s="421" t="s">
        <v>495</v>
      </c>
      <c r="B8" s="421"/>
      <c r="C8" s="421"/>
    </row>
    <row r="9" spans="1:4" ht="18">
      <c r="A9" s="21"/>
      <c r="B9" s="21"/>
      <c r="C9" s="22"/>
      <c r="D9" s="30" t="s">
        <v>106</v>
      </c>
    </row>
    <row r="10" spans="1:4" ht="15.75">
      <c r="A10" s="170" t="s">
        <v>109</v>
      </c>
      <c r="B10" s="171" t="s">
        <v>110</v>
      </c>
      <c r="C10" s="171">
        <v>2024</v>
      </c>
      <c r="D10" s="23">
        <v>2025</v>
      </c>
    </row>
    <row r="11" spans="1:4" ht="15.75">
      <c r="A11" s="172" t="s">
        <v>111</v>
      </c>
      <c r="B11" s="173" t="s">
        <v>112</v>
      </c>
      <c r="C11" s="174">
        <f>C12</f>
        <v>688.4</v>
      </c>
      <c r="D11" s="174">
        <f>D12</f>
        <v>701.2</v>
      </c>
    </row>
    <row r="12" spans="1:4" ht="31.5">
      <c r="A12" s="172" t="s">
        <v>458</v>
      </c>
      <c r="B12" s="173" t="s">
        <v>459</v>
      </c>
      <c r="C12" s="175">
        <f>C13+C18</f>
        <v>688.4</v>
      </c>
      <c r="D12" s="175">
        <f>D13</f>
        <v>701.2</v>
      </c>
    </row>
    <row r="13" spans="1:4" ht="15.75">
      <c r="A13" s="170" t="s">
        <v>460</v>
      </c>
      <c r="B13" s="171" t="s">
        <v>461</v>
      </c>
      <c r="C13" s="176">
        <f>C14</f>
        <v>688.4</v>
      </c>
      <c r="D13" s="176">
        <f>D14</f>
        <v>701.2</v>
      </c>
    </row>
    <row r="14" spans="1:4" ht="31.5">
      <c r="A14" s="177" t="s">
        <v>462</v>
      </c>
      <c r="B14" s="171" t="s">
        <v>463</v>
      </c>
      <c r="C14" s="178">
        <v>688.4</v>
      </c>
      <c r="D14" s="178">
        <v>701.2</v>
      </c>
    </row>
    <row r="15" spans="1:4" ht="31.5">
      <c r="A15" s="170" t="s">
        <v>464</v>
      </c>
      <c r="B15" s="170" t="s">
        <v>465</v>
      </c>
      <c r="C15" s="176">
        <v>0</v>
      </c>
      <c r="D15" s="24">
        <v>0</v>
      </c>
    </row>
    <row r="16" spans="1:4" ht="31.5">
      <c r="A16" s="170" t="s">
        <v>466</v>
      </c>
      <c r="B16" s="171" t="s">
        <v>467</v>
      </c>
      <c r="C16" s="176">
        <f>C17</f>
        <v>0</v>
      </c>
      <c r="D16" s="24">
        <v>0</v>
      </c>
    </row>
    <row r="17" spans="1:4" ht="15.75">
      <c r="A17" s="172" t="s">
        <v>468</v>
      </c>
      <c r="B17" s="173" t="s">
        <v>469</v>
      </c>
      <c r="C17" s="179">
        <v>0</v>
      </c>
      <c r="D17" s="24">
        <v>0</v>
      </c>
    </row>
    <row r="18" spans="1:4" ht="31.5">
      <c r="A18" s="170" t="s">
        <v>470</v>
      </c>
      <c r="B18" s="171" t="s">
        <v>471</v>
      </c>
      <c r="C18" s="180">
        <f>C19</f>
        <v>0</v>
      </c>
      <c r="D18" s="24">
        <v>0</v>
      </c>
    </row>
    <row r="19" spans="1:4" ht="47.25">
      <c r="A19" s="170" t="s">
        <v>472</v>
      </c>
      <c r="B19" s="171" t="s">
        <v>473</v>
      </c>
      <c r="C19" s="180">
        <v>0</v>
      </c>
      <c r="D19" s="24">
        <v>0</v>
      </c>
    </row>
    <row r="20" spans="1:4" ht="31.5">
      <c r="A20" s="170" t="s">
        <v>474</v>
      </c>
      <c r="B20" s="171" t="s">
        <v>475</v>
      </c>
      <c r="C20" s="180">
        <v>0</v>
      </c>
      <c r="D20" s="24">
        <v>0</v>
      </c>
    </row>
    <row r="21" spans="1:4" ht="47.25">
      <c r="A21" s="170" t="s">
        <v>476</v>
      </c>
      <c r="B21" s="171" t="s">
        <v>477</v>
      </c>
      <c r="C21" s="180">
        <f>C22</f>
        <v>0</v>
      </c>
      <c r="D21" s="24">
        <v>0</v>
      </c>
    </row>
    <row r="22" spans="1:4" ht="15.75">
      <c r="A22" s="172" t="s">
        <v>113</v>
      </c>
      <c r="B22" s="173" t="s">
        <v>114</v>
      </c>
      <c r="C22" s="179">
        <v>0</v>
      </c>
      <c r="D22" s="24">
        <v>0</v>
      </c>
    </row>
    <row r="23" spans="1:4" ht="15.75">
      <c r="A23" s="170" t="s">
        <v>478</v>
      </c>
      <c r="B23" s="171" t="s">
        <v>115</v>
      </c>
      <c r="C23" s="181">
        <f>C24</f>
        <v>-19149.1</v>
      </c>
      <c r="D23" s="181">
        <f>D24</f>
        <v>-18986.4</v>
      </c>
    </row>
    <row r="24" spans="1:4" ht="15.75">
      <c r="A24" s="170" t="s">
        <v>479</v>
      </c>
      <c r="B24" s="171" t="s">
        <v>480</v>
      </c>
      <c r="C24" s="181">
        <f>-C25</f>
        <v>-19149.1</v>
      </c>
      <c r="D24" s="181">
        <f>-D25</f>
        <v>-18986.4</v>
      </c>
    </row>
    <row r="25" spans="1:4" ht="15.75">
      <c r="A25" s="170" t="s">
        <v>481</v>
      </c>
      <c r="B25" s="171" t="s">
        <v>116</v>
      </c>
      <c r="C25" s="181">
        <f>C26</f>
        <v>19149.1</v>
      </c>
      <c r="D25" s="181">
        <f>D26</f>
        <v>18986.4</v>
      </c>
    </row>
    <row r="26" spans="1:4" ht="15.75">
      <c r="A26" s="170" t="s">
        <v>482</v>
      </c>
      <c r="B26" s="171" t="s">
        <v>483</v>
      </c>
      <c r="C26" s="181">
        <v>19149.1</v>
      </c>
      <c r="D26" s="390">
        <v>18986.4</v>
      </c>
    </row>
    <row r="27" spans="1:3" ht="14.25">
      <c r="A27" s="22"/>
      <c r="B27" s="22"/>
      <c r="C27" s="22"/>
    </row>
    <row r="28" spans="1:3" ht="14.25">
      <c r="A28" s="22"/>
      <c r="B28" s="22"/>
      <c r="C28" s="22"/>
    </row>
    <row r="29" spans="1:3" ht="14.25">
      <c r="A29" s="22"/>
      <c r="B29" s="22"/>
      <c r="C29" s="22"/>
    </row>
    <row r="30" spans="1:3" ht="14.25">
      <c r="A30" s="22"/>
      <c r="B30" s="22"/>
      <c r="C30" s="22"/>
    </row>
    <row r="31" spans="1:3" ht="14.25">
      <c r="A31" s="22"/>
      <c r="B31" s="22"/>
      <c r="C31" s="22"/>
    </row>
    <row r="32" spans="1:3" ht="14.25">
      <c r="A32" s="22"/>
      <c r="B32" s="22"/>
      <c r="C32" s="22"/>
    </row>
    <row r="33" spans="1:3" ht="14.25">
      <c r="A33" s="22"/>
      <c r="B33" s="22"/>
      <c r="C33" s="22"/>
    </row>
    <row r="34" spans="1:3" ht="14.25">
      <c r="A34" s="22"/>
      <c r="B34" s="22"/>
      <c r="C34" s="22"/>
    </row>
    <row r="35" spans="1:3" ht="14.25">
      <c r="A35" s="22"/>
      <c r="B35" s="22"/>
      <c r="C35" s="22"/>
    </row>
    <row r="36" spans="1:3" ht="14.25">
      <c r="A36" s="22"/>
      <c r="B36" s="22"/>
      <c r="C36" s="22"/>
    </row>
    <row r="37" spans="1:3" ht="14.25">
      <c r="A37" s="22"/>
      <c r="B37" s="22"/>
      <c r="C37" s="22"/>
    </row>
    <row r="38" spans="1:3" ht="14.25">
      <c r="A38" s="22"/>
      <c r="B38" s="22"/>
      <c r="C38" s="22"/>
    </row>
    <row r="39" spans="1:3" ht="14.25">
      <c r="A39" s="22"/>
      <c r="B39" s="22"/>
      <c r="C39" s="22"/>
    </row>
    <row r="40" spans="1:3" ht="14.25">
      <c r="A40" s="22"/>
      <c r="B40" s="22"/>
      <c r="C40" s="22"/>
    </row>
    <row r="41" spans="1:3" ht="14.25">
      <c r="A41" s="22"/>
      <c r="B41" s="22"/>
      <c r="C41" s="22"/>
    </row>
    <row r="42" spans="1:3" ht="14.25">
      <c r="A42" s="22"/>
      <c r="B42" s="22"/>
      <c r="C42" s="22"/>
    </row>
    <row r="43" spans="1:3" ht="14.25">
      <c r="A43" s="22"/>
      <c r="B43" s="22"/>
      <c r="C43" s="22"/>
    </row>
  </sheetData>
  <sheetProtection/>
  <mergeCells count="1">
    <mergeCell ref="A8:C8"/>
  </mergeCells>
  <printOptions/>
  <pageMargins left="0.25" right="0.25" top="0.75" bottom="0.75" header="0.3" footer="0.3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zoomScalePageLayoutView="0" workbookViewId="0" topLeftCell="A25">
      <selection activeCell="A1" sqref="A1:W67"/>
    </sheetView>
  </sheetViews>
  <sheetFormatPr defaultColWidth="9.00390625" defaultRowHeight="12.75"/>
  <cols>
    <col min="1" max="1" width="5.625" style="0" customWidth="1"/>
    <col min="2" max="2" width="23.25390625" style="0" customWidth="1"/>
    <col min="3" max="3" width="12.25390625" style="0" customWidth="1"/>
    <col min="4" max="4" width="11.375" style="0" customWidth="1"/>
    <col min="5" max="5" width="10.625" style="0" customWidth="1"/>
    <col min="6" max="6" width="12.00390625" style="0" customWidth="1"/>
    <col min="7" max="7" width="9.875" style="0" customWidth="1"/>
    <col min="9" max="9" width="10.25390625" style="0" customWidth="1"/>
    <col min="10" max="10" width="9.625" style="0" bestFit="1" customWidth="1"/>
    <col min="11" max="11" width="10.625" style="0" customWidth="1"/>
    <col min="12" max="12" width="9.25390625" style="0" customWidth="1"/>
    <col min="13" max="13" width="8.625" style="0" customWidth="1"/>
    <col min="14" max="14" width="10.25390625" style="0" customWidth="1"/>
    <col min="15" max="15" width="9.625" style="0" bestFit="1" customWidth="1"/>
    <col min="16" max="16" width="9.875" style="0" customWidth="1"/>
    <col min="17" max="17" width="12.375" style="0" customWidth="1"/>
    <col min="18" max="18" width="12.00390625" style="0" customWidth="1"/>
    <col min="19" max="19" width="10.875" style="0" customWidth="1"/>
    <col min="20" max="20" width="10.00390625" style="0" customWidth="1"/>
    <col min="21" max="21" width="10.625" style="0" customWidth="1"/>
    <col min="22" max="22" width="9.875" style="0" customWidth="1"/>
    <col min="23" max="23" width="11.875" style="0" customWidth="1"/>
    <col min="25" max="25" width="14.125" style="0" customWidth="1"/>
  </cols>
  <sheetData>
    <row r="1" spans="1:23" ht="12.75">
      <c r="A1" s="40" t="s">
        <v>228</v>
      </c>
      <c r="C1" s="41"/>
      <c r="D1" s="140">
        <v>2021</v>
      </c>
      <c r="E1" s="41" t="s">
        <v>454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2.75">
      <c r="A2" s="43"/>
      <c r="B2" s="43"/>
      <c r="C2" s="45">
        <v>210</v>
      </c>
      <c r="D2" s="45">
        <v>211</v>
      </c>
      <c r="E2" s="45">
        <v>213</v>
      </c>
      <c r="F2" s="45">
        <v>220</v>
      </c>
      <c r="G2" s="45">
        <v>221</v>
      </c>
      <c r="H2" s="45">
        <v>222</v>
      </c>
      <c r="I2" s="45">
        <v>223</v>
      </c>
      <c r="J2" s="45">
        <v>224</v>
      </c>
      <c r="K2" s="45">
        <v>225</v>
      </c>
      <c r="L2" s="45">
        <v>226</v>
      </c>
      <c r="M2" s="45">
        <v>228</v>
      </c>
      <c r="N2" s="45">
        <v>251</v>
      </c>
      <c r="O2" s="45">
        <v>263</v>
      </c>
      <c r="P2" s="45">
        <v>290</v>
      </c>
      <c r="Q2" s="45">
        <v>300</v>
      </c>
      <c r="R2" s="45">
        <v>310</v>
      </c>
      <c r="S2" s="46" t="s">
        <v>229</v>
      </c>
      <c r="T2" s="45" t="s">
        <v>432</v>
      </c>
      <c r="U2" s="45" t="s">
        <v>231</v>
      </c>
      <c r="V2" s="45" t="s">
        <v>232</v>
      </c>
      <c r="W2" s="45" t="s">
        <v>233</v>
      </c>
    </row>
    <row r="3" spans="1:23" ht="12.75">
      <c r="A3" s="47"/>
      <c r="B3" s="47"/>
      <c r="C3" s="49" t="s">
        <v>234</v>
      </c>
      <c r="D3" s="49" t="s">
        <v>234</v>
      </c>
      <c r="E3" s="49" t="s">
        <v>234</v>
      </c>
      <c r="F3" s="49" t="s">
        <v>234</v>
      </c>
      <c r="G3" s="49" t="s">
        <v>234</v>
      </c>
      <c r="H3" s="49" t="s">
        <v>234</v>
      </c>
      <c r="I3" s="49" t="s">
        <v>234</v>
      </c>
      <c r="J3" s="49" t="s">
        <v>234</v>
      </c>
      <c r="K3" s="49" t="s">
        <v>234</v>
      </c>
      <c r="L3" s="49" t="s">
        <v>234</v>
      </c>
      <c r="M3" s="49" t="s">
        <v>234</v>
      </c>
      <c r="N3" s="49" t="s">
        <v>234</v>
      </c>
      <c r="O3" s="49" t="s">
        <v>234</v>
      </c>
      <c r="P3" s="49" t="s">
        <v>234</v>
      </c>
      <c r="Q3" s="49" t="s">
        <v>234</v>
      </c>
      <c r="R3" s="49" t="s">
        <v>234</v>
      </c>
      <c r="S3" s="50" t="s">
        <v>234</v>
      </c>
      <c r="T3" s="49" t="s">
        <v>234</v>
      </c>
      <c r="U3" s="49" t="s">
        <v>234</v>
      </c>
      <c r="V3" s="49" t="s">
        <v>234</v>
      </c>
      <c r="W3" s="49" t="s">
        <v>234</v>
      </c>
    </row>
    <row r="4" spans="1:23" ht="25.5">
      <c r="A4" s="51" t="s">
        <v>235</v>
      </c>
      <c r="B4" s="52" t="s">
        <v>236</v>
      </c>
      <c r="C4" s="54">
        <f aca="true" t="shared" si="0" ref="C4:O4">C5+C6+C16+C17</f>
        <v>10308900</v>
      </c>
      <c r="D4" s="54">
        <f t="shared" si="0"/>
        <v>7839700</v>
      </c>
      <c r="E4" s="54">
        <f t="shared" si="0"/>
        <v>2469200</v>
      </c>
      <c r="F4" s="54">
        <f t="shared" si="0"/>
        <v>0</v>
      </c>
      <c r="G4" s="54">
        <f t="shared" si="0"/>
        <v>0</v>
      </c>
      <c r="H4" s="54">
        <f t="shared" si="0"/>
        <v>0</v>
      </c>
      <c r="I4" s="54">
        <f t="shared" si="0"/>
        <v>0</v>
      </c>
      <c r="J4" s="54">
        <f t="shared" si="0"/>
        <v>0</v>
      </c>
      <c r="K4" s="54">
        <f t="shared" si="0"/>
        <v>0</v>
      </c>
      <c r="L4" s="54">
        <f t="shared" si="0"/>
        <v>0</v>
      </c>
      <c r="M4" s="54">
        <f t="shared" si="0"/>
        <v>0</v>
      </c>
      <c r="N4" s="54">
        <f t="shared" si="0"/>
        <v>0</v>
      </c>
      <c r="O4" s="54">
        <f t="shared" si="0"/>
        <v>0</v>
      </c>
      <c r="P4" s="54">
        <f>P5+P6+P16+P17+P13+P14</f>
        <v>48000</v>
      </c>
      <c r="Q4" s="54">
        <f aca="true" t="shared" si="1" ref="Q4:V4">Q5+Q6+Q16+Q17</f>
        <v>700</v>
      </c>
      <c r="R4" s="54">
        <f t="shared" si="1"/>
        <v>0</v>
      </c>
      <c r="S4" s="55">
        <f t="shared" si="1"/>
        <v>700</v>
      </c>
      <c r="T4" s="54">
        <f t="shared" si="1"/>
        <v>0</v>
      </c>
      <c r="U4" s="54">
        <f t="shared" si="1"/>
        <v>700</v>
      </c>
      <c r="V4" s="54">
        <f t="shared" si="1"/>
        <v>0</v>
      </c>
      <c r="W4" s="54">
        <f>W5+W6+W16+W17+W13+W14</f>
        <v>10357600</v>
      </c>
    </row>
    <row r="5" spans="1:23" ht="12.75">
      <c r="A5" s="56" t="s">
        <v>237</v>
      </c>
      <c r="B5" s="57" t="s">
        <v>238</v>
      </c>
      <c r="C5" s="59">
        <f>D5+E5</f>
        <v>1600800</v>
      </c>
      <c r="D5" s="59">
        <f>1229500</f>
        <v>1229500</v>
      </c>
      <c r="E5" s="60">
        <f>371300</f>
        <v>371300</v>
      </c>
      <c r="F5" s="59">
        <f>G5+H5+I5+J5+K5+L5</f>
        <v>0</v>
      </c>
      <c r="G5" s="59"/>
      <c r="H5" s="61"/>
      <c r="I5" s="61"/>
      <c r="J5" s="61"/>
      <c r="K5" s="61"/>
      <c r="L5" s="61"/>
      <c r="M5" s="61"/>
      <c r="N5" s="61"/>
      <c r="O5" s="61"/>
      <c r="P5" s="61"/>
      <c r="Q5" s="61">
        <f>R5+S5</f>
        <v>0</v>
      </c>
      <c r="R5" s="61"/>
      <c r="S5" s="62">
        <f>T5+U5+V5</f>
        <v>0</v>
      </c>
      <c r="T5" s="61"/>
      <c r="U5" s="61"/>
      <c r="V5" s="61"/>
      <c r="W5" s="59">
        <f aca="true" t="shared" si="2" ref="W5:W14">C5+F5+N5+O5+P5+Q5</f>
        <v>1600800</v>
      </c>
    </row>
    <row r="6" spans="1:23" ht="12.75">
      <c r="A6" s="56" t="s">
        <v>239</v>
      </c>
      <c r="B6" s="57" t="s">
        <v>240</v>
      </c>
      <c r="C6" s="59">
        <f>D6+E6</f>
        <v>8708100</v>
      </c>
      <c r="D6" s="59">
        <f>3297543.35+2354311.44+958371.41-26.2</f>
        <v>6610200</v>
      </c>
      <c r="E6" s="60">
        <f>2097900</f>
        <v>2097900</v>
      </c>
      <c r="F6" s="59">
        <f>G6+H6+I6+J6+K6+L6</f>
        <v>0</v>
      </c>
      <c r="G6" s="59">
        <f>G8+G10+G12</f>
        <v>0</v>
      </c>
      <c r="H6" s="59">
        <f>0</f>
        <v>0</v>
      </c>
      <c r="I6" s="59">
        <f>I8+I10+I12</f>
        <v>0</v>
      </c>
      <c r="J6" s="61">
        <f>0</f>
        <v>0</v>
      </c>
      <c r="K6" s="61">
        <f>K8</f>
        <v>0</v>
      </c>
      <c r="L6" s="61">
        <f>L8+L10+L12</f>
        <v>0</v>
      </c>
      <c r="M6" s="61">
        <f>M8+M10+M12</f>
        <v>0</v>
      </c>
      <c r="N6" s="59"/>
      <c r="O6" s="59"/>
      <c r="P6" s="61">
        <f>P8+P9</f>
        <v>0</v>
      </c>
      <c r="Q6" s="61">
        <f>R6+S6</f>
        <v>0</v>
      </c>
      <c r="R6" s="61">
        <f>R8</f>
        <v>0</v>
      </c>
      <c r="S6" s="62">
        <f>T6+U6+V6</f>
        <v>0</v>
      </c>
      <c r="T6" s="61">
        <f>T8</f>
        <v>0</v>
      </c>
      <c r="U6" s="61">
        <f>U8</f>
        <v>0</v>
      </c>
      <c r="V6" s="61">
        <f>V8</f>
        <v>0</v>
      </c>
      <c r="W6" s="59">
        <f t="shared" si="2"/>
        <v>8708100</v>
      </c>
    </row>
    <row r="7" spans="1:23" ht="12.75">
      <c r="A7" s="56"/>
      <c r="B7" s="57" t="s">
        <v>433</v>
      </c>
      <c r="C7" s="59">
        <f>D7+E7</f>
        <v>0</v>
      </c>
      <c r="D7" s="59"/>
      <c r="E7" s="60"/>
      <c r="F7" s="59">
        <f>G7+H7+I7+J7+K7+L7</f>
        <v>0</v>
      </c>
      <c r="G7" s="59"/>
      <c r="H7" s="59"/>
      <c r="I7" s="59"/>
      <c r="J7" s="61"/>
      <c r="K7" s="61"/>
      <c r="L7" s="61"/>
      <c r="M7" s="61"/>
      <c r="N7" s="59"/>
      <c r="O7" s="59"/>
      <c r="P7" s="61"/>
      <c r="Q7" s="61">
        <f>R7+S7</f>
        <v>0</v>
      </c>
      <c r="R7" s="61"/>
      <c r="S7" s="62">
        <f>T7+U7+V7</f>
        <v>0</v>
      </c>
      <c r="T7" s="61"/>
      <c r="U7" s="61"/>
      <c r="V7" s="61"/>
      <c r="W7" s="59">
        <f t="shared" si="2"/>
        <v>0</v>
      </c>
    </row>
    <row r="8" spans="1:23" ht="12.75">
      <c r="A8" s="56"/>
      <c r="B8" s="57">
        <v>244</v>
      </c>
      <c r="C8" s="59"/>
      <c r="D8" s="59"/>
      <c r="E8" s="60"/>
      <c r="F8" s="59">
        <f>G8+H8+I8+J8+K8+L8+M8</f>
        <v>0</v>
      </c>
      <c r="G8" s="59"/>
      <c r="H8" s="59"/>
      <c r="I8" s="59"/>
      <c r="J8" s="61"/>
      <c r="K8" s="61"/>
      <c r="L8" s="61"/>
      <c r="M8" s="61"/>
      <c r="N8" s="59"/>
      <c r="O8" s="59"/>
      <c r="P8" s="61">
        <v>0</v>
      </c>
      <c r="Q8" s="61">
        <f>R8+S8</f>
        <v>0</v>
      </c>
      <c r="R8" s="61">
        <f>65000+5600-70600</f>
        <v>0</v>
      </c>
      <c r="S8" s="62">
        <f>T8+U8+V8</f>
        <v>0</v>
      </c>
      <c r="T8" s="61"/>
      <c r="U8" s="61"/>
      <c r="V8" s="61"/>
      <c r="W8" s="59">
        <f t="shared" si="2"/>
        <v>0</v>
      </c>
    </row>
    <row r="9" spans="1:23" ht="12.75">
      <c r="A9" s="56"/>
      <c r="B9" s="57">
        <v>850</v>
      </c>
      <c r="C9" s="59"/>
      <c r="D9" s="59"/>
      <c r="E9" s="60"/>
      <c r="F9" s="59"/>
      <c r="G9" s="59"/>
      <c r="H9" s="59"/>
      <c r="I9" s="59"/>
      <c r="J9" s="61"/>
      <c r="K9" s="61"/>
      <c r="L9" s="61"/>
      <c r="M9" s="61"/>
      <c r="N9" s="59"/>
      <c r="O9" s="59"/>
      <c r="P9" s="61">
        <f>P10+P11+P12</f>
        <v>0</v>
      </c>
      <c r="Q9" s="61"/>
      <c r="R9" s="61"/>
      <c r="S9" s="62"/>
      <c r="T9" s="61"/>
      <c r="U9" s="61"/>
      <c r="V9" s="61"/>
      <c r="W9" s="59">
        <f t="shared" si="2"/>
        <v>0</v>
      </c>
    </row>
    <row r="10" spans="1:23" ht="12.75">
      <c r="A10" s="56"/>
      <c r="B10" s="57">
        <v>851</v>
      </c>
      <c r="C10" s="59"/>
      <c r="D10" s="59"/>
      <c r="E10" s="60"/>
      <c r="F10" s="59"/>
      <c r="G10" s="59"/>
      <c r="H10" s="59"/>
      <c r="I10" s="59"/>
      <c r="J10" s="61"/>
      <c r="K10" s="61"/>
      <c r="L10" s="61"/>
      <c r="M10" s="61"/>
      <c r="N10" s="59"/>
      <c r="O10" s="59"/>
      <c r="P10" s="61">
        <f>100000-100000</f>
        <v>0</v>
      </c>
      <c r="Q10" s="61"/>
      <c r="R10" s="61"/>
      <c r="S10" s="62"/>
      <c r="T10" s="61"/>
      <c r="U10" s="61"/>
      <c r="V10" s="61"/>
      <c r="W10" s="59">
        <f t="shared" si="2"/>
        <v>0</v>
      </c>
    </row>
    <row r="11" spans="1:23" ht="12.75">
      <c r="A11" s="56"/>
      <c r="B11" s="57">
        <v>852</v>
      </c>
      <c r="C11" s="59"/>
      <c r="D11" s="59"/>
      <c r="E11" s="60"/>
      <c r="F11" s="59"/>
      <c r="G11" s="59"/>
      <c r="H11" s="59"/>
      <c r="I11" s="59"/>
      <c r="J11" s="61"/>
      <c r="K11" s="61"/>
      <c r="L11" s="61"/>
      <c r="M11" s="61"/>
      <c r="N11" s="59"/>
      <c r="O11" s="59"/>
      <c r="P11" s="59">
        <v>0</v>
      </c>
      <c r="Q11" s="61"/>
      <c r="R11" s="61"/>
      <c r="S11" s="62"/>
      <c r="T11" s="61"/>
      <c r="U11" s="61"/>
      <c r="V11" s="61"/>
      <c r="W11" s="59">
        <f t="shared" si="2"/>
        <v>0</v>
      </c>
    </row>
    <row r="12" spans="1:23" ht="12.75">
      <c r="A12" s="56"/>
      <c r="B12" s="57">
        <v>853</v>
      </c>
      <c r="C12" s="59"/>
      <c r="D12" s="59"/>
      <c r="E12" s="60"/>
      <c r="F12" s="59"/>
      <c r="G12" s="59"/>
      <c r="H12" s="59"/>
      <c r="I12" s="59"/>
      <c r="J12" s="61"/>
      <c r="K12" s="61"/>
      <c r="L12" s="61"/>
      <c r="M12" s="61"/>
      <c r="N12" s="59"/>
      <c r="O12" s="59"/>
      <c r="P12" s="61"/>
      <c r="Q12" s="61"/>
      <c r="R12" s="61"/>
      <c r="S12" s="62"/>
      <c r="T12" s="61"/>
      <c r="U12" s="61"/>
      <c r="V12" s="61"/>
      <c r="W12" s="59">
        <f t="shared" si="2"/>
        <v>0</v>
      </c>
    </row>
    <row r="13" spans="1:23" ht="12.75">
      <c r="A13" s="95" t="s">
        <v>434</v>
      </c>
      <c r="B13" s="57" t="s">
        <v>196</v>
      </c>
      <c r="C13" s="59">
        <f>D13+E13</f>
        <v>0</v>
      </c>
      <c r="D13" s="59"/>
      <c r="E13" s="60"/>
      <c r="F13" s="59">
        <f>G13+H13+I13+J13+K13+L13</f>
        <v>0</v>
      </c>
      <c r="G13" s="59"/>
      <c r="H13" s="61"/>
      <c r="I13" s="61"/>
      <c r="J13" s="61"/>
      <c r="K13" s="61"/>
      <c r="L13" s="61"/>
      <c r="M13" s="61"/>
      <c r="N13" s="61"/>
      <c r="O13" s="61"/>
      <c r="P13" s="61"/>
      <c r="Q13" s="61">
        <f>R13+S13</f>
        <v>0</v>
      </c>
      <c r="R13" s="61"/>
      <c r="S13" s="62">
        <f>T13+U13+V13</f>
        <v>0</v>
      </c>
      <c r="T13" s="61"/>
      <c r="U13" s="61"/>
      <c r="V13" s="61"/>
      <c r="W13" s="59">
        <f t="shared" si="2"/>
        <v>0</v>
      </c>
    </row>
    <row r="14" spans="1:23" ht="12.75">
      <c r="A14" s="95"/>
      <c r="B14" s="132" t="s">
        <v>435</v>
      </c>
      <c r="C14" s="59"/>
      <c r="D14" s="59"/>
      <c r="E14" s="60"/>
      <c r="F14" s="59"/>
      <c r="G14" s="59"/>
      <c r="H14" s="59"/>
      <c r="I14" s="59"/>
      <c r="J14" s="61"/>
      <c r="K14" s="61"/>
      <c r="L14" s="61"/>
      <c r="M14" s="61"/>
      <c r="N14" s="59"/>
      <c r="O14" s="59"/>
      <c r="P14" s="61">
        <v>0</v>
      </c>
      <c r="Q14" s="61"/>
      <c r="R14" s="61"/>
      <c r="S14" s="62"/>
      <c r="T14" s="61"/>
      <c r="U14" s="61"/>
      <c r="V14" s="61"/>
      <c r="W14" s="59">
        <f t="shared" si="2"/>
        <v>0</v>
      </c>
    </row>
    <row r="15" spans="1:23" ht="12.75">
      <c r="A15" s="95"/>
      <c r="B15" s="132" t="s">
        <v>436</v>
      </c>
      <c r="C15" s="59"/>
      <c r="D15" s="59"/>
      <c r="E15" s="60"/>
      <c r="F15" s="59"/>
      <c r="G15" s="59"/>
      <c r="H15" s="59"/>
      <c r="I15" s="59"/>
      <c r="J15" s="61"/>
      <c r="K15" s="61"/>
      <c r="L15" s="61"/>
      <c r="M15" s="61"/>
      <c r="N15" s="59"/>
      <c r="O15" s="59"/>
      <c r="P15" s="61"/>
      <c r="Q15" s="61"/>
      <c r="R15" s="61"/>
      <c r="S15" s="62"/>
      <c r="T15" s="61"/>
      <c r="U15" s="61"/>
      <c r="V15" s="61"/>
      <c r="W15" s="59"/>
    </row>
    <row r="16" spans="1:23" ht="12.75">
      <c r="A16" s="56" t="s">
        <v>241</v>
      </c>
      <c r="B16" s="57" t="s">
        <v>242</v>
      </c>
      <c r="C16" s="59">
        <f>D16+E16</f>
        <v>0</v>
      </c>
      <c r="D16" s="59"/>
      <c r="E16" s="59"/>
      <c r="F16" s="59">
        <f>G16+H16+I16+J16+K16+L16</f>
        <v>0</v>
      </c>
      <c r="G16" s="59"/>
      <c r="H16" s="59"/>
      <c r="I16" s="59"/>
      <c r="J16" s="61"/>
      <c r="K16" s="61"/>
      <c r="L16" s="61"/>
      <c r="M16" s="61"/>
      <c r="N16" s="59"/>
      <c r="O16" s="59"/>
      <c r="P16" s="61">
        <v>48000</v>
      </c>
      <c r="Q16" s="61">
        <f>R16+S16</f>
        <v>0</v>
      </c>
      <c r="R16" s="59">
        <v>0</v>
      </c>
      <c r="S16" s="62">
        <f>T16+U16+V16</f>
        <v>0</v>
      </c>
      <c r="T16" s="59">
        <v>0</v>
      </c>
      <c r="U16" s="59">
        <v>0</v>
      </c>
      <c r="V16" s="59">
        <v>0</v>
      </c>
      <c r="W16" s="59">
        <f>C16+F16+N16+O16+P16+Q16</f>
        <v>48000</v>
      </c>
    </row>
    <row r="17" spans="1:23" ht="38.25">
      <c r="A17" s="56" t="s">
        <v>243</v>
      </c>
      <c r="B17" s="63" t="s">
        <v>244</v>
      </c>
      <c r="C17" s="59">
        <f>D17+E17</f>
        <v>0</v>
      </c>
      <c r="D17" s="59"/>
      <c r="E17" s="59"/>
      <c r="F17" s="59">
        <f>G17+H17+I17+J17+K17+L17</f>
        <v>0</v>
      </c>
      <c r="G17" s="59"/>
      <c r="H17" s="59"/>
      <c r="I17" s="59"/>
      <c r="J17" s="61"/>
      <c r="K17" s="61"/>
      <c r="L17" s="61"/>
      <c r="M17" s="61"/>
      <c r="N17" s="59"/>
      <c r="O17" s="59"/>
      <c r="P17" s="61"/>
      <c r="Q17" s="61">
        <f>R17+S17</f>
        <v>700</v>
      </c>
      <c r="R17" s="61">
        <v>0</v>
      </c>
      <c r="S17" s="62">
        <f>T17+U17+V17</f>
        <v>700</v>
      </c>
      <c r="T17" s="61">
        <f>20000-20000</f>
        <v>0</v>
      </c>
      <c r="U17" s="61">
        <v>700</v>
      </c>
      <c r="V17" s="61"/>
      <c r="W17" s="59">
        <f>C17+F17+N17+O17+P17+Q17</f>
        <v>700</v>
      </c>
    </row>
    <row r="18" spans="1:23" ht="12.75">
      <c r="A18" s="64" t="s">
        <v>245</v>
      </c>
      <c r="B18" s="65" t="s">
        <v>246</v>
      </c>
      <c r="C18" s="66">
        <f>SUM(C19)</f>
        <v>311900</v>
      </c>
      <c r="D18" s="66">
        <f aca="true" t="shared" si="3" ref="D18:V18">D19</f>
        <v>239600</v>
      </c>
      <c r="E18" s="66">
        <f t="shared" si="3"/>
        <v>72300</v>
      </c>
      <c r="F18" s="66">
        <f t="shared" si="3"/>
        <v>12200</v>
      </c>
      <c r="G18" s="66">
        <f t="shared" si="3"/>
        <v>8600</v>
      </c>
      <c r="H18" s="66">
        <f t="shared" si="3"/>
        <v>3600</v>
      </c>
      <c r="I18" s="66">
        <f t="shared" si="3"/>
        <v>0</v>
      </c>
      <c r="J18" s="66">
        <f t="shared" si="3"/>
        <v>0</v>
      </c>
      <c r="K18" s="66">
        <f t="shared" si="3"/>
        <v>0</v>
      </c>
      <c r="L18" s="66">
        <f t="shared" si="3"/>
        <v>0</v>
      </c>
      <c r="M18" s="66">
        <f t="shared" si="3"/>
        <v>0</v>
      </c>
      <c r="N18" s="66">
        <f t="shared" si="3"/>
        <v>0</v>
      </c>
      <c r="O18" s="66">
        <f t="shared" si="3"/>
        <v>0</v>
      </c>
      <c r="P18" s="66">
        <f t="shared" si="3"/>
        <v>0</v>
      </c>
      <c r="Q18" s="66">
        <f t="shared" si="3"/>
        <v>19400</v>
      </c>
      <c r="R18" s="66">
        <f t="shared" si="3"/>
        <v>0</v>
      </c>
      <c r="S18" s="67">
        <f t="shared" si="3"/>
        <v>19400</v>
      </c>
      <c r="T18" s="66">
        <f t="shared" si="3"/>
        <v>0</v>
      </c>
      <c r="U18" s="66">
        <f t="shared" si="3"/>
        <v>19400</v>
      </c>
      <c r="V18" s="66">
        <f t="shared" si="3"/>
        <v>0</v>
      </c>
      <c r="W18" s="66">
        <f>D18+E18+G18+I18+K18+L18+P18+R18+T18+U18+H18+N18+O18+J18</f>
        <v>343500</v>
      </c>
    </row>
    <row r="19" spans="1:23" ht="38.25">
      <c r="A19" s="68" t="s">
        <v>247</v>
      </c>
      <c r="B19" s="69" t="s">
        <v>248</v>
      </c>
      <c r="C19" s="71">
        <f>D19+E19</f>
        <v>311900</v>
      </c>
      <c r="D19" s="71">
        <v>239600</v>
      </c>
      <c r="E19" s="71">
        <v>72300</v>
      </c>
      <c r="F19" s="59">
        <f>G19+H19+I19+J19+K19+L19</f>
        <v>12200</v>
      </c>
      <c r="G19" s="71">
        <v>8600</v>
      </c>
      <c r="H19" s="71">
        <v>3600</v>
      </c>
      <c r="I19" s="71"/>
      <c r="J19" s="71">
        <f>4000-4000+4000-4000</f>
        <v>0</v>
      </c>
      <c r="K19" s="71">
        <f>11000-11000</f>
        <v>0</v>
      </c>
      <c r="L19" s="71"/>
      <c r="M19" s="71"/>
      <c r="N19" s="71"/>
      <c r="O19" s="71"/>
      <c r="P19" s="61"/>
      <c r="Q19" s="61">
        <f>R19+S19</f>
        <v>19400</v>
      </c>
      <c r="R19" s="71"/>
      <c r="S19" s="62">
        <f>T19+U19+V19</f>
        <v>19400</v>
      </c>
      <c r="T19" s="72"/>
      <c r="U19" s="72">
        <f>19400</f>
        <v>19400</v>
      </c>
      <c r="V19" s="72"/>
      <c r="W19" s="59">
        <f>C19+F19+N19+O19+P19+Q19</f>
        <v>343500</v>
      </c>
    </row>
    <row r="20" spans="1:23" ht="25.5">
      <c r="A20" s="73" t="s">
        <v>249</v>
      </c>
      <c r="B20" s="74" t="s">
        <v>250</v>
      </c>
      <c r="C20" s="75">
        <f aca="true" t="shared" si="4" ref="C20:W20">C21+C22+C23</f>
        <v>83100</v>
      </c>
      <c r="D20" s="75">
        <f t="shared" si="4"/>
        <v>63800</v>
      </c>
      <c r="E20" s="75">
        <f t="shared" si="4"/>
        <v>19300</v>
      </c>
      <c r="F20" s="75">
        <f t="shared" si="4"/>
        <v>3341200</v>
      </c>
      <c r="G20" s="75">
        <f t="shared" si="4"/>
        <v>4500</v>
      </c>
      <c r="H20" s="75">
        <f t="shared" si="4"/>
        <v>0</v>
      </c>
      <c r="I20" s="75">
        <f t="shared" si="4"/>
        <v>0</v>
      </c>
      <c r="J20" s="75">
        <f t="shared" si="4"/>
        <v>0</v>
      </c>
      <c r="K20" s="75">
        <f t="shared" si="4"/>
        <v>3336700</v>
      </c>
      <c r="L20" s="75">
        <f t="shared" si="4"/>
        <v>0</v>
      </c>
      <c r="M20" s="75">
        <f t="shared" si="4"/>
        <v>0</v>
      </c>
      <c r="N20" s="75">
        <f t="shared" si="4"/>
        <v>0</v>
      </c>
      <c r="O20" s="75">
        <f t="shared" si="4"/>
        <v>0</v>
      </c>
      <c r="P20" s="75">
        <f t="shared" si="4"/>
        <v>0</v>
      </c>
      <c r="Q20" s="75">
        <f t="shared" si="4"/>
        <v>0</v>
      </c>
      <c r="R20" s="75">
        <f t="shared" si="4"/>
        <v>0</v>
      </c>
      <c r="S20" s="75">
        <f t="shared" si="4"/>
        <v>0</v>
      </c>
      <c r="T20" s="75">
        <f t="shared" si="4"/>
        <v>0</v>
      </c>
      <c r="U20" s="75">
        <f t="shared" si="4"/>
        <v>0</v>
      </c>
      <c r="V20" s="75">
        <f t="shared" si="4"/>
        <v>0</v>
      </c>
      <c r="W20" s="75">
        <f t="shared" si="4"/>
        <v>3424300</v>
      </c>
    </row>
    <row r="21" spans="1:23" ht="25.5">
      <c r="A21" s="68" t="s">
        <v>251</v>
      </c>
      <c r="B21" s="76" t="s">
        <v>252</v>
      </c>
      <c r="C21" s="71">
        <f>D21+E21</f>
        <v>83100</v>
      </c>
      <c r="D21" s="71">
        <v>63800</v>
      </c>
      <c r="E21" s="71">
        <v>19300</v>
      </c>
      <c r="F21" s="59">
        <f aca="true" t="shared" si="5" ref="F21:F26">G21+H21+I21+J21+K21+L21</f>
        <v>4500</v>
      </c>
      <c r="G21" s="71">
        <v>4500</v>
      </c>
      <c r="H21" s="71"/>
      <c r="I21" s="71"/>
      <c r="J21" s="71"/>
      <c r="K21" s="71"/>
      <c r="L21" s="71"/>
      <c r="M21" s="71"/>
      <c r="N21" s="71"/>
      <c r="O21" s="71"/>
      <c r="P21" s="61"/>
      <c r="Q21" s="61">
        <f>R21+S21</f>
        <v>0</v>
      </c>
      <c r="R21" s="71"/>
      <c r="S21" s="62">
        <f>T21+U21+V21</f>
        <v>0</v>
      </c>
      <c r="T21" s="71"/>
      <c r="U21" s="71"/>
      <c r="V21" s="71"/>
      <c r="W21" s="59">
        <f aca="true" t="shared" si="6" ref="W21:W26">C21+F21+N21+O21+P21+Q21</f>
        <v>87600</v>
      </c>
    </row>
    <row r="22" spans="1:23" ht="12.75">
      <c r="A22" s="56" t="s">
        <v>253</v>
      </c>
      <c r="B22" s="77" t="s">
        <v>254</v>
      </c>
      <c r="C22" s="59">
        <f>D22+E22</f>
        <v>0</v>
      </c>
      <c r="D22" s="59"/>
      <c r="E22" s="59"/>
      <c r="F22" s="59">
        <f t="shared" si="5"/>
        <v>3336700</v>
      </c>
      <c r="G22" s="59"/>
      <c r="H22" s="59"/>
      <c r="I22" s="59"/>
      <c r="J22" s="61"/>
      <c r="K22" s="61">
        <v>3336700</v>
      </c>
      <c r="L22" s="61"/>
      <c r="M22" s="61"/>
      <c r="N22" s="59"/>
      <c r="O22" s="59"/>
      <c r="P22" s="61"/>
      <c r="Q22" s="61">
        <f>R22+S22</f>
        <v>0</v>
      </c>
      <c r="R22" s="61"/>
      <c r="S22" s="62">
        <f>T22+U22+V22</f>
        <v>0</v>
      </c>
      <c r="T22" s="61"/>
      <c r="U22" s="61"/>
      <c r="V22" s="61"/>
      <c r="W22" s="59">
        <f t="shared" si="6"/>
        <v>3336700</v>
      </c>
    </row>
    <row r="23" spans="1:23" ht="25.5">
      <c r="A23" s="56" t="s">
        <v>255</v>
      </c>
      <c r="B23" s="78" t="s">
        <v>256</v>
      </c>
      <c r="C23" s="59">
        <f>D23+E23</f>
        <v>0</v>
      </c>
      <c r="D23" s="59"/>
      <c r="E23" s="59"/>
      <c r="F23" s="59">
        <f t="shared" si="5"/>
        <v>0</v>
      </c>
      <c r="G23" s="59"/>
      <c r="H23" s="59"/>
      <c r="I23" s="59"/>
      <c r="J23" s="61"/>
      <c r="K23" s="61"/>
      <c r="L23" s="61">
        <f>L24+L26</f>
        <v>0</v>
      </c>
      <c r="M23" s="61">
        <f>M24+M26</f>
        <v>0</v>
      </c>
      <c r="N23" s="59"/>
      <c r="O23" s="59"/>
      <c r="P23" s="61">
        <f>P24+P26</f>
        <v>0</v>
      </c>
      <c r="Q23" s="61">
        <f>R23+S23</f>
        <v>0</v>
      </c>
      <c r="R23" s="61"/>
      <c r="S23" s="62">
        <f>T23+U23+V23</f>
        <v>0</v>
      </c>
      <c r="T23" s="61"/>
      <c r="U23" s="61"/>
      <c r="V23" s="61"/>
      <c r="W23" s="59">
        <f t="shared" si="6"/>
        <v>0</v>
      </c>
    </row>
    <row r="24" spans="1:23" ht="12.75">
      <c r="A24" s="56"/>
      <c r="B24" s="78">
        <v>244</v>
      </c>
      <c r="C24" s="59">
        <f>D24+E24</f>
        <v>0</v>
      </c>
      <c r="D24" s="59">
        <v>0</v>
      </c>
      <c r="E24" s="59">
        <v>0</v>
      </c>
      <c r="F24" s="59">
        <f t="shared" si="5"/>
        <v>0</v>
      </c>
      <c r="G24" s="59"/>
      <c r="H24" s="59"/>
      <c r="I24" s="59"/>
      <c r="J24" s="61"/>
      <c r="K24" s="61"/>
      <c r="L24" s="61">
        <v>0</v>
      </c>
      <c r="M24" s="61"/>
      <c r="N24" s="59"/>
      <c r="O24" s="59"/>
      <c r="P24" s="61">
        <v>0</v>
      </c>
      <c r="Q24" s="61"/>
      <c r="R24" s="61"/>
      <c r="S24" s="62"/>
      <c r="T24" s="61"/>
      <c r="U24" s="61"/>
      <c r="V24" s="61"/>
      <c r="W24" s="59">
        <f t="shared" si="6"/>
        <v>0</v>
      </c>
    </row>
    <row r="25" spans="1:23" ht="12.75">
      <c r="A25" s="56"/>
      <c r="B25" s="96" t="s">
        <v>437</v>
      </c>
      <c r="C25" s="59"/>
      <c r="D25" s="59"/>
      <c r="E25" s="59"/>
      <c r="F25" s="59">
        <f t="shared" si="5"/>
        <v>0</v>
      </c>
      <c r="G25" s="59"/>
      <c r="H25" s="59"/>
      <c r="I25" s="59"/>
      <c r="J25" s="61"/>
      <c r="K25" s="61"/>
      <c r="L25" s="61"/>
      <c r="M25" s="61">
        <v>0</v>
      </c>
      <c r="N25" s="59"/>
      <c r="O25" s="59"/>
      <c r="P25" s="61"/>
      <c r="Q25" s="61"/>
      <c r="R25" s="61"/>
      <c r="S25" s="62"/>
      <c r="T25" s="61"/>
      <c r="U25" s="61"/>
      <c r="V25" s="61"/>
      <c r="W25" s="59">
        <f t="shared" si="6"/>
        <v>0</v>
      </c>
    </row>
    <row r="26" spans="1:23" ht="12.75">
      <c r="A26" s="56"/>
      <c r="B26" s="78">
        <v>853</v>
      </c>
      <c r="C26" s="59">
        <f>D26+E26</f>
        <v>0</v>
      </c>
      <c r="D26" s="59">
        <v>0</v>
      </c>
      <c r="E26" s="59">
        <v>0</v>
      </c>
      <c r="F26" s="59">
        <f t="shared" si="5"/>
        <v>0</v>
      </c>
      <c r="G26" s="59"/>
      <c r="H26" s="59"/>
      <c r="I26" s="59"/>
      <c r="J26" s="61"/>
      <c r="K26" s="61"/>
      <c r="L26" s="61"/>
      <c r="M26" s="61"/>
      <c r="N26" s="59"/>
      <c r="O26" s="59"/>
      <c r="P26" s="61">
        <v>0</v>
      </c>
      <c r="Q26" s="61"/>
      <c r="R26" s="61"/>
      <c r="S26" s="62"/>
      <c r="T26" s="61"/>
      <c r="U26" s="61"/>
      <c r="V26" s="61"/>
      <c r="W26" s="59">
        <f t="shared" si="6"/>
        <v>0</v>
      </c>
    </row>
    <row r="27" spans="1:23" ht="38.25">
      <c r="A27" s="79" t="s">
        <v>257</v>
      </c>
      <c r="B27" s="80" t="s">
        <v>258</v>
      </c>
      <c r="C27" s="81">
        <f aca="true" t="shared" si="7" ref="C27:W27">C28+C32+C42</f>
        <v>0</v>
      </c>
      <c r="D27" s="81">
        <f t="shared" si="7"/>
        <v>0</v>
      </c>
      <c r="E27" s="81">
        <f t="shared" si="7"/>
        <v>0</v>
      </c>
      <c r="F27" s="81">
        <f t="shared" si="7"/>
        <v>0</v>
      </c>
      <c r="G27" s="81">
        <f t="shared" si="7"/>
        <v>0</v>
      </c>
      <c r="H27" s="81">
        <f t="shared" si="7"/>
        <v>0</v>
      </c>
      <c r="I27" s="81">
        <f t="shared" si="7"/>
        <v>0</v>
      </c>
      <c r="J27" s="81">
        <f t="shared" si="7"/>
        <v>0</v>
      </c>
      <c r="K27" s="81">
        <f t="shared" si="7"/>
        <v>0</v>
      </c>
      <c r="L27" s="81">
        <f t="shared" si="7"/>
        <v>0</v>
      </c>
      <c r="M27" s="81">
        <f t="shared" si="7"/>
        <v>0</v>
      </c>
      <c r="N27" s="81">
        <f t="shared" si="7"/>
        <v>0</v>
      </c>
      <c r="O27" s="81">
        <f t="shared" si="7"/>
        <v>0</v>
      </c>
      <c r="P27" s="81">
        <f t="shared" si="7"/>
        <v>0</v>
      </c>
      <c r="Q27" s="81">
        <f t="shared" si="7"/>
        <v>566957</v>
      </c>
      <c r="R27" s="81">
        <f t="shared" si="7"/>
        <v>566957</v>
      </c>
      <c r="S27" s="81">
        <f t="shared" si="7"/>
        <v>0</v>
      </c>
      <c r="T27" s="81">
        <f t="shared" si="7"/>
        <v>0</v>
      </c>
      <c r="U27" s="81">
        <f t="shared" si="7"/>
        <v>0</v>
      </c>
      <c r="V27" s="81">
        <f t="shared" si="7"/>
        <v>0</v>
      </c>
      <c r="W27" s="81">
        <f t="shared" si="7"/>
        <v>566957</v>
      </c>
    </row>
    <row r="28" spans="1:23" ht="12.75">
      <c r="A28" s="56" t="s">
        <v>259</v>
      </c>
      <c r="B28" s="77" t="s">
        <v>260</v>
      </c>
      <c r="C28" s="59">
        <f>D28+E28</f>
        <v>0</v>
      </c>
      <c r="D28" s="59"/>
      <c r="E28" s="59"/>
      <c r="F28" s="59">
        <f>G28+H28+I28+J28+K28+L28</f>
        <v>0</v>
      </c>
      <c r="G28" s="59"/>
      <c r="H28" s="59"/>
      <c r="I28" s="59"/>
      <c r="J28" s="61"/>
      <c r="K28" s="61"/>
      <c r="L28" s="61">
        <f>L29+L30</f>
        <v>0</v>
      </c>
      <c r="M28" s="61">
        <f>M29+M30</f>
        <v>0</v>
      </c>
      <c r="N28" s="59"/>
      <c r="O28" s="59"/>
      <c r="P28" s="61">
        <f>P31</f>
        <v>0</v>
      </c>
      <c r="Q28" s="61">
        <f>R28+S28</f>
        <v>0</v>
      </c>
      <c r="R28" s="83">
        <f>R29+R30+R31</f>
        <v>0</v>
      </c>
      <c r="S28" s="62">
        <f>T28+U28+V28</f>
        <v>0</v>
      </c>
      <c r="T28" s="61"/>
      <c r="U28" s="61">
        <f>30000-30000</f>
        <v>0</v>
      </c>
      <c r="V28" s="61"/>
      <c r="W28" s="59">
        <f aca="true" t="shared" si="8" ref="W28:W37">C28+F28+N28+O28+P28+Q28</f>
        <v>0</v>
      </c>
    </row>
    <row r="29" spans="1:23" ht="12.75">
      <c r="A29" s="56"/>
      <c r="B29" s="78">
        <v>244</v>
      </c>
      <c r="C29" s="59"/>
      <c r="D29" s="59"/>
      <c r="E29" s="59"/>
      <c r="F29" s="59">
        <f>G29+H29+I29+J29+K29+L29</f>
        <v>0</v>
      </c>
      <c r="G29" s="59"/>
      <c r="H29" s="59"/>
      <c r="I29" s="59"/>
      <c r="J29" s="61"/>
      <c r="K29" s="61"/>
      <c r="L29" s="61"/>
      <c r="M29" s="61"/>
      <c r="N29" s="59"/>
      <c r="O29" s="59"/>
      <c r="P29" s="61"/>
      <c r="Q29" s="61"/>
      <c r="R29" s="83"/>
      <c r="S29" s="62"/>
      <c r="T29" s="61"/>
      <c r="U29" s="61"/>
      <c r="V29" s="61"/>
      <c r="W29" s="59">
        <f t="shared" si="8"/>
        <v>0</v>
      </c>
    </row>
    <row r="30" spans="1:23" ht="12.75">
      <c r="A30" s="56"/>
      <c r="B30" s="78">
        <v>245</v>
      </c>
      <c r="C30" s="59"/>
      <c r="D30" s="59"/>
      <c r="E30" s="59"/>
      <c r="F30" s="59">
        <f>G30+H30+I30+J30+K30+L30</f>
        <v>0</v>
      </c>
      <c r="G30" s="59"/>
      <c r="H30" s="59"/>
      <c r="I30" s="59"/>
      <c r="J30" s="61"/>
      <c r="K30" s="61"/>
      <c r="L30" s="61">
        <f>240000-100000-140000</f>
        <v>0</v>
      </c>
      <c r="M30" s="61">
        <f>240000-100000-140000</f>
        <v>0</v>
      </c>
      <c r="N30" s="59"/>
      <c r="O30" s="59"/>
      <c r="P30" s="61"/>
      <c r="Q30" s="61"/>
      <c r="R30" s="83"/>
      <c r="S30" s="62"/>
      <c r="T30" s="61"/>
      <c r="U30" s="61"/>
      <c r="V30" s="61"/>
      <c r="W30" s="59">
        <f t="shared" si="8"/>
        <v>0</v>
      </c>
    </row>
    <row r="31" spans="1:23" ht="12.75">
      <c r="A31" s="56"/>
      <c r="B31" s="57">
        <v>414</v>
      </c>
      <c r="C31" s="59"/>
      <c r="D31" s="59"/>
      <c r="E31" s="60"/>
      <c r="F31" s="59"/>
      <c r="G31" s="59"/>
      <c r="H31" s="59"/>
      <c r="I31" s="59"/>
      <c r="J31" s="61"/>
      <c r="K31" s="61"/>
      <c r="L31" s="61"/>
      <c r="M31" s="61"/>
      <c r="N31" s="59"/>
      <c r="O31" s="59"/>
      <c r="P31" s="61">
        <f>67000-30000-13000-24000</f>
        <v>0</v>
      </c>
      <c r="Q31" s="61"/>
      <c r="R31" s="61"/>
      <c r="S31" s="62"/>
      <c r="T31" s="61"/>
      <c r="U31" s="61"/>
      <c r="V31" s="61"/>
      <c r="W31" s="59">
        <f t="shared" si="8"/>
        <v>0</v>
      </c>
    </row>
    <row r="32" spans="1:23" ht="12.75">
      <c r="A32" s="133" t="s">
        <v>438</v>
      </c>
      <c r="B32" s="85" t="s">
        <v>4</v>
      </c>
      <c r="C32" s="60">
        <f>D32+E32</f>
        <v>0</v>
      </c>
      <c r="D32" s="60"/>
      <c r="E32" s="60"/>
      <c r="F32" s="59">
        <f>G32+H32+I32+J32+K32+L32+M32</f>
        <v>0</v>
      </c>
      <c r="G32" s="60"/>
      <c r="H32" s="60">
        <f>H33</f>
        <v>0</v>
      </c>
      <c r="I32" s="60">
        <f>I33</f>
        <v>0</v>
      </c>
      <c r="J32" s="72">
        <f>J33</f>
        <v>0</v>
      </c>
      <c r="K32" s="72">
        <f>K33</f>
        <v>0</v>
      </c>
      <c r="L32" s="72">
        <f>L33+L35</f>
        <v>0</v>
      </c>
      <c r="M32" s="72">
        <f>M33+M35</f>
        <v>0</v>
      </c>
      <c r="N32" s="60"/>
      <c r="O32" s="60"/>
      <c r="P32" s="61">
        <f>P33+P38</f>
        <v>0</v>
      </c>
      <c r="Q32" s="61">
        <f>R32+S32</f>
        <v>0</v>
      </c>
      <c r="R32" s="72">
        <f>R33+R35+R36+R38</f>
        <v>0</v>
      </c>
      <c r="S32" s="62">
        <f>T32+U32+V32</f>
        <v>0</v>
      </c>
      <c r="T32" s="72">
        <f>T33+T35+T37+T38</f>
        <v>0</v>
      </c>
      <c r="U32" s="72">
        <f>U33+U35+U37+U38</f>
        <v>0</v>
      </c>
      <c r="V32" s="72">
        <f>V33+V35+V37+V38</f>
        <v>0</v>
      </c>
      <c r="W32" s="59">
        <f t="shared" si="8"/>
        <v>0</v>
      </c>
    </row>
    <row r="33" spans="1:23" ht="12.75">
      <c r="A33" s="68"/>
      <c r="B33" s="78">
        <v>244</v>
      </c>
      <c r="C33" s="60"/>
      <c r="D33" s="60"/>
      <c r="E33" s="60"/>
      <c r="F33" s="59">
        <f>G33+H33+I33+J33+K33+L33+M33</f>
        <v>0</v>
      </c>
      <c r="G33" s="60"/>
      <c r="H33" s="60"/>
      <c r="I33" s="60"/>
      <c r="J33" s="72"/>
      <c r="K33" s="72"/>
      <c r="L33" s="72"/>
      <c r="M33" s="72"/>
      <c r="N33" s="60"/>
      <c r="O33" s="60"/>
      <c r="P33" s="61"/>
      <c r="Q33" s="61">
        <f>R33+S33</f>
        <v>0</v>
      </c>
      <c r="R33" s="72"/>
      <c r="S33" s="62">
        <f>T33+U33+V33</f>
        <v>0</v>
      </c>
      <c r="T33" s="84">
        <v>0</v>
      </c>
      <c r="U33" s="72"/>
      <c r="V33" s="72"/>
      <c r="W33" s="59">
        <f t="shared" si="8"/>
        <v>0</v>
      </c>
    </row>
    <row r="34" spans="1:23" ht="12.75">
      <c r="A34" s="68"/>
      <c r="B34" s="96" t="s">
        <v>437</v>
      </c>
      <c r="C34" s="60"/>
      <c r="D34" s="60"/>
      <c r="E34" s="60"/>
      <c r="F34" s="59">
        <f>G34+H34+I34+J34+K34+L34</f>
        <v>0</v>
      </c>
      <c r="G34" s="60"/>
      <c r="H34" s="60"/>
      <c r="I34" s="60"/>
      <c r="J34" s="72"/>
      <c r="K34" s="72"/>
      <c r="L34" s="134">
        <f>6450400-6450400</f>
        <v>0</v>
      </c>
      <c r="M34" s="134">
        <f>6450400-6450400</f>
        <v>0</v>
      </c>
      <c r="N34" s="60"/>
      <c r="O34" s="60"/>
      <c r="P34" s="61"/>
      <c r="Q34" s="61">
        <f>R34+S34</f>
        <v>0</v>
      </c>
      <c r="R34" s="72"/>
      <c r="S34" s="62"/>
      <c r="T34" s="84"/>
      <c r="U34" s="72"/>
      <c r="V34" s="72"/>
      <c r="W34" s="59">
        <f t="shared" si="8"/>
        <v>0</v>
      </c>
    </row>
    <row r="35" spans="1:23" ht="12.75">
      <c r="A35" s="68"/>
      <c r="B35" s="78">
        <v>245</v>
      </c>
      <c r="C35" s="60"/>
      <c r="D35" s="60"/>
      <c r="E35" s="60"/>
      <c r="F35" s="59">
        <f>G35+H35+I35+J35+K35+L35</f>
        <v>0</v>
      </c>
      <c r="G35" s="60"/>
      <c r="H35" s="60"/>
      <c r="I35" s="60"/>
      <c r="J35" s="72"/>
      <c r="K35" s="72"/>
      <c r="L35" s="72">
        <f>120000-120000</f>
        <v>0</v>
      </c>
      <c r="M35" s="72">
        <f>120000-120000</f>
        <v>0</v>
      </c>
      <c r="N35" s="60"/>
      <c r="O35" s="60"/>
      <c r="P35" s="61"/>
      <c r="Q35" s="61"/>
      <c r="R35" s="72"/>
      <c r="S35" s="62"/>
      <c r="T35" s="84"/>
      <c r="U35" s="72"/>
      <c r="V35" s="72"/>
      <c r="W35" s="59">
        <f t="shared" si="8"/>
        <v>0</v>
      </c>
    </row>
    <row r="36" spans="1:23" ht="12.75">
      <c r="A36" s="68"/>
      <c r="B36" s="96" t="s">
        <v>437</v>
      </c>
      <c r="C36" s="60"/>
      <c r="D36" s="60"/>
      <c r="E36" s="60"/>
      <c r="F36" s="59"/>
      <c r="G36" s="60"/>
      <c r="H36" s="60"/>
      <c r="I36" s="60"/>
      <c r="J36" s="72"/>
      <c r="K36" s="72"/>
      <c r="L36" s="134">
        <f>116400-116400</f>
        <v>0</v>
      </c>
      <c r="M36" s="134"/>
      <c r="N36" s="60"/>
      <c r="O36" s="60"/>
      <c r="P36" s="61"/>
      <c r="Q36" s="61">
        <f>R36+S36</f>
        <v>0</v>
      </c>
      <c r="R36" s="72"/>
      <c r="S36" s="62">
        <f>T36+U36+V36</f>
        <v>0</v>
      </c>
      <c r="T36" s="84"/>
      <c r="U36" s="72"/>
      <c r="V36" s="72"/>
      <c r="W36" s="59">
        <f t="shared" si="8"/>
        <v>0</v>
      </c>
    </row>
    <row r="37" spans="1:23" ht="12.75">
      <c r="A37" s="68"/>
      <c r="B37" s="77">
        <v>414</v>
      </c>
      <c r="C37" s="60"/>
      <c r="D37" s="60"/>
      <c r="E37" s="60"/>
      <c r="F37" s="59">
        <f>G37+H37+I37+J37+K37+L37+M37</f>
        <v>0</v>
      </c>
      <c r="G37" s="60"/>
      <c r="H37" s="60"/>
      <c r="I37" s="60"/>
      <c r="J37" s="72"/>
      <c r="K37" s="72"/>
      <c r="L37" s="72">
        <f>6450400-6450400</f>
        <v>0</v>
      </c>
      <c r="M37" s="72"/>
      <c r="N37" s="60"/>
      <c r="O37" s="60"/>
      <c r="P37" s="61"/>
      <c r="Q37" s="61">
        <f>R37+S37</f>
        <v>0</v>
      </c>
      <c r="R37" s="72"/>
      <c r="S37" s="62"/>
      <c r="T37" s="84"/>
      <c r="U37" s="72"/>
      <c r="V37" s="72"/>
      <c r="W37" s="59">
        <f t="shared" si="8"/>
        <v>0</v>
      </c>
    </row>
    <row r="38" spans="1:23" ht="12.75">
      <c r="A38" s="68"/>
      <c r="B38" s="77">
        <v>850</v>
      </c>
      <c r="C38" s="60"/>
      <c r="D38" s="60"/>
      <c r="E38" s="60"/>
      <c r="F38" s="59"/>
      <c r="G38" s="60"/>
      <c r="H38" s="60"/>
      <c r="I38" s="60"/>
      <c r="J38" s="72"/>
      <c r="K38" s="72"/>
      <c r="L38" s="72"/>
      <c r="M38" s="72"/>
      <c r="N38" s="60"/>
      <c r="O38" s="60"/>
      <c r="P38" s="61">
        <f>P39+P40+P41</f>
        <v>0</v>
      </c>
      <c r="Q38" s="61"/>
      <c r="R38" s="72"/>
      <c r="S38" s="62"/>
      <c r="T38" s="84"/>
      <c r="U38" s="72"/>
      <c r="V38" s="72"/>
      <c r="W38" s="59">
        <f>W39+W41+W40</f>
        <v>0</v>
      </c>
    </row>
    <row r="39" spans="1:23" ht="12.75">
      <c r="A39" s="56"/>
      <c r="B39" s="57">
        <v>851</v>
      </c>
      <c r="C39" s="59"/>
      <c r="D39" s="59"/>
      <c r="E39" s="60"/>
      <c r="F39" s="59"/>
      <c r="G39" s="59"/>
      <c r="H39" s="59"/>
      <c r="I39" s="59"/>
      <c r="J39" s="61"/>
      <c r="K39" s="61"/>
      <c r="L39" s="61"/>
      <c r="M39" s="61"/>
      <c r="N39" s="59"/>
      <c r="O39" s="59"/>
      <c r="P39" s="61">
        <f>106000-106000</f>
        <v>0</v>
      </c>
      <c r="Q39" s="61"/>
      <c r="R39" s="61"/>
      <c r="S39" s="62"/>
      <c r="T39" s="61"/>
      <c r="U39" s="61"/>
      <c r="V39" s="61"/>
      <c r="W39" s="59">
        <f aca="true" t="shared" si="9" ref="W39:W57">C39+F39+N39+O39+P39+Q39</f>
        <v>0</v>
      </c>
    </row>
    <row r="40" spans="1:23" ht="12.75">
      <c r="A40" s="56"/>
      <c r="B40" s="57">
        <v>852</v>
      </c>
      <c r="C40" s="59"/>
      <c r="D40" s="59"/>
      <c r="E40" s="60"/>
      <c r="F40" s="59"/>
      <c r="G40" s="59"/>
      <c r="H40" s="59"/>
      <c r="I40" s="59"/>
      <c r="J40" s="61"/>
      <c r="K40" s="61"/>
      <c r="L40" s="61"/>
      <c r="M40" s="61"/>
      <c r="N40" s="59"/>
      <c r="O40" s="59"/>
      <c r="P40" s="61"/>
      <c r="Q40" s="61"/>
      <c r="R40" s="61"/>
      <c r="S40" s="62"/>
      <c r="T40" s="61"/>
      <c r="U40" s="61"/>
      <c r="V40" s="61"/>
      <c r="W40" s="59">
        <f t="shared" si="9"/>
        <v>0</v>
      </c>
    </row>
    <row r="41" spans="1:23" ht="12.75">
      <c r="A41" s="56"/>
      <c r="B41" s="57">
        <v>853</v>
      </c>
      <c r="C41" s="59"/>
      <c r="D41" s="59"/>
      <c r="E41" s="60"/>
      <c r="F41" s="59"/>
      <c r="G41" s="59"/>
      <c r="H41" s="59"/>
      <c r="I41" s="59"/>
      <c r="J41" s="61"/>
      <c r="K41" s="61"/>
      <c r="L41" s="61"/>
      <c r="M41" s="61"/>
      <c r="N41" s="59"/>
      <c r="O41" s="59"/>
      <c r="P41" s="61">
        <v>0</v>
      </c>
      <c r="Q41" s="61"/>
      <c r="R41" s="61"/>
      <c r="S41" s="62"/>
      <c r="T41" s="61"/>
      <c r="U41" s="61"/>
      <c r="V41" s="61"/>
      <c r="W41" s="59">
        <f t="shared" si="9"/>
        <v>0</v>
      </c>
    </row>
    <row r="42" spans="1:23" ht="12.75">
      <c r="A42" s="133" t="s">
        <v>263</v>
      </c>
      <c r="B42" s="85" t="s">
        <v>264</v>
      </c>
      <c r="C42" s="60">
        <f>D42+E42</f>
        <v>0</v>
      </c>
      <c r="D42" s="60"/>
      <c r="E42" s="60"/>
      <c r="F42" s="59">
        <f>G42+H42+I42+J42+K42+L42</f>
        <v>0</v>
      </c>
      <c r="G42" s="72">
        <f>G43+G45+G46</f>
        <v>0</v>
      </c>
      <c r="H42" s="72">
        <f>H43+H45+H46</f>
        <v>0</v>
      </c>
      <c r="I42" s="72">
        <f>I43+I45+I46</f>
        <v>0</v>
      </c>
      <c r="J42" s="72">
        <f>J43+J45+J46</f>
        <v>0</v>
      </c>
      <c r="K42" s="72">
        <f>K43+K45+K46</f>
        <v>0</v>
      </c>
      <c r="L42" s="72">
        <f>L43+L45</f>
        <v>0</v>
      </c>
      <c r="M42" s="72">
        <f>M43+M45</f>
        <v>0</v>
      </c>
      <c r="N42" s="72"/>
      <c r="O42" s="72"/>
      <c r="P42" s="61">
        <f aca="true" t="shared" si="10" ref="P42:U42">P43+P45+P46</f>
        <v>0</v>
      </c>
      <c r="Q42" s="61">
        <f t="shared" si="10"/>
        <v>566957</v>
      </c>
      <c r="R42" s="61">
        <f t="shared" si="10"/>
        <v>566957</v>
      </c>
      <c r="S42" s="62">
        <f t="shared" si="10"/>
        <v>0</v>
      </c>
      <c r="T42" s="61">
        <f t="shared" si="10"/>
        <v>0</v>
      </c>
      <c r="U42" s="61">
        <f t="shared" si="10"/>
        <v>0</v>
      </c>
      <c r="V42" s="72">
        <f>15000-10000-5000+5000-5000+5000-5000</f>
        <v>0</v>
      </c>
      <c r="W42" s="59">
        <f t="shared" si="9"/>
        <v>566957</v>
      </c>
    </row>
    <row r="43" spans="1:23" ht="12.75">
      <c r="A43" s="68"/>
      <c r="B43" s="85">
        <v>244</v>
      </c>
      <c r="C43" s="60"/>
      <c r="D43" s="60"/>
      <c r="E43" s="60"/>
      <c r="F43" s="59">
        <f>G43+H43+I43+J43+K43+L43</f>
        <v>0</v>
      </c>
      <c r="G43" s="72"/>
      <c r="H43" s="72">
        <v>0</v>
      </c>
      <c r="I43" s="72"/>
      <c r="J43" s="72"/>
      <c r="K43" s="72"/>
      <c r="L43" s="135"/>
      <c r="M43" s="135"/>
      <c r="N43" s="72"/>
      <c r="O43" s="72"/>
      <c r="P43" s="61"/>
      <c r="Q43" s="61">
        <f>R43+S43</f>
        <v>566957</v>
      </c>
      <c r="R43" s="72">
        <v>566957</v>
      </c>
      <c r="S43" s="62">
        <f>T43+U43+V43</f>
        <v>0</v>
      </c>
      <c r="T43" s="72"/>
      <c r="U43" s="72"/>
      <c r="V43" s="72"/>
      <c r="W43" s="59">
        <f t="shared" si="9"/>
        <v>566957</v>
      </c>
    </row>
    <row r="44" spans="1:23" ht="12.75">
      <c r="A44" s="68"/>
      <c r="B44" s="96" t="s">
        <v>437</v>
      </c>
      <c r="C44" s="60"/>
      <c r="D44" s="60"/>
      <c r="E44" s="60"/>
      <c r="F44" s="59">
        <f>G44+H44+I44+J44+K44+L44</f>
        <v>0</v>
      </c>
      <c r="G44" s="72"/>
      <c r="H44" s="72"/>
      <c r="I44" s="72"/>
      <c r="J44" s="72"/>
      <c r="K44" s="72"/>
      <c r="L44" s="72">
        <f>1434095.82+314304.18-1748400</f>
        <v>0</v>
      </c>
      <c r="M44" s="72"/>
      <c r="N44" s="72"/>
      <c r="O44" s="72"/>
      <c r="P44" s="61"/>
      <c r="Q44" s="61">
        <f>R44+S44</f>
        <v>0</v>
      </c>
      <c r="R44" s="72"/>
      <c r="S44" s="62">
        <f>T44+U44+V44</f>
        <v>0</v>
      </c>
      <c r="T44" s="72"/>
      <c r="U44" s="72"/>
      <c r="V44" s="72"/>
      <c r="W44" s="59">
        <f t="shared" si="9"/>
        <v>0</v>
      </c>
    </row>
    <row r="45" spans="1:23" ht="12.75">
      <c r="A45" s="68"/>
      <c r="B45" s="85">
        <v>245</v>
      </c>
      <c r="C45" s="60"/>
      <c r="D45" s="60"/>
      <c r="E45" s="60"/>
      <c r="F45" s="59">
        <f>G45+H45+I45+J45+K45+L45</f>
        <v>0</v>
      </c>
      <c r="G45" s="72"/>
      <c r="H45" s="72"/>
      <c r="I45" s="72"/>
      <c r="J45" s="72"/>
      <c r="K45" s="72"/>
      <c r="L45" s="72"/>
      <c r="M45" s="72"/>
      <c r="N45" s="72"/>
      <c r="O45" s="72"/>
      <c r="P45" s="61"/>
      <c r="Q45" s="61"/>
      <c r="R45" s="72"/>
      <c r="S45" s="62"/>
      <c r="T45" s="72"/>
      <c r="U45" s="72"/>
      <c r="V45" s="72"/>
      <c r="W45" s="59">
        <f t="shared" si="9"/>
        <v>0</v>
      </c>
    </row>
    <row r="46" spans="1:23" ht="12.75">
      <c r="A46" s="68"/>
      <c r="B46" s="85">
        <v>850</v>
      </c>
      <c r="C46" s="60"/>
      <c r="D46" s="60"/>
      <c r="E46" s="60"/>
      <c r="F46" s="59">
        <f>G46+H46+I46+J46+K46+L46</f>
        <v>0</v>
      </c>
      <c r="G46" s="72"/>
      <c r="H46" s="72"/>
      <c r="I46" s="72"/>
      <c r="J46" s="72"/>
      <c r="K46" s="72"/>
      <c r="L46" s="72"/>
      <c r="M46" s="72"/>
      <c r="N46" s="72"/>
      <c r="O46" s="72"/>
      <c r="P46" s="61">
        <f>P47+P49+P48</f>
        <v>0</v>
      </c>
      <c r="Q46" s="61"/>
      <c r="R46" s="72"/>
      <c r="S46" s="62"/>
      <c r="T46" s="72"/>
      <c r="U46" s="72"/>
      <c r="V46" s="72"/>
      <c r="W46" s="59">
        <f t="shared" si="9"/>
        <v>0</v>
      </c>
    </row>
    <row r="47" spans="1:23" ht="12.75">
      <c r="A47" s="56"/>
      <c r="B47" s="57">
        <v>851</v>
      </c>
      <c r="C47" s="59"/>
      <c r="D47" s="59"/>
      <c r="E47" s="60"/>
      <c r="F47" s="59"/>
      <c r="G47" s="59"/>
      <c r="H47" s="59"/>
      <c r="I47" s="59"/>
      <c r="J47" s="61"/>
      <c r="K47" s="61"/>
      <c r="L47" s="61"/>
      <c r="M47" s="61"/>
      <c r="N47" s="59"/>
      <c r="O47" s="59"/>
      <c r="P47" s="61"/>
      <c r="Q47" s="61"/>
      <c r="R47" s="61"/>
      <c r="S47" s="62"/>
      <c r="T47" s="61"/>
      <c r="U47" s="61"/>
      <c r="V47" s="61"/>
      <c r="W47" s="59">
        <f t="shared" si="9"/>
        <v>0</v>
      </c>
    </row>
    <row r="48" spans="1:23" ht="12.75">
      <c r="A48" s="56"/>
      <c r="B48" s="57">
        <v>852</v>
      </c>
      <c r="C48" s="59"/>
      <c r="D48" s="59"/>
      <c r="E48" s="60"/>
      <c r="F48" s="59"/>
      <c r="G48" s="59"/>
      <c r="H48" s="59"/>
      <c r="I48" s="59"/>
      <c r="J48" s="61"/>
      <c r="K48" s="61"/>
      <c r="L48" s="61"/>
      <c r="M48" s="61"/>
      <c r="N48" s="59"/>
      <c r="O48" s="59"/>
      <c r="P48" s="61"/>
      <c r="Q48" s="61"/>
      <c r="R48" s="61"/>
      <c r="S48" s="62"/>
      <c r="T48" s="61"/>
      <c r="U48" s="61"/>
      <c r="V48" s="61"/>
      <c r="W48" s="59">
        <f t="shared" si="9"/>
        <v>0</v>
      </c>
    </row>
    <row r="49" spans="1:23" ht="12.75">
      <c r="A49" s="56"/>
      <c r="B49" s="57">
        <v>853</v>
      </c>
      <c r="C49" s="59"/>
      <c r="D49" s="59"/>
      <c r="E49" s="60"/>
      <c r="F49" s="59"/>
      <c r="G49" s="59"/>
      <c r="H49" s="59"/>
      <c r="I49" s="59"/>
      <c r="J49" s="61"/>
      <c r="K49" s="61"/>
      <c r="L49" s="61"/>
      <c r="M49" s="61"/>
      <c r="N49" s="59"/>
      <c r="O49" s="59"/>
      <c r="P49" s="61"/>
      <c r="Q49" s="61"/>
      <c r="R49" s="61"/>
      <c r="S49" s="62"/>
      <c r="T49" s="61"/>
      <c r="U49" s="61"/>
      <c r="V49" s="61"/>
      <c r="W49" s="59">
        <f t="shared" si="9"/>
        <v>0</v>
      </c>
    </row>
    <row r="50" spans="1:23" ht="25.5" hidden="1">
      <c r="A50" s="86" t="s">
        <v>439</v>
      </c>
      <c r="B50" s="136" t="s">
        <v>440</v>
      </c>
      <c r="C50" s="88">
        <f aca="true" t="shared" si="11" ref="C50:V50">C51</f>
        <v>0</v>
      </c>
      <c r="D50" s="88">
        <f t="shared" si="11"/>
        <v>0</v>
      </c>
      <c r="E50" s="88">
        <f t="shared" si="11"/>
        <v>0</v>
      </c>
      <c r="F50" s="88">
        <f t="shared" si="11"/>
        <v>0</v>
      </c>
      <c r="G50" s="88">
        <f t="shared" si="11"/>
        <v>0</v>
      </c>
      <c r="H50" s="88">
        <f t="shared" si="11"/>
        <v>0</v>
      </c>
      <c r="I50" s="88">
        <f t="shared" si="11"/>
        <v>0</v>
      </c>
      <c r="J50" s="88">
        <f t="shared" si="11"/>
        <v>0</v>
      </c>
      <c r="K50" s="88">
        <f t="shared" si="11"/>
        <v>0</v>
      </c>
      <c r="L50" s="88">
        <f t="shared" si="11"/>
        <v>0</v>
      </c>
      <c r="M50" s="88">
        <f t="shared" si="11"/>
        <v>0</v>
      </c>
      <c r="N50" s="88">
        <f t="shared" si="11"/>
        <v>0</v>
      </c>
      <c r="O50" s="88">
        <f t="shared" si="11"/>
        <v>0</v>
      </c>
      <c r="P50" s="88">
        <f t="shared" si="11"/>
        <v>0</v>
      </c>
      <c r="Q50" s="88">
        <f t="shared" si="11"/>
        <v>0</v>
      </c>
      <c r="R50" s="88">
        <f t="shared" si="11"/>
        <v>0</v>
      </c>
      <c r="S50" s="88">
        <f t="shared" si="11"/>
        <v>0</v>
      </c>
      <c r="T50" s="88">
        <f t="shared" si="11"/>
        <v>0</v>
      </c>
      <c r="U50" s="88">
        <f t="shared" si="11"/>
        <v>0</v>
      </c>
      <c r="V50" s="88">
        <f t="shared" si="11"/>
        <v>0</v>
      </c>
      <c r="W50" s="88">
        <f t="shared" si="9"/>
        <v>0</v>
      </c>
    </row>
    <row r="51" spans="1:23" ht="38.25" hidden="1">
      <c r="A51" s="95" t="s">
        <v>441</v>
      </c>
      <c r="B51" s="96" t="s">
        <v>442</v>
      </c>
      <c r="C51" s="59">
        <f>D51+E51</f>
        <v>0</v>
      </c>
      <c r="D51" s="59"/>
      <c r="E51" s="60"/>
      <c r="F51" s="59">
        <f>G51+H51+I51+J51+K51+L51</f>
        <v>0</v>
      </c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>
        <f>R51+S51</f>
        <v>0</v>
      </c>
      <c r="R51" s="61"/>
      <c r="S51" s="62">
        <f>T51+U51+V51</f>
        <v>0</v>
      </c>
      <c r="T51" s="61">
        <f>21000-10000-11000</f>
        <v>0</v>
      </c>
      <c r="U51" s="72"/>
      <c r="V51" s="72"/>
      <c r="W51" s="72">
        <f t="shared" si="9"/>
        <v>0</v>
      </c>
    </row>
    <row r="52" spans="1:23" ht="12.75" hidden="1">
      <c r="A52" s="56"/>
      <c r="B52" s="96" t="s">
        <v>437</v>
      </c>
      <c r="C52" s="59"/>
      <c r="D52" s="59"/>
      <c r="E52" s="60"/>
      <c r="F52" s="59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>
        <f>R52+S52</f>
        <v>0</v>
      </c>
      <c r="R52" s="61"/>
      <c r="S52" s="62">
        <f>T52+U52+V52</f>
        <v>0</v>
      </c>
      <c r="T52" s="61"/>
      <c r="U52" s="72"/>
      <c r="V52" s="72"/>
      <c r="W52" s="72">
        <f t="shared" si="9"/>
        <v>0</v>
      </c>
    </row>
    <row r="53" spans="1:23" ht="12.75">
      <c r="A53" s="86" t="s">
        <v>265</v>
      </c>
      <c r="B53" s="87" t="s">
        <v>266</v>
      </c>
      <c r="C53" s="88">
        <f aca="true" t="shared" si="12" ref="C53:O53">C54+C57</f>
        <v>1699400</v>
      </c>
      <c r="D53" s="88">
        <f t="shared" si="12"/>
        <v>1305300</v>
      </c>
      <c r="E53" s="88">
        <f t="shared" si="12"/>
        <v>394100</v>
      </c>
      <c r="F53" s="88">
        <f t="shared" si="12"/>
        <v>0</v>
      </c>
      <c r="G53" s="88">
        <f t="shared" si="12"/>
        <v>0</v>
      </c>
      <c r="H53" s="88">
        <f t="shared" si="12"/>
        <v>0</v>
      </c>
      <c r="I53" s="88">
        <f t="shared" si="12"/>
        <v>0</v>
      </c>
      <c r="J53" s="88">
        <f t="shared" si="12"/>
        <v>0</v>
      </c>
      <c r="K53" s="88">
        <f t="shared" si="12"/>
        <v>0</v>
      </c>
      <c r="L53" s="88">
        <f t="shared" si="12"/>
        <v>0</v>
      </c>
      <c r="M53" s="88">
        <f t="shared" si="12"/>
        <v>0</v>
      </c>
      <c r="N53" s="88">
        <f t="shared" si="12"/>
        <v>0</v>
      </c>
      <c r="O53" s="88">
        <f t="shared" si="12"/>
        <v>0</v>
      </c>
      <c r="P53" s="88">
        <f>P54+P57+P56</f>
        <v>0</v>
      </c>
      <c r="Q53" s="88">
        <f aca="true" t="shared" si="13" ref="Q53:V53">Q54+Q57</f>
        <v>0</v>
      </c>
      <c r="R53" s="88">
        <f t="shared" si="13"/>
        <v>0</v>
      </c>
      <c r="S53" s="88">
        <f t="shared" si="13"/>
        <v>0</v>
      </c>
      <c r="T53" s="88">
        <f t="shared" si="13"/>
        <v>0</v>
      </c>
      <c r="U53" s="88">
        <f t="shared" si="13"/>
        <v>0</v>
      </c>
      <c r="V53" s="88">
        <f t="shared" si="13"/>
        <v>0</v>
      </c>
      <c r="W53" s="88">
        <f t="shared" si="9"/>
        <v>1699400</v>
      </c>
    </row>
    <row r="54" spans="1:23" ht="12.75">
      <c r="A54" s="56" t="s">
        <v>267</v>
      </c>
      <c r="B54" s="89" t="s">
        <v>268</v>
      </c>
      <c r="C54" s="59">
        <f>D54+E54</f>
        <v>1699400</v>
      </c>
      <c r="D54" s="59">
        <f>189194.5*12-34-965000</f>
        <v>1305300</v>
      </c>
      <c r="E54" s="60">
        <f>685600-291500</f>
        <v>394100</v>
      </c>
      <c r="F54" s="59">
        <f>G54+H54+I54+J54+K54+L54</f>
        <v>0</v>
      </c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>
        <f>R54+S54</f>
        <v>0</v>
      </c>
      <c r="R54" s="61"/>
      <c r="S54" s="62">
        <f>T54+U54+V54</f>
        <v>0</v>
      </c>
      <c r="T54" s="61">
        <f>21000-10000-11000</f>
        <v>0</v>
      </c>
      <c r="U54" s="72"/>
      <c r="V54" s="72"/>
      <c r="W54" s="72">
        <f t="shared" si="9"/>
        <v>1699400</v>
      </c>
    </row>
    <row r="55" spans="1:23" ht="12.75">
      <c r="A55" s="56"/>
      <c r="B55" s="96" t="s">
        <v>437</v>
      </c>
      <c r="C55" s="59"/>
      <c r="D55" s="59"/>
      <c r="E55" s="60"/>
      <c r="F55" s="59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>
        <f>R55+S55</f>
        <v>0</v>
      </c>
      <c r="R55" s="61"/>
      <c r="S55" s="62">
        <f>T55+U55+V55</f>
        <v>0</v>
      </c>
      <c r="T55" s="61"/>
      <c r="U55" s="72"/>
      <c r="V55" s="72"/>
      <c r="W55" s="72">
        <f t="shared" si="9"/>
        <v>0</v>
      </c>
    </row>
    <row r="56" spans="1:23" ht="12.75">
      <c r="A56" s="56"/>
      <c r="B56" s="57">
        <v>852</v>
      </c>
      <c r="C56" s="59"/>
      <c r="D56" s="59"/>
      <c r="E56" s="60"/>
      <c r="F56" s="59"/>
      <c r="G56" s="59"/>
      <c r="H56" s="59"/>
      <c r="I56" s="59"/>
      <c r="J56" s="61"/>
      <c r="K56" s="61"/>
      <c r="L56" s="61"/>
      <c r="M56" s="61"/>
      <c r="N56" s="59"/>
      <c r="O56" s="59"/>
      <c r="P56" s="61"/>
      <c r="Q56" s="61"/>
      <c r="R56" s="61"/>
      <c r="S56" s="62"/>
      <c r="T56" s="61"/>
      <c r="U56" s="61"/>
      <c r="V56" s="61"/>
      <c r="W56" s="72">
        <f t="shared" si="9"/>
        <v>0</v>
      </c>
    </row>
    <row r="57" spans="1:23" ht="12.75">
      <c r="A57" s="56"/>
      <c r="B57" s="57">
        <v>853</v>
      </c>
      <c r="C57" s="59"/>
      <c r="D57" s="59"/>
      <c r="E57" s="60"/>
      <c r="F57" s="59"/>
      <c r="G57" s="59"/>
      <c r="H57" s="59"/>
      <c r="I57" s="59"/>
      <c r="J57" s="61"/>
      <c r="K57" s="61"/>
      <c r="L57" s="61"/>
      <c r="M57" s="61"/>
      <c r="N57" s="59"/>
      <c r="O57" s="59"/>
      <c r="P57" s="61"/>
      <c r="Q57" s="61"/>
      <c r="R57" s="61"/>
      <c r="S57" s="62"/>
      <c r="T57" s="61"/>
      <c r="U57" s="61"/>
      <c r="V57" s="61"/>
      <c r="W57" s="72">
        <f t="shared" si="9"/>
        <v>0</v>
      </c>
    </row>
    <row r="58" spans="1:23" ht="12.75">
      <c r="A58" s="90" t="s">
        <v>269</v>
      </c>
      <c r="B58" s="91" t="s">
        <v>270</v>
      </c>
      <c r="C58" s="92">
        <f aca="true" t="shared" si="14" ref="C58:V58">C59</f>
        <v>0</v>
      </c>
      <c r="D58" s="92">
        <f t="shared" si="14"/>
        <v>0</v>
      </c>
      <c r="E58" s="92">
        <f t="shared" si="14"/>
        <v>0</v>
      </c>
      <c r="F58" s="92">
        <f t="shared" si="14"/>
        <v>0</v>
      </c>
      <c r="G58" s="92">
        <f t="shared" si="14"/>
        <v>0</v>
      </c>
      <c r="H58" s="92">
        <f t="shared" si="14"/>
        <v>0</v>
      </c>
      <c r="I58" s="92">
        <f t="shared" si="14"/>
        <v>0</v>
      </c>
      <c r="J58" s="92">
        <f t="shared" si="14"/>
        <v>0</v>
      </c>
      <c r="K58" s="92">
        <f t="shared" si="14"/>
        <v>0</v>
      </c>
      <c r="L58" s="92">
        <f t="shared" si="14"/>
        <v>0</v>
      </c>
      <c r="M58" s="92">
        <f t="shared" si="14"/>
        <v>0</v>
      </c>
      <c r="N58" s="92">
        <f t="shared" si="14"/>
        <v>0</v>
      </c>
      <c r="O58" s="92">
        <f t="shared" si="14"/>
        <v>10000</v>
      </c>
      <c r="P58" s="92">
        <f t="shared" si="14"/>
        <v>0</v>
      </c>
      <c r="Q58" s="92">
        <f t="shared" si="14"/>
        <v>0</v>
      </c>
      <c r="R58" s="92">
        <f t="shared" si="14"/>
        <v>0</v>
      </c>
      <c r="S58" s="93">
        <f t="shared" si="14"/>
        <v>0</v>
      </c>
      <c r="T58" s="92">
        <f t="shared" si="14"/>
        <v>0</v>
      </c>
      <c r="U58" s="92">
        <f t="shared" si="14"/>
        <v>0</v>
      </c>
      <c r="V58" s="92">
        <f t="shared" si="14"/>
        <v>0</v>
      </c>
      <c r="W58" s="92">
        <f>D58+E58+G58+I58+K58+L58+P58+R58+T58+U58+H58+N58+O58+J58</f>
        <v>10000</v>
      </c>
    </row>
    <row r="59" spans="1:23" ht="12.75">
      <c r="A59" s="56" t="s">
        <v>271</v>
      </c>
      <c r="B59" s="89" t="s">
        <v>272</v>
      </c>
      <c r="C59" s="59">
        <f>D59+E59</f>
        <v>0</v>
      </c>
      <c r="D59" s="59"/>
      <c r="E59" s="60"/>
      <c r="F59" s="59">
        <f>G59+H59+I59+J59+K59+L59</f>
        <v>0</v>
      </c>
      <c r="G59" s="61"/>
      <c r="H59" s="61"/>
      <c r="I59" s="61"/>
      <c r="J59" s="61"/>
      <c r="K59" s="61"/>
      <c r="L59" s="61"/>
      <c r="M59" s="61"/>
      <c r="N59" s="61"/>
      <c r="O59" s="94">
        <v>10000</v>
      </c>
      <c r="P59" s="61"/>
      <c r="Q59" s="61">
        <f>R59+S59</f>
        <v>0</v>
      </c>
      <c r="R59" s="61"/>
      <c r="S59" s="62">
        <f>T59+U59+V59</f>
        <v>0</v>
      </c>
      <c r="T59" s="61"/>
      <c r="U59" s="61"/>
      <c r="V59" s="61"/>
      <c r="W59" s="72">
        <f>C59+F59+N59+O59+P59+Q59</f>
        <v>10000</v>
      </c>
    </row>
    <row r="60" spans="1:23" ht="25.5">
      <c r="A60" s="79" t="s">
        <v>273</v>
      </c>
      <c r="B60" s="80" t="s">
        <v>186</v>
      </c>
      <c r="C60" s="81">
        <f aca="true" t="shared" si="15" ref="C60:W60">C61</f>
        <v>0</v>
      </c>
      <c r="D60" s="81">
        <f t="shared" si="15"/>
        <v>0</v>
      </c>
      <c r="E60" s="81">
        <f t="shared" si="15"/>
        <v>0</v>
      </c>
      <c r="F60" s="81">
        <f t="shared" si="15"/>
        <v>0</v>
      </c>
      <c r="G60" s="81">
        <f t="shared" si="15"/>
        <v>0</v>
      </c>
      <c r="H60" s="81">
        <f t="shared" si="15"/>
        <v>0</v>
      </c>
      <c r="I60" s="81">
        <f t="shared" si="15"/>
        <v>0</v>
      </c>
      <c r="J60" s="81">
        <f t="shared" si="15"/>
        <v>0</v>
      </c>
      <c r="K60" s="81">
        <f t="shared" si="15"/>
        <v>0</v>
      </c>
      <c r="L60" s="81">
        <f t="shared" si="15"/>
        <v>0</v>
      </c>
      <c r="M60" s="81">
        <f t="shared" si="15"/>
        <v>0</v>
      </c>
      <c r="N60" s="81">
        <f t="shared" si="15"/>
        <v>0</v>
      </c>
      <c r="O60" s="81">
        <f t="shared" si="15"/>
        <v>0</v>
      </c>
      <c r="P60" s="81">
        <f t="shared" si="15"/>
        <v>0</v>
      </c>
      <c r="Q60" s="81">
        <f t="shared" si="15"/>
        <v>0</v>
      </c>
      <c r="R60" s="81">
        <f t="shared" si="15"/>
        <v>0</v>
      </c>
      <c r="S60" s="81">
        <f t="shared" si="15"/>
        <v>0</v>
      </c>
      <c r="T60" s="81">
        <f t="shared" si="15"/>
        <v>0</v>
      </c>
      <c r="U60" s="81">
        <f t="shared" si="15"/>
        <v>0</v>
      </c>
      <c r="V60" s="81">
        <f t="shared" si="15"/>
        <v>0</v>
      </c>
      <c r="W60" s="81">
        <f t="shared" si="15"/>
        <v>0</v>
      </c>
    </row>
    <row r="61" spans="1:23" ht="12.75">
      <c r="A61" s="95" t="s">
        <v>36</v>
      </c>
      <c r="B61" s="96" t="s">
        <v>33</v>
      </c>
      <c r="C61" s="59">
        <f>D61+E61</f>
        <v>0</v>
      </c>
      <c r="D61" s="59"/>
      <c r="E61" s="60"/>
      <c r="F61" s="59">
        <f>G61+H61+I61+J61+K61+L61</f>
        <v>0</v>
      </c>
      <c r="G61" s="61"/>
      <c r="H61" s="61"/>
      <c r="I61" s="61"/>
      <c r="J61" s="61"/>
      <c r="K61" s="61"/>
      <c r="L61" s="61"/>
      <c r="M61" s="61"/>
      <c r="N61" s="61"/>
      <c r="O61" s="94"/>
      <c r="P61" s="61">
        <v>0</v>
      </c>
      <c r="Q61" s="61">
        <f>R61+S61</f>
        <v>0</v>
      </c>
      <c r="R61" s="61"/>
      <c r="S61" s="62">
        <f>T61+U61+V61</f>
        <v>0</v>
      </c>
      <c r="T61" s="61">
        <f>20000-20000</f>
        <v>0</v>
      </c>
      <c r="U61" s="61"/>
      <c r="V61" s="61"/>
      <c r="W61" s="72">
        <f>C61+F61+N61+O61+P61+Q61</f>
        <v>0</v>
      </c>
    </row>
    <row r="62" spans="1:23" ht="25.5">
      <c r="A62" s="97" t="s">
        <v>274</v>
      </c>
      <c r="B62" s="98" t="s">
        <v>275</v>
      </c>
      <c r="C62" s="100">
        <f aca="true" t="shared" si="16" ref="C62:W62">C63</f>
        <v>0</v>
      </c>
      <c r="D62" s="100">
        <f t="shared" si="16"/>
        <v>0</v>
      </c>
      <c r="E62" s="100">
        <f t="shared" si="16"/>
        <v>0</v>
      </c>
      <c r="F62" s="100">
        <f t="shared" si="16"/>
        <v>0</v>
      </c>
      <c r="G62" s="100">
        <f t="shared" si="16"/>
        <v>0</v>
      </c>
      <c r="H62" s="100">
        <f t="shared" si="16"/>
        <v>0</v>
      </c>
      <c r="I62" s="100">
        <f t="shared" si="16"/>
        <v>0</v>
      </c>
      <c r="J62" s="100">
        <f t="shared" si="16"/>
        <v>0</v>
      </c>
      <c r="K62" s="100">
        <f t="shared" si="16"/>
        <v>0</v>
      </c>
      <c r="L62" s="100">
        <f t="shared" si="16"/>
        <v>0</v>
      </c>
      <c r="M62" s="100">
        <f t="shared" si="16"/>
        <v>0</v>
      </c>
      <c r="N62" s="100">
        <f t="shared" si="16"/>
        <v>405023</v>
      </c>
      <c r="O62" s="100">
        <f t="shared" si="16"/>
        <v>0</v>
      </c>
      <c r="P62" s="100">
        <f>P63</f>
        <v>0</v>
      </c>
      <c r="Q62" s="100">
        <f t="shared" si="16"/>
        <v>0</v>
      </c>
      <c r="R62" s="100">
        <f t="shared" si="16"/>
        <v>0</v>
      </c>
      <c r="S62" s="101">
        <f t="shared" si="16"/>
        <v>0</v>
      </c>
      <c r="T62" s="100">
        <f t="shared" si="16"/>
        <v>0</v>
      </c>
      <c r="U62" s="100">
        <f t="shared" si="16"/>
        <v>0</v>
      </c>
      <c r="V62" s="100">
        <f t="shared" si="16"/>
        <v>0</v>
      </c>
      <c r="W62" s="100">
        <f t="shared" si="16"/>
        <v>405023</v>
      </c>
    </row>
    <row r="63" spans="1:23" ht="12.75">
      <c r="A63" s="102" t="s">
        <v>276</v>
      </c>
      <c r="B63" s="103" t="s">
        <v>277</v>
      </c>
      <c r="C63" s="105">
        <f>D63+E63</f>
        <v>0</v>
      </c>
      <c r="D63" s="105"/>
      <c r="E63" s="106"/>
      <c r="F63" s="59">
        <f>G63+H63+I63+J63+K63+L63</f>
        <v>0</v>
      </c>
      <c r="G63" s="105"/>
      <c r="H63" s="107"/>
      <c r="I63" s="107"/>
      <c r="J63" s="107"/>
      <c r="K63" s="107"/>
      <c r="L63" s="107"/>
      <c r="M63" s="107"/>
      <c r="N63" s="107">
        <v>405023</v>
      </c>
      <c r="O63" s="107"/>
      <c r="P63" s="61"/>
      <c r="Q63" s="61">
        <f>R63+S63</f>
        <v>0</v>
      </c>
      <c r="R63" s="108"/>
      <c r="S63" s="62">
        <f>T63+U63+V63</f>
        <v>0</v>
      </c>
      <c r="T63" s="108"/>
      <c r="U63" s="108"/>
      <c r="V63" s="108"/>
      <c r="W63" s="72">
        <f>C63+F63+N63+O63+P63+Q63</f>
        <v>405023</v>
      </c>
    </row>
    <row r="64" spans="1:25" ht="12.75">
      <c r="A64" s="109"/>
      <c r="B64" s="110" t="s">
        <v>278</v>
      </c>
      <c r="C64" s="99">
        <f aca="true" t="shared" si="17" ref="C64:P64">C4+C18+C20+C27+C53+C58+C60+C62+C50</f>
        <v>12403300</v>
      </c>
      <c r="D64" s="99">
        <f t="shared" si="17"/>
        <v>9448400</v>
      </c>
      <c r="E64" s="99">
        <f t="shared" si="17"/>
        <v>2954900</v>
      </c>
      <c r="F64" s="99">
        <f t="shared" si="17"/>
        <v>3353400</v>
      </c>
      <c r="G64" s="99">
        <f t="shared" si="17"/>
        <v>13100</v>
      </c>
      <c r="H64" s="99">
        <f t="shared" si="17"/>
        <v>3600</v>
      </c>
      <c r="I64" s="99">
        <f t="shared" si="17"/>
        <v>0</v>
      </c>
      <c r="J64" s="99">
        <f t="shared" si="17"/>
        <v>0</v>
      </c>
      <c r="K64" s="99">
        <f t="shared" si="17"/>
        <v>3336700</v>
      </c>
      <c r="L64" s="99">
        <f t="shared" si="17"/>
        <v>0</v>
      </c>
      <c r="M64" s="99">
        <f t="shared" si="17"/>
        <v>0</v>
      </c>
      <c r="N64" s="99">
        <f t="shared" si="17"/>
        <v>405023</v>
      </c>
      <c r="O64" s="99">
        <f t="shared" si="17"/>
        <v>10000</v>
      </c>
      <c r="P64" s="99">
        <f t="shared" si="17"/>
        <v>48000</v>
      </c>
      <c r="Q64" s="99">
        <f>Q4+Q18+Q20+Q27+Q53+Q58+Q60+Q62</f>
        <v>587057</v>
      </c>
      <c r="R64" s="99">
        <f>R4+R18+R20+R27+R53+R58+R60+R62+R50</f>
        <v>566957</v>
      </c>
      <c r="S64" s="99">
        <f>S4+S18+S20+S27+S53+S58+S60+S62</f>
        <v>20100</v>
      </c>
      <c r="T64" s="99">
        <f>T4+T18+T20+T27+T53+T58+T60+T62+T50</f>
        <v>0</v>
      </c>
      <c r="U64" s="99">
        <f>U4+U18+U20+U27+U53+U58+U60+U62+U50</f>
        <v>20100</v>
      </c>
      <c r="V64" s="99">
        <f>V4+V18+V20+V27+V53+V58+V60+V62+V50</f>
        <v>0</v>
      </c>
      <c r="W64" s="99">
        <f>W4+W18+W20+W27+W53+W58+W60+W62+W50</f>
        <v>16806780</v>
      </c>
      <c r="X64">
        <f>16336530+9405000*5%</f>
        <v>16806780</v>
      </c>
      <c r="Y64" s="141">
        <f>X64-W64</f>
        <v>0</v>
      </c>
    </row>
    <row r="65" spans="1:23" ht="12.75">
      <c r="A65" s="102"/>
      <c r="B65" s="103" t="s">
        <v>279</v>
      </c>
      <c r="C65" s="112">
        <f>D65+E65</f>
        <v>0</v>
      </c>
      <c r="D65" s="112"/>
      <c r="E65" s="113"/>
      <c r="F65" s="59">
        <f>G65+H65+I65+J65+K65+L65</f>
        <v>0</v>
      </c>
      <c r="G65" s="112"/>
      <c r="H65" s="114"/>
      <c r="I65" s="114"/>
      <c r="J65" s="114"/>
      <c r="K65" s="114"/>
      <c r="L65" s="114"/>
      <c r="M65" s="114"/>
      <c r="N65" s="114">
        <f>N63</f>
        <v>405023</v>
      </c>
      <c r="O65" s="114"/>
      <c r="P65" s="61"/>
      <c r="Q65" s="59">
        <f>R65+T65+U65+V65</f>
        <v>0</v>
      </c>
      <c r="R65" s="115"/>
      <c r="S65" s="116"/>
      <c r="T65" s="115"/>
      <c r="U65" s="115"/>
      <c r="V65" s="115"/>
      <c r="W65" s="72">
        <f>C65+F65+N65+O65+P65+Q65</f>
        <v>405023</v>
      </c>
    </row>
    <row r="66" spans="1:23" ht="12.75">
      <c r="A66" s="117"/>
      <c r="B66" s="118" t="s">
        <v>280</v>
      </c>
      <c r="C66" s="120">
        <f aca="true" t="shared" si="18" ref="C66:W66">C64-C65</f>
        <v>12403300</v>
      </c>
      <c r="D66" s="120">
        <f t="shared" si="18"/>
        <v>9448400</v>
      </c>
      <c r="E66" s="120">
        <f t="shared" si="18"/>
        <v>2954900</v>
      </c>
      <c r="F66" s="120">
        <f t="shared" si="18"/>
        <v>3353400</v>
      </c>
      <c r="G66" s="120">
        <f t="shared" si="18"/>
        <v>13100</v>
      </c>
      <c r="H66" s="120">
        <f t="shared" si="18"/>
        <v>3600</v>
      </c>
      <c r="I66" s="120">
        <f t="shared" si="18"/>
        <v>0</v>
      </c>
      <c r="J66" s="120">
        <f t="shared" si="18"/>
        <v>0</v>
      </c>
      <c r="K66" s="120">
        <f t="shared" si="18"/>
        <v>3336700</v>
      </c>
      <c r="L66" s="120">
        <f t="shared" si="18"/>
        <v>0</v>
      </c>
      <c r="M66" s="120">
        <f t="shared" si="18"/>
        <v>0</v>
      </c>
      <c r="N66" s="120">
        <f t="shared" si="18"/>
        <v>0</v>
      </c>
      <c r="O66" s="120">
        <f t="shared" si="18"/>
        <v>10000</v>
      </c>
      <c r="P66" s="120">
        <f t="shared" si="18"/>
        <v>48000</v>
      </c>
      <c r="Q66" s="120">
        <f t="shared" si="18"/>
        <v>587057</v>
      </c>
      <c r="R66" s="120">
        <f t="shared" si="18"/>
        <v>566957</v>
      </c>
      <c r="S66" s="121">
        <f t="shared" si="18"/>
        <v>20100</v>
      </c>
      <c r="T66" s="120">
        <f t="shared" si="18"/>
        <v>0</v>
      </c>
      <c r="U66" s="120">
        <f t="shared" si="18"/>
        <v>20100</v>
      </c>
      <c r="V66" s="120">
        <f t="shared" si="18"/>
        <v>0</v>
      </c>
      <c r="W66" s="120">
        <f t="shared" si="18"/>
        <v>16401757</v>
      </c>
    </row>
    <row r="67" spans="1:9" ht="12.75">
      <c r="A67" s="137"/>
      <c r="B67" s="138" t="s">
        <v>453</v>
      </c>
      <c r="C67" s="139"/>
      <c r="D67" s="139"/>
      <c r="E67" s="139" t="s">
        <v>443</v>
      </c>
      <c r="F67" s="139"/>
      <c r="G67" s="139"/>
      <c r="H67" s="139"/>
      <c r="I67" s="139"/>
    </row>
  </sheetData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zoomScalePageLayoutView="0" workbookViewId="0" topLeftCell="A1">
      <selection activeCell="T20" sqref="T20"/>
    </sheetView>
  </sheetViews>
  <sheetFormatPr defaultColWidth="9.00390625" defaultRowHeight="12.75"/>
  <cols>
    <col min="1" max="1" width="5.625" style="0" customWidth="1"/>
    <col min="2" max="2" width="23.25390625" style="0" customWidth="1"/>
    <col min="3" max="3" width="12.25390625" style="0" customWidth="1"/>
    <col min="4" max="4" width="11.375" style="0" customWidth="1"/>
    <col min="5" max="5" width="10.625" style="0" customWidth="1"/>
    <col min="6" max="6" width="12.00390625" style="0" customWidth="1"/>
    <col min="7" max="7" width="9.875" style="0" customWidth="1"/>
    <col min="9" max="9" width="10.25390625" style="0" customWidth="1"/>
    <col min="10" max="10" width="9.625" style="0" bestFit="1" customWidth="1"/>
    <col min="11" max="11" width="10.625" style="0" customWidth="1"/>
    <col min="12" max="12" width="10.75390625" style="0" customWidth="1"/>
    <col min="13" max="13" width="8.625" style="0" customWidth="1"/>
    <col min="14" max="14" width="10.25390625" style="0" customWidth="1"/>
    <col min="15" max="15" width="9.625" style="0" bestFit="1" customWidth="1"/>
    <col min="16" max="16" width="9.875" style="0" customWidth="1"/>
    <col min="17" max="17" width="12.375" style="0" customWidth="1"/>
    <col min="18" max="18" width="12.00390625" style="0" customWidth="1"/>
    <col min="19" max="19" width="10.875" style="0" customWidth="1"/>
    <col min="20" max="20" width="10.00390625" style="0" customWidth="1"/>
    <col min="21" max="21" width="10.625" style="0" customWidth="1"/>
    <col min="22" max="22" width="9.875" style="0" customWidth="1"/>
    <col min="23" max="23" width="11.875" style="0" customWidth="1"/>
    <col min="25" max="25" width="14.125" style="0" customWidth="1"/>
  </cols>
  <sheetData>
    <row r="1" spans="1:23" ht="12.75">
      <c r="A1" s="40" t="s">
        <v>228</v>
      </c>
      <c r="C1" s="41"/>
      <c r="D1" s="140">
        <v>2022</v>
      </c>
      <c r="E1" s="41" t="s">
        <v>454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2.75">
      <c r="A2" s="43"/>
      <c r="B2" s="43"/>
      <c r="C2" s="45">
        <v>210</v>
      </c>
      <c r="D2" s="45">
        <v>211</v>
      </c>
      <c r="E2" s="45">
        <v>213</v>
      </c>
      <c r="F2" s="45">
        <v>220</v>
      </c>
      <c r="G2" s="45">
        <v>221</v>
      </c>
      <c r="H2" s="45">
        <v>222</v>
      </c>
      <c r="I2" s="45">
        <v>223</v>
      </c>
      <c r="J2" s="45">
        <v>224</v>
      </c>
      <c r="K2" s="45">
        <v>225</v>
      </c>
      <c r="L2" s="45">
        <v>226</v>
      </c>
      <c r="M2" s="45">
        <v>228</v>
      </c>
      <c r="N2" s="45">
        <v>251</v>
      </c>
      <c r="O2" s="45">
        <v>263</v>
      </c>
      <c r="P2" s="45">
        <v>290</v>
      </c>
      <c r="Q2" s="45">
        <v>300</v>
      </c>
      <c r="R2" s="45">
        <v>310</v>
      </c>
      <c r="S2" s="46" t="s">
        <v>229</v>
      </c>
      <c r="T2" s="45" t="s">
        <v>432</v>
      </c>
      <c r="U2" s="45" t="s">
        <v>231</v>
      </c>
      <c r="V2" s="45" t="s">
        <v>232</v>
      </c>
      <c r="W2" s="45" t="s">
        <v>233</v>
      </c>
    </row>
    <row r="3" spans="1:23" ht="12.75">
      <c r="A3" s="47"/>
      <c r="B3" s="47"/>
      <c r="C3" s="49" t="s">
        <v>234</v>
      </c>
      <c r="D3" s="49" t="s">
        <v>234</v>
      </c>
      <c r="E3" s="49" t="s">
        <v>234</v>
      </c>
      <c r="F3" s="49" t="s">
        <v>234</v>
      </c>
      <c r="G3" s="49" t="s">
        <v>234</v>
      </c>
      <c r="H3" s="49" t="s">
        <v>234</v>
      </c>
      <c r="I3" s="49" t="s">
        <v>234</v>
      </c>
      <c r="J3" s="49" t="s">
        <v>234</v>
      </c>
      <c r="K3" s="49" t="s">
        <v>234</v>
      </c>
      <c r="L3" s="49" t="s">
        <v>234</v>
      </c>
      <c r="M3" s="49" t="s">
        <v>234</v>
      </c>
      <c r="N3" s="49" t="s">
        <v>234</v>
      </c>
      <c r="O3" s="49" t="s">
        <v>234</v>
      </c>
      <c r="P3" s="49" t="s">
        <v>234</v>
      </c>
      <c r="Q3" s="49" t="s">
        <v>234</v>
      </c>
      <c r="R3" s="49" t="s">
        <v>234</v>
      </c>
      <c r="S3" s="50" t="s">
        <v>234</v>
      </c>
      <c r="T3" s="49" t="s">
        <v>234</v>
      </c>
      <c r="U3" s="49" t="s">
        <v>234</v>
      </c>
      <c r="V3" s="49" t="s">
        <v>234</v>
      </c>
      <c r="W3" s="49" t="s">
        <v>234</v>
      </c>
    </row>
    <row r="4" spans="1:23" ht="25.5">
      <c r="A4" s="51" t="s">
        <v>235</v>
      </c>
      <c r="B4" s="52" t="s">
        <v>236</v>
      </c>
      <c r="C4" s="54">
        <f aca="true" t="shared" si="0" ref="C4:O4">C5+C6+C16+C17</f>
        <v>10308900</v>
      </c>
      <c r="D4" s="54">
        <f t="shared" si="0"/>
        <v>7839700</v>
      </c>
      <c r="E4" s="54">
        <f t="shared" si="0"/>
        <v>2469200</v>
      </c>
      <c r="F4" s="54">
        <f t="shared" si="0"/>
        <v>0</v>
      </c>
      <c r="G4" s="54">
        <f t="shared" si="0"/>
        <v>0</v>
      </c>
      <c r="H4" s="54">
        <f t="shared" si="0"/>
        <v>0</v>
      </c>
      <c r="I4" s="54">
        <f t="shared" si="0"/>
        <v>0</v>
      </c>
      <c r="J4" s="54">
        <f t="shared" si="0"/>
        <v>0</v>
      </c>
      <c r="K4" s="54">
        <f t="shared" si="0"/>
        <v>0</v>
      </c>
      <c r="L4" s="54">
        <f t="shared" si="0"/>
        <v>0</v>
      </c>
      <c r="M4" s="54">
        <f t="shared" si="0"/>
        <v>0</v>
      </c>
      <c r="N4" s="54">
        <f t="shared" si="0"/>
        <v>0</v>
      </c>
      <c r="O4" s="54">
        <f t="shared" si="0"/>
        <v>0</v>
      </c>
      <c r="P4" s="54">
        <f>P5+P6+P16+P17+P13+P14</f>
        <v>48000</v>
      </c>
      <c r="Q4" s="54">
        <f aca="true" t="shared" si="1" ref="Q4:V4">Q5+Q6+Q16+Q17</f>
        <v>700</v>
      </c>
      <c r="R4" s="54">
        <f t="shared" si="1"/>
        <v>0</v>
      </c>
      <c r="S4" s="55">
        <f t="shared" si="1"/>
        <v>700</v>
      </c>
      <c r="T4" s="54">
        <f t="shared" si="1"/>
        <v>0</v>
      </c>
      <c r="U4" s="54">
        <f t="shared" si="1"/>
        <v>700</v>
      </c>
      <c r="V4" s="54">
        <f t="shared" si="1"/>
        <v>0</v>
      </c>
      <c r="W4" s="54">
        <f>W5+W6+W16+W17+W13+W14</f>
        <v>10357600</v>
      </c>
    </row>
    <row r="5" spans="1:23" ht="12.75">
      <c r="A5" s="56" t="s">
        <v>237</v>
      </c>
      <c r="B5" s="57" t="s">
        <v>238</v>
      </c>
      <c r="C5" s="59">
        <f>D5+E5</f>
        <v>1600800</v>
      </c>
      <c r="D5" s="59">
        <f>1229500</f>
        <v>1229500</v>
      </c>
      <c r="E5" s="60">
        <f>371300</f>
        <v>371300</v>
      </c>
      <c r="F5" s="59">
        <f>G5+H5+I5+J5+K5+L5</f>
        <v>0</v>
      </c>
      <c r="G5" s="59"/>
      <c r="H5" s="61"/>
      <c r="I5" s="61"/>
      <c r="J5" s="61"/>
      <c r="K5" s="61"/>
      <c r="L5" s="61"/>
      <c r="M5" s="61"/>
      <c r="N5" s="61"/>
      <c r="O5" s="61"/>
      <c r="P5" s="61"/>
      <c r="Q5" s="61">
        <f>R5+S5</f>
        <v>0</v>
      </c>
      <c r="R5" s="61"/>
      <c r="S5" s="62">
        <f>T5+U5+V5</f>
        <v>0</v>
      </c>
      <c r="T5" s="61"/>
      <c r="U5" s="61"/>
      <c r="V5" s="61"/>
      <c r="W5" s="59">
        <f aca="true" t="shared" si="2" ref="W5:W14">C5+F5+N5+O5+P5+Q5</f>
        <v>1600800</v>
      </c>
    </row>
    <row r="6" spans="1:23" ht="12.75">
      <c r="A6" s="56" t="s">
        <v>239</v>
      </c>
      <c r="B6" s="57" t="s">
        <v>240</v>
      </c>
      <c r="C6" s="59">
        <f>D6+E6</f>
        <v>8708100</v>
      </c>
      <c r="D6" s="59">
        <f>3297543.35+2354311.44+958371.41-26.2</f>
        <v>6610200</v>
      </c>
      <c r="E6" s="60">
        <f>2097900</f>
        <v>2097900</v>
      </c>
      <c r="F6" s="59">
        <f>G6+H6+I6+J6+K6+L6</f>
        <v>0</v>
      </c>
      <c r="G6" s="59">
        <f>G8+G10+G12</f>
        <v>0</v>
      </c>
      <c r="H6" s="59">
        <f>0</f>
        <v>0</v>
      </c>
      <c r="I6" s="59">
        <f>I8+I10+I12</f>
        <v>0</v>
      </c>
      <c r="J6" s="61">
        <f>0</f>
        <v>0</v>
      </c>
      <c r="K6" s="61">
        <f>K8</f>
        <v>0</v>
      </c>
      <c r="L6" s="61">
        <f>L8+L10+L12</f>
        <v>0</v>
      </c>
      <c r="M6" s="61">
        <f>M8+M10+M12</f>
        <v>0</v>
      </c>
      <c r="N6" s="59"/>
      <c r="O6" s="59"/>
      <c r="P6" s="61">
        <f>P8+P9</f>
        <v>0</v>
      </c>
      <c r="Q6" s="61">
        <f>R6+S6</f>
        <v>0</v>
      </c>
      <c r="R6" s="61">
        <f>R8</f>
        <v>0</v>
      </c>
      <c r="S6" s="62">
        <f>T6+U6+V6</f>
        <v>0</v>
      </c>
      <c r="T6" s="61">
        <f>T8</f>
        <v>0</v>
      </c>
      <c r="U6" s="61">
        <f>U8</f>
        <v>0</v>
      </c>
      <c r="V6" s="61">
        <f>V8</f>
        <v>0</v>
      </c>
      <c r="W6" s="59">
        <f t="shared" si="2"/>
        <v>8708100</v>
      </c>
    </row>
    <row r="7" spans="1:23" ht="12.75">
      <c r="A7" s="56"/>
      <c r="B7" s="57" t="s">
        <v>433</v>
      </c>
      <c r="C7" s="59">
        <f>D7+E7</f>
        <v>0</v>
      </c>
      <c r="D7" s="59"/>
      <c r="E7" s="60"/>
      <c r="F7" s="59">
        <f>G7+H7+I7+J7+K7+L7</f>
        <v>0</v>
      </c>
      <c r="G7" s="59"/>
      <c r="H7" s="59"/>
      <c r="I7" s="59"/>
      <c r="J7" s="61"/>
      <c r="K7" s="61"/>
      <c r="L7" s="61"/>
      <c r="M7" s="61"/>
      <c r="N7" s="59"/>
      <c r="O7" s="59"/>
      <c r="P7" s="61"/>
      <c r="Q7" s="61">
        <f>R7+S7</f>
        <v>0</v>
      </c>
      <c r="R7" s="61"/>
      <c r="S7" s="62">
        <f>T7+U7+V7</f>
        <v>0</v>
      </c>
      <c r="T7" s="61"/>
      <c r="U7" s="61"/>
      <c r="V7" s="61"/>
      <c r="W7" s="59">
        <f t="shared" si="2"/>
        <v>0</v>
      </c>
    </row>
    <row r="8" spans="1:23" ht="12.75">
      <c r="A8" s="56"/>
      <c r="B8" s="57">
        <v>244</v>
      </c>
      <c r="C8" s="59"/>
      <c r="D8" s="59"/>
      <c r="E8" s="60"/>
      <c r="F8" s="59">
        <f>G8+H8+I8+J8+K8+L8+M8</f>
        <v>0</v>
      </c>
      <c r="G8" s="59"/>
      <c r="H8" s="59"/>
      <c r="I8" s="59"/>
      <c r="J8" s="61"/>
      <c r="K8" s="61"/>
      <c r="L8" s="61"/>
      <c r="M8" s="61"/>
      <c r="N8" s="59"/>
      <c r="O8" s="59"/>
      <c r="P8" s="61">
        <v>0</v>
      </c>
      <c r="Q8" s="61">
        <f>R8+S8</f>
        <v>0</v>
      </c>
      <c r="R8" s="61">
        <f>65000+5600-70600</f>
        <v>0</v>
      </c>
      <c r="S8" s="62">
        <f>T8+U8+V8</f>
        <v>0</v>
      </c>
      <c r="T8" s="61"/>
      <c r="U8" s="61"/>
      <c r="V8" s="61"/>
      <c r="W8" s="59">
        <f t="shared" si="2"/>
        <v>0</v>
      </c>
    </row>
    <row r="9" spans="1:23" ht="12.75">
      <c r="A9" s="56"/>
      <c r="B9" s="57">
        <v>850</v>
      </c>
      <c r="C9" s="59"/>
      <c r="D9" s="59"/>
      <c r="E9" s="60"/>
      <c r="F9" s="59"/>
      <c r="G9" s="59"/>
      <c r="H9" s="59"/>
      <c r="I9" s="59"/>
      <c r="J9" s="61"/>
      <c r="K9" s="61"/>
      <c r="L9" s="61"/>
      <c r="M9" s="61"/>
      <c r="N9" s="59"/>
      <c r="O9" s="59"/>
      <c r="P9" s="61">
        <f>P10+P11+P12</f>
        <v>0</v>
      </c>
      <c r="Q9" s="61"/>
      <c r="R9" s="61"/>
      <c r="S9" s="62"/>
      <c r="T9" s="61"/>
      <c r="U9" s="61"/>
      <c r="V9" s="61"/>
      <c r="W9" s="59">
        <f t="shared" si="2"/>
        <v>0</v>
      </c>
    </row>
    <row r="10" spans="1:23" ht="12.75">
      <c r="A10" s="56"/>
      <c r="B10" s="57">
        <v>851</v>
      </c>
      <c r="C10" s="59"/>
      <c r="D10" s="59"/>
      <c r="E10" s="60"/>
      <c r="F10" s="59"/>
      <c r="G10" s="59"/>
      <c r="H10" s="59"/>
      <c r="I10" s="59"/>
      <c r="J10" s="61"/>
      <c r="K10" s="61"/>
      <c r="L10" s="61"/>
      <c r="M10" s="61"/>
      <c r="N10" s="59"/>
      <c r="O10" s="59"/>
      <c r="P10" s="61">
        <f>100000-100000</f>
        <v>0</v>
      </c>
      <c r="Q10" s="61"/>
      <c r="R10" s="61"/>
      <c r="S10" s="62"/>
      <c r="T10" s="61"/>
      <c r="U10" s="61"/>
      <c r="V10" s="61"/>
      <c r="W10" s="59">
        <f t="shared" si="2"/>
        <v>0</v>
      </c>
    </row>
    <row r="11" spans="1:23" ht="12.75">
      <c r="A11" s="56"/>
      <c r="B11" s="57">
        <v>852</v>
      </c>
      <c r="C11" s="59"/>
      <c r="D11" s="59"/>
      <c r="E11" s="60"/>
      <c r="F11" s="59"/>
      <c r="G11" s="59"/>
      <c r="H11" s="59"/>
      <c r="I11" s="59"/>
      <c r="J11" s="61"/>
      <c r="K11" s="61"/>
      <c r="L11" s="61"/>
      <c r="M11" s="61"/>
      <c r="N11" s="59"/>
      <c r="O11" s="59"/>
      <c r="P11" s="59">
        <v>0</v>
      </c>
      <c r="Q11" s="61"/>
      <c r="R11" s="61"/>
      <c r="S11" s="62"/>
      <c r="T11" s="61"/>
      <c r="U11" s="61"/>
      <c r="V11" s="61"/>
      <c r="W11" s="59">
        <f t="shared" si="2"/>
        <v>0</v>
      </c>
    </row>
    <row r="12" spans="1:23" ht="12.75">
      <c r="A12" s="56"/>
      <c r="B12" s="57">
        <v>853</v>
      </c>
      <c r="C12" s="59"/>
      <c r="D12" s="59"/>
      <c r="E12" s="60"/>
      <c r="F12" s="59"/>
      <c r="G12" s="59"/>
      <c r="H12" s="59"/>
      <c r="I12" s="59"/>
      <c r="J12" s="61"/>
      <c r="K12" s="61"/>
      <c r="L12" s="61"/>
      <c r="M12" s="61"/>
      <c r="N12" s="59"/>
      <c r="O12" s="59"/>
      <c r="P12" s="61"/>
      <c r="Q12" s="61"/>
      <c r="R12" s="61"/>
      <c r="S12" s="62"/>
      <c r="T12" s="61"/>
      <c r="U12" s="61"/>
      <c r="V12" s="61"/>
      <c r="W12" s="59">
        <f t="shared" si="2"/>
        <v>0</v>
      </c>
    </row>
    <row r="13" spans="1:23" ht="12.75">
      <c r="A13" s="95" t="s">
        <v>434</v>
      </c>
      <c r="B13" s="57" t="s">
        <v>196</v>
      </c>
      <c r="C13" s="59">
        <f>D13+E13</f>
        <v>0</v>
      </c>
      <c r="D13" s="59"/>
      <c r="E13" s="60"/>
      <c r="F13" s="59">
        <f>G13+H13+I13+J13+K13+L13</f>
        <v>0</v>
      </c>
      <c r="G13" s="59"/>
      <c r="H13" s="61"/>
      <c r="I13" s="61"/>
      <c r="J13" s="61"/>
      <c r="K13" s="61"/>
      <c r="L13" s="61"/>
      <c r="M13" s="61"/>
      <c r="N13" s="61"/>
      <c r="O13" s="61"/>
      <c r="P13" s="61"/>
      <c r="Q13" s="61">
        <f>R13+S13</f>
        <v>0</v>
      </c>
      <c r="R13" s="61"/>
      <c r="S13" s="62">
        <f>T13+U13+V13</f>
        <v>0</v>
      </c>
      <c r="T13" s="61"/>
      <c r="U13" s="61"/>
      <c r="V13" s="61"/>
      <c r="W13" s="59">
        <f t="shared" si="2"/>
        <v>0</v>
      </c>
    </row>
    <row r="14" spans="1:23" ht="12.75">
      <c r="A14" s="95"/>
      <c r="B14" s="132" t="s">
        <v>435</v>
      </c>
      <c r="C14" s="59"/>
      <c r="D14" s="59"/>
      <c r="E14" s="60"/>
      <c r="F14" s="59"/>
      <c r="G14" s="59"/>
      <c r="H14" s="59"/>
      <c r="I14" s="59"/>
      <c r="J14" s="61"/>
      <c r="K14" s="61"/>
      <c r="L14" s="61"/>
      <c r="M14" s="61"/>
      <c r="N14" s="59"/>
      <c r="O14" s="59"/>
      <c r="P14" s="61">
        <v>0</v>
      </c>
      <c r="Q14" s="61"/>
      <c r="R14" s="61"/>
      <c r="S14" s="62"/>
      <c r="T14" s="61"/>
      <c r="U14" s="61"/>
      <c r="V14" s="61"/>
      <c r="W14" s="59">
        <f t="shared" si="2"/>
        <v>0</v>
      </c>
    </row>
    <row r="15" spans="1:23" ht="12.75">
      <c r="A15" s="95"/>
      <c r="B15" s="132" t="s">
        <v>436</v>
      </c>
      <c r="C15" s="59"/>
      <c r="D15" s="59"/>
      <c r="E15" s="60"/>
      <c r="F15" s="59"/>
      <c r="G15" s="59"/>
      <c r="H15" s="59"/>
      <c r="I15" s="59"/>
      <c r="J15" s="61"/>
      <c r="K15" s="61"/>
      <c r="L15" s="61"/>
      <c r="M15" s="61"/>
      <c r="N15" s="59"/>
      <c r="O15" s="59"/>
      <c r="P15" s="61"/>
      <c r="Q15" s="61"/>
      <c r="R15" s="61"/>
      <c r="S15" s="62"/>
      <c r="T15" s="61"/>
      <c r="U15" s="61"/>
      <c r="V15" s="61"/>
      <c r="W15" s="59"/>
    </row>
    <row r="16" spans="1:23" ht="12.75">
      <c r="A16" s="56" t="s">
        <v>241</v>
      </c>
      <c r="B16" s="57" t="s">
        <v>242</v>
      </c>
      <c r="C16" s="59">
        <f>D16+E16</f>
        <v>0</v>
      </c>
      <c r="D16" s="59"/>
      <c r="E16" s="59"/>
      <c r="F16" s="59">
        <f>G16+H16+I16+J16+K16+L16</f>
        <v>0</v>
      </c>
      <c r="G16" s="59"/>
      <c r="H16" s="59"/>
      <c r="I16" s="59"/>
      <c r="J16" s="61"/>
      <c r="K16" s="61"/>
      <c r="L16" s="61"/>
      <c r="M16" s="61"/>
      <c r="N16" s="59"/>
      <c r="O16" s="59"/>
      <c r="P16" s="61">
        <v>48000</v>
      </c>
      <c r="Q16" s="61">
        <f>R16+S16</f>
        <v>0</v>
      </c>
      <c r="R16" s="59">
        <v>0</v>
      </c>
      <c r="S16" s="62">
        <f>T16+U16+V16</f>
        <v>0</v>
      </c>
      <c r="T16" s="59">
        <v>0</v>
      </c>
      <c r="U16" s="59">
        <v>0</v>
      </c>
      <c r="V16" s="59">
        <v>0</v>
      </c>
      <c r="W16" s="59">
        <f>C16+F16+N16+O16+P16+Q16</f>
        <v>48000</v>
      </c>
    </row>
    <row r="17" spans="1:23" ht="38.25">
      <c r="A17" s="56" t="s">
        <v>243</v>
      </c>
      <c r="B17" s="63" t="s">
        <v>244</v>
      </c>
      <c r="C17" s="59">
        <f>D17+E17</f>
        <v>0</v>
      </c>
      <c r="D17" s="59"/>
      <c r="E17" s="59"/>
      <c r="F17" s="59">
        <f>G17+H17+I17+J17+K17+L17</f>
        <v>0</v>
      </c>
      <c r="G17" s="59"/>
      <c r="H17" s="59"/>
      <c r="I17" s="59"/>
      <c r="J17" s="61"/>
      <c r="K17" s="61"/>
      <c r="L17" s="61"/>
      <c r="M17" s="61"/>
      <c r="N17" s="59"/>
      <c r="O17" s="59"/>
      <c r="P17" s="61"/>
      <c r="Q17" s="61">
        <f>R17+S17</f>
        <v>700</v>
      </c>
      <c r="R17" s="61">
        <v>0</v>
      </c>
      <c r="S17" s="62">
        <f>T17+U17+V17</f>
        <v>700</v>
      </c>
      <c r="T17" s="61">
        <f>20000-20000</f>
        <v>0</v>
      </c>
      <c r="U17" s="61">
        <v>700</v>
      </c>
      <c r="V17" s="61"/>
      <c r="W17" s="59">
        <f>C17+F17+N17+O17+P17+Q17</f>
        <v>700</v>
      </c>
    </row>
    <row r="18" spans="1:23" ht="12.75">
      <c r="A18" s="64" t="s">
        <v>245</v>
      </c>
      <c r="B18" s="65" t="s">
        <v>246</v>
      </c>
      <c r="C18" s="66">
        <f>SUM(C19)</f>
        <v>315500</v>
      </c>
      <c r="D18" s="66">
        <f aca="true" t="shared" si="3" ref="D18:V18">D19</f>
        <v>242400</v>
      </c>
      <c r="E18" s="66">
        <f t="shared" si="3"/>
        <v>73100</v>
      </c>
      <c r="F18" s="66">
        <f t="shared" si="3"/>
        <v>19500</v>
      </c>
      <c r="G18" s="66">
        <f t="shared" si="3"/>
        <v>15900</v>
      </c>
      <c r="H18" s="66">
        <f t="shared" si="3"/>
        <v>3600</v>
      </c>
      <c r="I18" s="66">
        <f t="shared" si="3"/>
        <v>0</v>
      </c>
      <c r="J18" s="66">
        <f t="shared" si="3"/>
        <v>0</v>
      </c>
      <c r="K18" s="66">
        <f t="shared" si="3"/>
        <v>0</v>
      </c>
      <c r="L18" s="66">
        <f t="shared" si="3"/>
        <v>0</v>
      </c>
      <c r="M18" s="66">
        <f t="shared" si="3"/>
        <v>0</v>
      </c>
      <c r="N18" s="66">
        <f t="shared" si="3"/>
        <v>0</v>
      </c>
      <c r="O18" s="66">
        <f t="shared" si="3"/>
        <v>0</v>
      </c>
      <c r="P18" s="66">
        <f t="shared" si="3"/>
        <v>0</v>
      </c>
      <c r="Q18" s="66">
        <f t="shared" si="3"/>
        <v>12100</v>
      </c>
      <c r="R18" s="66">
        <f t="shared" si="3"/>
        <v>0</v>
      </c>
      <c r="S18" s="67">
        <f t="shared" si="3"/>
        <v>12100</v>
      </c>
      <c r="T18" s="66">
        <f t="shared" si="3"/>
        <v>12100</v>
      </c>
      <c r="U18" s="66">
        <f t="shared" si="3"/>
        <v>0</v>
      </c>
      <c r="V18" s="66">
        <f t="shared" si="3"/>
        <v>0</v>
      </c>
      <c r="W18" s="66">
        <f>D18+E18+G18+I18+K18+L18+P18+R18+T18+U18+H18+N18+O18+J18</f>
        <v>347100</v>
      </c>
    </row>
    <row r="19" spans="1:23" ht="38.25">
      <c r="A19" s="68" t="s">
        <v>247</v>
      </c>
      <c r="B19" s="69" t="s">
        <v>248</v>
      </c>
      <c r="C19" s="71">
        <f>D19+E19</f>
        <v>315500</v>
      </c>
      <c r="D19" s="71">
        <v>242400</v>
      </c>
      <c r="E19" s="71">
        <v>73100</v>
      </c>
      <c r="F19" s="59">
        <f>G19+H19+I19+J19+K19+L19</f>
        <v>19500</v>
      </c>
      <c r="G19" s="71">
        <f>8000+7900</f>
        <v>15900</v>
      </c>
      <c r="H19" s="71">
        <v>3600</v>
      </c>
      <c r="I19" s="71"/>
      <c r="J19" s="71">
        <f>4000-4000+4000-4000</f>
        <v>0</v>
      </c>
      <c r="K19" s="71">
        <f>11000-11000</f>
        <v>0</v>
      </c>
      <c r="L19" s="71"/>
      <c r="M19" s="71"/>
      <c r="N19" s="71"/>
      <c r="O19" s="71"/>
      <c r="P19" s="61"/>
      <c r="Q19" s="61">
        <f>R19+S19</f>
        <v>12100</v>
      </c>
      <c r="R19" s="71"/>
      <c r="S19" s="62">
        <f>T19+U19+V19</f>
        <v>12100</v>
      </c>
      <c r="T19" s="72">
        <v>12100</v>
      </c>
      <c r="U19" s="72"/>
      <c r="V19" s="72"/>
      <c r="W19" s="59">
        <f>C19+F19+N19+O19+P19+Q19</f>
        <v>347100</v>
      </c>
    </row>
    <row r="20" spans="1:23" ht="25.5">
      <c r="A20" s="73" t="s">
        <v>249</v>
      </c>
      <c r="B20" s="74" t="s">
        <v>250</v>
      </c>
      <c r="C20" s="75">
        <f aca="true" t="shared" si="4" ref="C20:W20">C21+C22+C23</f>
        <v>83100</v>
      </c>
      <c r="D20" s="75">
        <f t="shared" si="4"/>
        <v>63800</v>
      </c>
      <c r="E20" s="75">
        <f t="shared" si="4"/>
        <v>19300</v>
      </c>
      <c r="F20" s="75">
        <f t="shared" si="4"/>
        <v>3476800</v>
      </c>
      <c r="G20" s="75">
        <f t="shared" si="4"/>
        <v>4500</v>
      </c>
      <c r="H20" s="75">
        <f t="shared" si="4"/>
        <v>0</v>
      </c>
      <c r="I20" s="75">
        <f t="shared" si="4"/>
        <v>0</v>
      </c>
      <c r="J20" s="75">
        <f t="shared" si="4"/>
        <v>0</v>
      </c>
      <c r="K20" s="75">
        <f t="shared" si="4"/>
        <v>3472300</v>
      </c>
      <c r="L20" s="75">
        <f t="shared" si="4"/>
        <v>0</v>
      </c>
      <c r="M20" s="75">
        <f t="shared" si="4"/>
        <v>0</v>
      </c>
      <c r="N20" s="75">
        <f t="shared" si="4"/>
        <v>0</v>
      </c>
      <c r="O20" s="75">
        <f t="shared" si="4"/>
        <v>0</v>
      </c>
      <c r="P20" s="75">
        <f t="shared" si="4"/>
        <v>0</v>
      </c>
      <c r="Q20" s="75">
        <f t="shared" si="4"/>
        <v>0</v>
      </c>
      <c r="R20" s="75">
        <f t="shared" si="4"/>
        <v>0</v>
      </c>
      <c r="S20" s="75">
        <f t="shared" si="4"/>
        <v>0</v>
      </c>
      <c r="T20" s="75">
        <f t="shared" si="4"/>
        <v>0</v>
      </c>
      <c r="U20" s="75">
        <f t="shared" si="4"/>
        <v>0</v>
      </c>
      <c r="V20" s="75">
        <f t="shared" si="4"/>
        <v>0</v>
      </c>
      <c r="W20" s="75">
        <f t="shared" si="4"/>
        <v>3559900</v>
      </c>
    </row>
    <row r="21" spans="1:23" ht="25.5">
      <c r="A21" s="68" t="s">
        <v>251</v>
      </c>
      <c r="B21" s="76" t="s">
        <v>252</v>
      </c>
      <c r="C21" s="71">
        <f>D21+E21</f>
        <v>83100</v>
      </c>
      <c r="D21" s="71">
        <v>63800</v>
      </c>
      <c r="E21" s="71">
        <v>19300</v>
      </c>
      <c r="F21" s="59">
        <f aca="true" t="shared" si="5" ref="F21:F26">G21+H21+I21+J21+K21+L21</f>
        <v>4500</v>
      </c>
      <c r="G21" s="71">
        <v>4500</v>
      </c>
      <c r="H21" s="71"/>
      <c r="I21" s="71"/>
      <c r="J21" s="71"/>
      <c r="K21" s="71"/>
      <c r="L21" s="71"/>
      <c r="M21" s="71"/>
      <c r="N21" s="71"/>
      <c r="O21" s="71"/>
      <c r="P21" s="61"/>
      <c r="Q21" s="61">
        <f>R21+S21</f>
        <v>0</v>
      </c>
      <c r="R21" s="71"/>
      <c r="S21" s="62">
        <f>T21+U21+V21</f>
        <v>0</v>
      </c>
      <c r="T21" s="71"/>
      <c r="U21" s="71"/>
      <c r="V21" s="71"/>
      <c r="W21" s="59">
        <f aca="true" t="shared" si="6" ref="W21:W26">C21+F21+N21+O21+P21+Q21</f>
        <v>87600</v>
      </c>
    </row>
    <row r="22" spans="1:23" ht="12.75">
      <c r="A22" s="56" t="s">
        <v>253</v>
      </c>
      <c r="B22" s="77" t="s">
        <v>254</v>
      </c>
      <c r="C22" s="59">
        <f>D22+E22</f>
        <v>0</v>
      </c>
      <c r="D22" s="59"/>
      <c r="E22" s="59"/>
      <c r="F22" s="59">
        <f t="shared" si="5"/>
        <v>3472300</v>
      </c>
      <c r="G22" s="59"/>
      <c r="H22" s="59"/>
      <c r="I22" s="59"/>
      <c r="J22" s="61"/>
      <c r="K22" s="61">
        <v>3472300</v>
      </c>
      <c r="L22" s="61"/>
      <c r="M22" s="61"/>
      <c r="N22" s="59"/>
      <c r="O22" s="59"/>
      <c r="P22" s="61"/>
      <c r="Q22" s="61">
        <f>R22+S22</f>
        <v>0</v>
      </c>
      <c r="R22" s="61"/>
      <c r="S22" s="62">
        <f>T22+U22+V22</f>
        <v>0</v>
      </c>
      <c r="T22" s="61"/>
      <c r="U22" s="61"/>
      <c r="V22" s="61"/>
      <c r="W22" s="59">
        <f t="shared" si="6"/>
        <v>3472300</v>
      </c>
    </row>
    <row r="23" spans="1:23" ht="25.5">
      <c r="A23" s="56" t="s">
        <v>255</v>
      </c>
      <c r="B23" s="78" t="s">
        <v>256</v>
      </c>
      <c r="C23" s="59">
        <f>D23+E23</f>
        <v>0</v>
      </c>
      <c r="D23" s="59"/>
      <c r="E23" s="59"/>
      <c r="F23" s="59">
        <f t="shared" si="5"/>
        <v>0</v>
      </c>
      <c r="G23" s="59"/>
      <c r="H23" s="59"/>
      <c r="I23" s="59"/>
      <c r="J23" s="61"/>
      <c r="K23" s="61"/>
      <c r="L23" s="61">
        <f>L24+L26</f>
        <v>0</v>
      </c>
      <c r="M23" s="61">
        <f>M24+M26</f>
        <v>0</v>
      </c>
      <c r="N23" s="59"/>
      <c r="O23" s="59"/>
      <c r="P23" s="61">
        <f>P24+P26</f>
        <v>0</v>
      </c>
      <c r="Q23" s="61">
        <f>R23+S23</f>
        <v>0</v>
      </c>
      <c r="R23" s="61"/>
      <c r="S23" s="62">
        <f>T23+U23+V23</f>
        <v>0</v>
      </c>
      <c r="T23" s="61"/>
      <c r="U23" s="61"/>
      <c r="V23" s="61"/>
      <c r="W23" s="59">
        <f t="shared" si="6"/>
        <v>0</v>
      </c>
    </row>
    <row r="24" spans="1:23" ht="12.75">
      <c r="A24" s="56"/>
      <c r="B24" s="78">
        <v>244</v>
      </c>
      <c r="C24" s="59">
        <f>D24+E24</f>
        <v>0</v>
      </c>
      <c r="D24" s="59">
        <v>0</v>
      </c>
      <c r="E24" s="59">
        <v>0</v>
      </c>
      <c r="F24" s="59">
        <f t="shared" si="5"/>
        <v>0</v>
      </c>
      <c r="G24" s="59"/>
      <c r="H24" s="59"/>
      <c r="I24" s="59"/>
      <c r="J24" s="61"/>
      <c r="K24" s="61"/>
      <c r="L24" s="61">
        <v>0</v>
      </c>
      <c r="M24" s="61"/>
      <c r="N24" s="59"/>
      <c r="O24" s="59"/>
      <c r="P24" s="61">
        <v>0</v>
      </c>
      <c r="Q24" s="61"/>
      <c r="R24" s="61"/>
      <c r="S24" s="62"/>
      <c r="T24" s="61"/>
      <c r="U24" s="61"/>
      <c r="V24" s="61"/>
      <c r="W24" s="59">
        <f t="shared" si="6"/>
        <v>0</v>
      </c>
    </row>
    <row r="25" spans="1:23" ht="12.75">
      <c r="A25" s="56"/>
      <c r="B25" s="96" t="s">
        <v>437</v>
      </c>
      <c r="C25" s="59"/>
      <c r="D25" s="59"/>
      <c r="E25" s="59"/>
      <c r="F25" s="59">
        <f t="shared" si="5"/>
        <v>0</v>
      </c>
      <c r="G25" s="59"/>
      <c r="H25" s="59"/>
      <c r="I25" s="59"/>
      <c r="J25" s="61"/>
      <c r="K25" s="61"/>
      <c r="L25" s="61"/>
      <c r="M25" s="61">
        <v>0</v>
      </c>
      <c r="N25" s="59"/>
      <c r="O25" s="59"/>
      <c r="P25" s="61"/>
      <c r="Q25" s="61"/>
      <c r="R25" s="61"/>
      <c r="S25" s="62"/>
      <c r="T25" s="61"/>
      <c r="U25" s="61"/>
      <c r="V25" s="61"/>
      <c r="W25" s="59">
        <f t="shared" si="6"/>
        <v>0</v>
      </c>
    </row>
    <row r="26" spans="1:23" ht="12.75">
      <c r="A26" s="56"/>
      <c r="B26" s="78">
        <v>853</v>
      </c>
      <c r="C26" s="59">
        <f>D26+E26</f>
        <v>0</v>
      </c>
      <c r="D26" s="59">
        <v>0</v>
      </c>
      <c r="E26" s="59">
        <v>0</v>
      </c>
      <c r="F26" s="59">
        <f t="shared" si="5"/>
        <v>0</v>
      </c>
      <c r="G26" s="59"/>
      <c r="H26" s="59"/>
      <c r="I26" s="59"/>
      <c r="J26" s="61"/>
      <c r="K26" s="61"/>
      <c r="L26" s="61"/>
      <c r="M26" s="61"/>
      <c r="N26" s="59"/>
      <c r="O26" s="59"/>
      <c r="P26" s="61">
        <v>0</v>
      </c>
      <c r="Q26" s="61"/>
      <c r="R26" s="61"/>
      <c r="S26" s="62"/>
      <c r="T26" s="61"/>
      <c r="U26" s="61"/>
      <c r="V26" s="61"/>
      <c r="W26" s="59">
        <f t="shared" si="6"/>
        <v>0</v>
      </c>
    </row>
    <row r="27" spans="1:23" ht="38.25">
      <c r="A27" s="79" t="s">
        <v>257</v>
      </c>
      <c r="B27" s="80" t="s">
        <v>258</v>
      </c>
      <c r="C27" s="81">
        <f aca="true" t="shared" si="7" ref="C27:W27">C28+C32+C42</f>
        <v>0</v>
      </c>
      <c r="D27" s="81">
        <f t="shared" si="7"/>
        <v>0</v>
      </c>
      <c r="E27" s="81">
        <f t="shared" si="7"/>
        <v>0</v>
      </c>
      <c r="F27" s="81">
        <f t="shared" si="7"/>
        <v>0</v>
      </c>
      <c r="G27" s="81">
        <f t="shared" si="7"/>
        <v>0</v>
      </c>
      <c r="H27" s="81">
        <f t="shared" si="7"/>
        <v>0</v>
      </c>
      <c r="I27" s="81">
        <f t="shared" si="7"/>
        <v>0</v>
      </c>
      <c r="J27" s="81">
        <f t="shared" si="7"/>
        <v>0</v>
      </c>
      <c r="K27" s="81">
        <f t="shared" si="7"/>
        <v>0</v>
      </c>
      <c r="L27" s="81">
        <f t="shared" si="7"/>
        <v>0</v>
      </c>
      <c r="M27" s="81">
        <f t="shared" si="7"/>
        <v>0</v>
      </c>
      <c r="N27" s="81">
        <f t="shared" si="7"/>
        <v>0</v>
      </c>
      <c r="O27" s="81">
        <f t="shared" si="7"/>
        <v>0</v>
      </c>
      <c r="P27" s="81">
        <f t="shared" si="7"/>
        <v>882</v>
      </c>
      <c r="Q27" s="81">
        <f t="shared" si="7"/>
        <v>561600</v>
      </c>
      <c r="R27" s="81">
        <f t="shared" si="7"/>
        <v>561600</v>
      </c>
      <c r="S27" s="81">
        <f t="shared" si="7"/>
        <v>0</v>
      </c>
      <c r="T27" s="81">
        <f t="shared" si="7"/>
        <v>0</v>
      </c>
      <c r="U27" s="81">
        <f t="shared" si="7"/>
        <v>0</v>
      </c>
      <c r="V27" s="81">
        <f t="shared" si="7"/>
        <v>0</v>
      </c>
      <c r="W27" s="81">
        <f t="shared" si="7"/>
        <v>562482</v>
      </c>
    </row>
    <row r="28" spans="1:23" ht="12.75">
      <c r="A28" s="56" t="s">
        <v>259</v>
      </c>
      <c r="B28" s="77" t="s">
        <v>260</v>
      </c>
      <c r="C28" s="59">
        <f>D28+E28</f>
        <v>0</v>
      </c>
      <c r="D28" s="59"/>
      <c r="E28" s="59"/>
      <c r="F28" s="59">
        <f>G28+H28+I28+J28+K28+L28</f>
        <v>0</v>
      </c>
      <c r="G28" s="59"/>
      <c r="H28" s="59"/>
      <c r="I28" s="59"/>
      <c r="J28" s="61"/>
      <c r="K28" s="61"/>
      <c r="L28" s="61">
        <f>L29+L30</f>
        <v>0</v>
      </c>
      <c r="M28" s="61">
        <f>M29+M30</f>
        <v>0</v>
      </c>
      <c r="N28" s="59"/>
      <c r="O28" s="59"/>
      <c r="P28" s="61">
        <f>P31</f>
        <v>0</v>
      </c>
      <c r="Q28" s="61">
        <f>R28+S28</f>
        <v>0</v>
      </c>
      <c r="R28" s="83">
        <f>R29+R30+R31</f>
        <v>0</v>
      </c>
      <c r="S28" s="62">
        <f>T28+U28+V28</f>
        <v>0</v>
      </c>
      <c r="T28" s="61"/>
      <c r="U28" s="61">
        <f>30000-30000</f>
        <v>0</v>
      </c>
      <c r="V28" s="61"/>
      <c r="W28" s="59">
        <f aca="true" t="shared" si="8" ref="W28:W37">C28+F28+N28+O28+P28+Q28</f>
        <v>0</v>
      </c>
    </row>
    <row r="29" spans="1:23" ht="12.75">
      <c r="A29" s="56"/>
      <c r="B29" s="78">
        <v>244</v>
      </c>
      <c r="C29" s="59"/>
      <c r="D29" s="59"/>
      <c r="E29" s="59"/>
      <c r="F29" s="59">
        <f>G29+H29+I29+J29+K29+L29</f>
        <v>0</v>
      </c>
      <c r="G29" s="59"/>
      <c r="H29" s="59"/>
      <c r="I29" s="59"/>
      <c r="J29" s="61"/>
      <c r="K29" s="61"/>
      <c r="L29" s="61"/>
      <c r="M29" s="61"/>
      <c r="N29" s="59"/>
      <c r="O29" s="59"/>
      <c r="P29" s="61"/>
      <c r="Q29" s="61"/>
      <c r="R29" s="83"/>
      <c r="S29" s="62"/>
      <c r="T29" s="61"/>
      <c r="U29" s="61"/>
      <c r="V29" s="61"/>
      <c r="W29" s="59">
        <f t="shared" si="8"/>
        <v>0</v>
      </c>
    </row>
    <row r="30" spans="1:23" ht="12.75">
      <c r="A30" s="56"/>
      <c r="B30" s="78">
        <v>245</v>
      </c>
      <c r="C30" s="59"/>
      <c r="D30" s="59"/>
      <c r="E30" s="59"/>
      <c r="F30" s="59">
        <f>G30+H30+I30+J30+K30+L30</f>
        <v>0</v>
      </c>
      <c r="G30" s="59"/>
      <c r="H30" s="59"/>
      <c r="I30" s="59"/>
      <c r="J30" s="61"/>
      <c r="K30" s="61"/>
      <c r="L30" s="61">
        <f>240000-100000-140000</f>
        <v>0</v>
      </c>
      <c r="M30" s="61">
        <f>240000-100000-140000</f>
        <v>0</v>
      </c>
      <c r="N30" s="59"/>
      <c r="O30" s="59"/>
      <c r="P30" s="61"/>
      <c r="Q30" s="61"/>
      <c r="R30" s="83"/>
      <c r="S30" s="62"/>
      <c r="T30" s="61"/>
      <c r="U30" s="61"/>
      <c r="V30" s="61"/>
      <c r="W30" s="59">
        <f t="shared" si="8"/>
        <v>0</v>
      </c>
    </row>
    <row r="31" spans="1:23" ht="12.75">
      <c r="A31" s="56"/>
      <c r="B31" s="57">
        <v>414</v>
      </c>
      <c r="C31" s="59"/>
      <c r="D31" s="59"/>
      <c r="E31" s="60"/>
      <c r="F31" s="59"/>
      <c r="G31" s="59"/>
      <c r="H31" s="59"/>
      <c r="I31" s="59"/>
      <c r="J31" s="61"/>
      <c r="K31" s="61"/>
      <c r="L31" s="61"/>
      <c r="M31" s="61"/>
      <c r="N31" s="59"/>
      <c r="O31" s="59"/>
      <c r="P31" s="61">
        <f>67000-30000-13000-24000</f>
        <v>0</v>
      </c>
      <c r="Q31" s="61"/>
      <c r="R31" s="61"/>
      <c r="S31" s="62"/>
      <c r="T31" s="61"/>
      <c r="U31" s="61"/>
      <c r="V31" s="61"/>
      <c r="W31" s="59">
        <f t="shared" si="8"/>
        <v>0</v>
      </c>
    </row>
    <row r="32" spans="1:23" ht="12.75">
      <c r="A32" s="133" t="s">
        <v>438</v>
      </c>
      <c r="B32" s="85" t="s">
        <v>4</v>
      </c>
      <c r="C32" s="60">
        <f>D32+E32</f>
        <v>0</v>
      </c>
      <c r="D32" s="60"/>
      <c r="E32" s="60"/>
      <c r="F32" s="59">
        <f>G32+H32+I32+J32+K32+L32+M32</f>
        <v>0</v>
      </c>
      <c r="G32" s="60"/>
      <c r="H32" s="60">
        <f>H33</f>
        <v>0</v>
      </c>
      <c r="I32" s="60">
        <f>I33</f>
        <v>0</v>
      </c>
      <c r="J32" s="72">
        <f>J33</f>
        <v>0</v>
      </c>
      <c r="K32" s="72">
        <f>K33</f>
        <v>0</v>
      </c>
      <c r="L32" s="72">
        <f>L33+L35</f>
        <v>0</v>
      </c>
      <c r="M32" s="72">
        <f>M33+M35</f>
        <v>0</v>
      </c>
      <c r="N32" s="60"/>
      <c r="O32" s="60"/>
      <c r="P32" s="61">
        <f>P33+P38</f>
        <v>0</v>
      </c>
      <c r="Q32" s="61">
        <f>R32+S32</f>
        <v>0</v>
      </c>
      <c r="R32" s="72">
        <f>R33+R35+R36+R38</f>
        <v>0</v>
      </c>
      <c r="S32" s="62">
        <f>T32+U32+V32</f>
        <v>0</v>
      </c>
      <c r="T32" s="72">
        <f>T33+T35+T37+T38</f>
        <v>0</v>
      </c>
      <c r="U32" s="72">
        <f>U33+U35+U37+U38</f>
        <v>0</v>
      </c>
      <c r="V32" s="72">
        <f>V33+V35+V37+V38</f>
        <v>0</v>
      </c>
      <c r="W32" s="59">
        <f t="shared" si="8"/>
        <v>0</v>
      </c>
    </row>
    <row r="33" spans="1:23" ht="12.75">
      <c r="A33" s="68"/>
      <c r="B33" s="78">
        <v>244</v>
      </c>
      <c r="C33" s="60"/>
      <c r="D33" s="60"/>
      <c r="E33" s="60"/>
      <c r="F33" s="59">
        <f>G33+H33+I33+J33+K33+L33+M33</f>
        <v>0</v>
      </c>
      <c r="G33" s="60"/>
      <c r="H33" s="60"/>
      <c r="I33" s="60"/>
      <c r="J33" s="72"/>
      <c r="K33" s="72"/>
      <c r="L33" s="72"/>
      <c r="M33" s="72"/>
      <c r="N33" s="60"/>
      <c r="O33" s="60"/>
      <c r="P33" s="61"/>
      <c r="Q33" s="61">
        <f>R33+S33</f>
        <v>0</v>
      </c>
      <c r="R33" s="72"/>
      <c r="S33" s="62">
        <f>T33+U33+V33</f>
        <v>0</v>
      </c>
      <c r="T33" s="84">
        <v>0</v>
      </c>
      <c r="U33" s="72"/>
      <c r="V33" s="72"/>
      <c r="W33" s="59">
        <f t="shared" si="8"/>
        <v>0</v>
      </c>
    </row>
    <row r="34" spans="1:23" ht="12.75">
      <c r="A34" s="68"/>
      <c r="B34" s="96" t="s">
        <v>437</v>
      </c>
      <c r="C34" s="60"/>
      <c r="D34" s="60"/>
      <c r="E34" s="60"/>
      <c r="F34" s="59">
        <f>G34+H34+I34+J34+K34+L34</f>
        <v>0</v>
      </c>
      <c r="G34" s="60"/>
      <c r="H34" s="60"/>
      <c r="I34" s="60"/>
      <c r="J34" s="72"/>
      <c r="K34" s="72"/>
      <c r="L34" s="134">
        <f>6450400-6450400</f>
        <v>0</v>
      </c>
      <c r="M34" s="134">
        <f>6450400-6450400</f>
        <v>0</v>
      </c>
      <c r="N34" s="60"/>
      <c r="O34" s="60"/>
      <c r="P34" s="61"/>
      <c r="Q34" s="61">
        <f>R34+S34</f>
        <v>0</v>
      </c>
      <c r="R34" s="72"/>
      <c r="S34" s="62"/>
      <c r="T34" s="84"/>
      <c r="U34" s="72"/>
      <c r="V34" s="72"/>
      <c r="W34" s="59">
        <f t="shared" si="8"/>
        <v>0</v>
      </c>
    </row>
    <row r="35" spans="1:23" ht="12.75">
      <c r="A35" s="68"/>
      <c r="B35" s="78">
        <v>245</v>
      </c>
      <c r="C35" s="60"/>
      <c r="D35" s="60"/>
      <c r="E35" s="60"/>
      <c r="F35" s="59">
        <f>G35+H35+I35+J35+K35+L35</f>
        <v>0</v>
      </c>
      <c r="G35" s="60"/>
      <c r="H35" s="60"/>
      <c r="I35" s="60"/>
      <c r="J35" s="72"/>
      <c r="K35" s="72"/>
      <c r="L35" s="72">
        <f>120000-120000</f>
        <v>0</v>
      </c>
      <c r="M35" s="72">
        <f>120000-120000</f>
        <v>0</v>
      </c>
      <c r="N35" s="60"/>
      <c r="O35" s="60"/>
      <c r="P35" s="61"/>
      <c r="Q35" s="61"/>
      <c r="R35" s="72"/>
      <c r="S35" s="62"/>
      <c r="T35" s="84"/>
      <c r="U35" s="72"/>
      <c r="V35" s="72"/>
      <c r="W35" s="59">
        <f t="shared" si="8"/>
        <v>0</v>
      </c>
    </row>
    <row r="36" spans="1:23" ht="12.75">
      <c r="A36" s="68"/>
      <c r="B36" s="96" t="s">
        <v>437</v>
      </c>
      <c r="C36" s="60"/>
      <c r="D36" s="60"/>
      <c r="E36" s="60"/>
      <c r="F36" s="59"/>
      <c r="G36" s="60"/>
      <c r="H36" s="60"/>
      <c r="I36" s="60"/>
      <c r="J36" s="72"/>
      <c r="K36" s="72"/>
      <c r="L36" s="134">
        <f>116400-116400</f>
        <v>0</v>
      </c>
      <c r="M36" s="134"/>
      <c r="N36" s="60"/>
      <c r="O36" s="60"/>
      <c r="P36" s="61"/>
      <c r="Q36" s="61">
        <f>R36+S36</f>
        <v>0</v>
      </c>
      <c r="R36" s="72"/>
      <c r="S36" s="62">
        <f>T36+U36+V36</f>
        <v>0</v>
      </c>
      <c r="T36" s="84"/>
      <c r="U36" s="72"/>
      <c r="V36" s="72"/>
      <c r="W36" s="59">
        <f t="shared" si="8"/>
        <v>0</v>
      </c>
    </row>
    <row r="37" spans="1:23" ht="12.75">
      <c r="A37" s="68"/>
      <c r="B37" s="77">
        <v>414</v>
      </c>
      <c r="C37" s="60"/>
      <c r="D37" s="60"/>
      <c r="E37" s="60"/>
      <c r="F37" s="59">
        <f>G37+H37+I37+J37+K37+L37+M37</f>
        <v>0</v>
      </c>
      <c r="G37" s="60"/>
      <c r="H37" s="60"/>
      <c r="I37" s="60"/>
      <c r="J37" s="72"/>
      <c r="K37" s="72"/>
      <c r="L37" s="72">
        <f>6450400-6450400</f>
        <v>0</v>
      </c>
      <c r="M37" s="72"/>
      <c r="N37" s="60"/>
      <c r="O37" s="60"/>
      <c r="P37" s="61"/>
      <c r="Q37" s="61">
        <f>R37+S37</f>
        <v>0</v>
      </c>
      <c r="R37" s="72"/>
      <c r="S37" s="62"/>
      <c r="T37" s="84"/>
      <c r="U37" s="72"/>
      <c r="V37" s="72"/>
      <c r="W37" s="59">
        <f t="shared" si="8"/>
        <v>0</v>
      </c>
    </row>
    <row r="38" spans="1:23" ht="12.75">
      <c r="A38" s="68"/>
      <c r="B38" s="77">
        <v>850</v>
      </c>
      <c r="C38" s="60"/>
      <c r="D38" s="60"/>
      <c r="E38" s="60"/>
      <c r="F38" s="59"/>
      <c r="G38" s="60"/>
      <c r="H38" s="60"/>
      <c r="I38" s="60"/>
      <c r="J38" s="72"/>
      <c r="K38" s="72"/>
      <c r="L38" s="72"/>
      <c r="M38" s="72"/>
      <c r="N38" s="60"/>
      <c r="O38" s="60"/>
      <c r="P38" s="61">
        <f>P39+P40+P41</f>
        <v>0</v>
      </c>
      <c r="Q38" s="61"/>
      <c r="R38" s="72"/>
      <c r="S38" s="62"/>
      <c r="T38" s="84"/>
      <c r="U38" s="72"/>
      <c r="V38" s="72"/>
      <c r="W38" s="59">
        <f>W39+W41+W40</f>
        <v>0</v>
      </c>
    </row>
    <row r="39" spans="1:23" ht="12.75">
      <c r="A39" s="56"/>
      <c r="B39" s="57">
        <v>851</v>
      </c>
      <c r="C39" s="59"/>
      <c r="D39" s="59"/>
      <c r="E39" s="60"/>
      <c r="F39" s="59"/>
      <c r="G39" s="59"/>
      <c r="H39" s="59"/>
      <c r="I39" s="59"/>
      <c r="J39" s="61"/>
      <c r="K39" s="61"/>
      <c r="L39" s="61"/>
      <c r="M39" s="61"/>
      <c r="N39" s="59"/>
      <c r="O39" s="59"/>
      <c r="P39" s="61">
        <f>106000-106000</f>
        <v>0</v>
      </c>
      <c r="Q39" s="61"/>
      <c r="R39" s="61"/>
      <c r="S39" s="62"/>
      <c r="T39" s="61"/>
      <c r="U39" s="61"/>
      <c r="V39" s="61"/>
      <c r="W39" s="59">
        <f aca="true" t="shared" si="9" ref="W39:W57">C39+F39+N39+O39+P39+Q39</f>
        <v>0</v>
      </c>
    </row>
    <row r="40" spans="1:23" ht="12.75">
      <c r="A40" s="56"/>
      <c r="B40" s="57">
        <v>852</v>
      </c>
      <c r="C40" s="59"/>
      <c r="D40" s="59"/>
      <c r="E40" s="60"/>
      <c r="F40" s="59"/>
      <c r="G40" s="59"/>
      <c r="H40" s="59"/>
      <c r="I40" s="59"/>
      <c r="J40" s="61"/>
      <c r="K40" s="61"/>
      <c r="L40" s="61"/>
      <c r="M40" s="61"/>
      <c r="N40" s="59"/>
      <c r="O40" s="59"/>
      <c r="P40" s="61"/>
      <c r="Q40" s="61"/>
      <c r="R40" s="61"/>
      <c r="S40" s="62"/>
      <c r="T40" s="61"/>
      <c r="U40" s="61"/>
      <c r="V40" s="61"/>
      <c r="W40" s="59">
        <f t="shared" si="9"/>
        <v>0</v>
      </c>
    </row>
    <row r="41" spans="1:23" ht="12.75">
      <c r="A41" s="56"/>
      <c r="B41" s="57">
        <v>853</v>
      </c>
      <c r="C41" s="59"/>
      <c r="D41" s="59"/>
      <c r="E41" s="60"/>
      <c r="F41" s="59"/>
      <c r="G41" s="59"/>
      <c r="H41" s="59"/>
      <c r="I41" s="59"/>
      <c r="J41" s="61"/>
      <c r="K41" s="61"/>
      <c r="L41" s="61"/>
      <c r="M41" s="61"/>
      <c r="N41" s="59"/>
      <c r="O41" s="59"/>
      <c r="P41" s="61">
        <v>0</v>
      </c>
      <c r="Q41" s="61"/>
      <c r="R41" s="61"/>
      <c r="S41" s="62"/>
      <c r="T41" s="61"/>
      <c r="U41" s="61"/>
      <c r="V41" s="61"/>
      <c r="W41" s="59">
        <f t="shared" si="9"/>
        <v>0</v>
      </c>
    </row>
    <row r="42" spans="1:23" ht="12.75">
      <c r="A42" s="133" t="s">
        <v>263</v>
      </c>
      <c r="B42" s="85" t="s">
        <v>264</v>
      </c>
      <c r="C42" s="60">
        <f>D42+E42</f>
        <v>0</v>
      </c>
      <c r="D42" s="60"/>
      <c r="E42" s="60"/>
      <c r="F42" s="59">
        <f>G42+H42+I42+J42+K42+L42</f>
        <v>0</v>
      </c>
      <c r="G42" s="72">
        <f>G43+G45+G46</f>
        <v>0</v>
      </c>
      <c r="H42" s="72">
        <f>H43+H45+H46</f>
        <v>0</v>
      </c>
      <c r="I42" s="72">
        <f>I43+I45+I46</f>
        <v>0</v>
      </c>
      <c r="J42" s="72">
        <f>J43+J45+J46</f>
        <v>0</v>
      </c>
      <c r="K42" s="72">
        <f>K43+K45+K46</f>
        <v>0</v>
      </c>
      <c r="L42" s="72">
        <f>L43+L45</f>
        <v>0</v>
      </c>
      <c r="M42" s="72">
        <f>M43+M45</f>
        <v>0</v>
      </c>
      <c r="N42" s="72"/>
      <c r="O42" s="72"/>
      <c r="P42" s="61">
        <f aca="true" t="shared" si="10" ref="P42:U42">P43+P45+P46</f>
        <v>882</v>
      </c>
      <c r="Q42" s="61">
        <f t="shared" si="10"/>
        <v>561600</v>
      </c>
      <c r="R42" s="61">
        <f t="shared" si="10"/>
        <v>561600</v>
      </c>
      <c r="S42" s="62">
        <f t="shared" si="10"/>
        <v>0</v>
      </c>
      <c r="T42" s="61">
        <f t="shared" si="10"/>
        <v>0</v>
      </c>
      <c r="U42" s="61">
        <f t="shared" si="10"/>
        <v>0</v>
      </c>
      <c r="V42" s="72">
        <f>15000-10000-5000+5000-5000+5000-5000</f>
        <v>0</v>
      </c>
      <c r="W42" s="59">
        <f t="shared" si="9"/>
        <v>562482</v>
      </c>
    </row>
    <row r="43" spans="1:23" ht="12.75">
      <c r="A43" s="68"/>
      <c r="B43" s="85">
        <v>244</v>
      </c>
      <c r="C43" s="60"/>
      <c r="D43" s="60"/>
      <c r="E43" s="60"/>
      <c r="F43" s="59">
        <f>G43+H43+I43+J43+K43+L43</f>
        <v>0</v>
      </c>
      <c r="G43" s="72"/>
      <c r="H43" s="72">
        <v>0</v>
      </c>
      <c r="I43" s="72"/>
      <c r="J43" s="72"/>
      <c r="K43" s="72"/>
      <c r="L43" s="135"/>
      <c r="M43" s="135"/>
      <c r="N43" s="72"/>
      <c r="O43" s="72"/>
      <c r="P43" s="61"/>
      <c r="Q43" s="61">
        <f>R43+S43</f>
        <v>561600</v>
      </c>
      <c r="R43" s="72">
        <v>561600</v>
      </c>
      <c r="S43" s="62">
        <f>T43+U43+V43</f>
        <v>0</v>
      </c>
      <c r="T43" s="72"/>
      <c r="U43" s="72"/>
      <c r="V43" s="72"/>
      <c r="W43" s="59">
        <f t="shared" si="9"/>
        <v>561600</v>
      </c>
    </row>
    <row r="44" spans="1:23" ht="12.75">
      <c r="A44" s="68"/>
      <c r="B44" s="96" t="s">
        <v>437</v>
      </c>
      <c r="C44" s="60"/>
      <c r="D44" s="60"/>
      <c r="E44" s="60"/>
      <c r="F44" s="59">
        <f>G44+H44+I44+J44+K44+L44</f>
        <v>0</v>
      </c>
      <c r="G44" s="72"/>
      <c r="H44" s="72"/>
      <c r="I44" s="72"/>
      <c r="J44" s="72"/>
      <c r="K44" s="72"/>
      <c r="L44" s="72">
        <f>1434095.82+314304.18-1748400</f>
        <v>0</v>
      </c>
      <c r="M44" s="72"/>
      <c r="N44" s="72"/>
      <c r="O44" s="72"/>
      <c r="P44" s="61"/>
      <c r="Q44" s="61">
        <f>R44+S44</f>
        <v>0</v>
      </c>
      <c r="R44" s="72"/>
      <c r="S44" s="62">
        <f>T44+U44+V44</f>
        <v>0</v>
      </c>
      <c r="T44" s="72"/>
      <c r="U44" s="72"/>
      <c r="V44" s="72"/>
      <c r="W44" s="59">
        <f t="shared" si="9"/>
        <v>0</v>
      </c>
    </row>
    <row r="45" spans="1:23" ht="12.75">
      <c r="A45" s="68"/>
      <c r="B45" s="85">
        <v>245</v>
      </c>
      <c r="C45" s="60"/>
      <c r="D45" s="60"/>
      <c r="E45" s="60"/>
      <c r="F45" s="59">
        <f>G45+H45+I45+J45+K45+L45</f>
        <v>0</v>
      </c>
      <c r="G45" s="72"/>
      <c r="H45" s="72"/>
      <c r="I45" s="72"/>
      <c r="J45" s="72"/>
      <c r="K45" s="72"/>
      <c r="L45" s="72"/>
      <c r="M45" s="72"/>
      <c r="N45" s="72"/>
      <c r="O45" s="72"/>
      <c r="P45" s="61"/>
      <c r="Q45" s="61"/>
      <c r="R45" s="72"/>
      <c r="S45" s="62"/>
      <c r="T45" s="72"/>
      <c r="U45" s="72"/>
      <c r="V45" s="72"/>
      <c r="W45" s="59">
        <f t="shared" si="9"/>
        <v>0</v>
      </c>
    </row>
    <row r="46" spans="1:23" ht="12.75">
      <c r="A46" s="68"/>
      <c r="B46" s="85">
        <v>850</v>
      </c>
      <c r="C46" s="60"/>
      <c r="D46" s="60"/>
      <c r="E46" s="60"/>
      <c r="F46" s="59">
        <f>G46+H46+I46+J46+K46+L46</f>
        <v>0</v>
      </c>
      <c r="G46" s="72"/>
      <c r="H46" s="72"/>
      <c r="I46" s="72"/>
      <c r="J46" s="72"/>
      <c r="K46" s="72"/>
      <c r="L46" s="72"/>
      <c r="M46" s="72"/>
      <c r="N46" s="72"/>
      <c r="O46" s="72"/>
      <c r="P46" s="61">
        <f>P47+P49+P48</f>
        <v>882</v>
      </c>
      <c r="Q46" s="61"/>
      <c r="R46" s="72"/>
      <c r="S46" s="62"/>
      <c r="T46" s="72"/>
      <c r="U46" s="72"/>
      <c r="V46" s="72"/>
      <c r="W46" s="59">
        <f t="shared" si="9"/>
        <v>882</v>
      </c>
    </row>
    <row r="47" spans="1:23" ht="12.75">
      <c r="A47" s="56"/>
      <c r="B47" s="57">
        <v>851</v>
      </c>
      <c r="C47" s="59"/>
      <c r="D47" s="59"/>
      <c r="E47" s="60"/>
      <c r="F47" s="59"/>
      <c r="G47" s="59"/>
      <c r="H47" s="59"/>
      <c r="I47" s="59"/>
      <c r="J47" s="61"/>
      <c r="K47" s="61"/>
      <c r="L47" s="61"/>
      <c r="M47" s="61"/>
      <c r="N47" s="59"/>
      <c r="O47" s="59"/>
      <c r="P47" s="61">
        <f>1000-118</f>
        <v>882</v>
      </c>
      <c r="Q47" s="61"/>
      <c r="R47" s="61"/>
      <c r="S47" s="62"/>
      <c r="T47" s="61"/>
      <c r="U47" s="61"/>
      <c r="V47" s="61"/>
      <c r="W47" s="59">
        <f t="shared" si="9"/>
        <v>882</v>
      </c>
    </row>
    <row r="48" spans="1:23" ht="12.75">
      <c r="A48" s="56"/>
      <c r="B48" s="57">
        <v>852</v>
      </c>
      <c r="C48" s="59"/>
      <c r="D48" s="59"/>
      <c r="E48" s="60"/>
      <c r="F48" s="59"/>
      <c r="G48" s="59"/>
      <c r="H48" s="59"/>
      <c r="I48" s="59"/>
      <c r="J48" s="61"/>
      <c r="K48" s="61"/>
      <c r="L48" s="61"/>
      <c r="M48" s="61"/>
      <c r="N48" s="59"/>
      <c r="O48" s="59"/>
      <c r="P48" s="61"/>
      <c r="Q48" s="61"/>
      <c r="R48" s="61"/>
      <c r="S48" s="62"/>
      <c r="T48" s="61"/>
      <c r="U48" s="61"/>
      <c r="V48" s="61"/>
      <c r="W48" s="59">
        <f t="shared" si="9"/>
        <v>0</v>
      </c>
    </row>
    <row r="49" spans="1:23" ht="12.75">
      <c r="A49" s="56"/>
      <c r="B49" s="57">
        <v>853</v>
      </c>
      <c r="C49" s="59"/>
      <c r="D49" s="59"/>
      <c r="E49" s="60"/>
      <c r="F49" s="59"/>
      <c r="G49" s="59"/>
      <c r="H49" s="59"/>
      <c r="I49" s="59"/>
      <c r="J49" s="61"/>
      <c r="K49" s="61"/>
      <c r="L49" s="61"/>
      <c r="M49" s="61"/>
      <c r="N49" s="59"/>
      <c r="O49" s="59"/>
      <c r="P49" s="61"/>
      <c r="Q49" s="61"/>
      <c r="R49" s="61"/>
      <c r="S49" s="62"/>
      <c r="T49" s="61"/>
      <c r="U49" s="61"/>
      <c r="V49" s="61"/>
      <c r="W49" s="59">
        <f t="shared" si="9"/>
        <v>0</v>
      </c>
    </row>
    <row r="50" spans="1:23" ht="25.5" customHeight="1">
      <c r="A50" s="86" t="s">
        <v>439</v>
      </c>
      <c r="B50" s="136" t="s">
        <v>440</v>
      </c>
      <c r="C50" s="88">
        <f aca="true" t="shared" si="11" ref="C50:V50">C51</f>
        <v>0</v>
      </c>
      <c r="D50" s="88">
        <f t="shared" si="11"/>
        <v>0</v>
      </c>
      <c r="E50" s="88">
        <f t="shared" si="11"/>
        <v>0</v>
      </c>
      <c r="F50" s="88">
        <f t="shared" si="11"/>
        <v>1738600</v>
      </c>
      <c r="G50" s="88">
        <f t="shared" si="11"/>
        <v>0</v>
      </c>
      <c r="H50" s="88">
        <f t="shared" si="11"/>
        <v>0</v>
      </c>
      <c r="I50" s="88">
        <f t="shared" si="11"/>
        <v>0</v>
      </c>
      <c r="J50" s="88">
        <f t="shared" si="11"/>
        <v>0</v>
      </c>
      <c r="K50" s="88">
        <f t="shared" si="11"/>
        <v>0</v>
      </c>
      <c r="L50" s="88">
        <f t="shared" si="11"/>
        <v>1738600</v>
      </c>
      <c r="M50" s="88">
        <f t="shared" si="11"/>
        <v>0</v>
      </c>
      <c r="N50" s="88">
        <f t="shared" si="11"/>
        <v>0</v>
      </c>
      <c r="O50" s="88">
        <f t="shared" si="11"/>
        <v>0</v>
      </c>
      <c r="P50" s="88">
        <f t="shared" si="11"/>
        <v>0</v>
      </c>
      <c r="Q50" s="88">
        <f t="shared" si="11"/>
        <v>0</v>
      </c>
      <c r="R50" s="88">
        <f t="shared" si="11"/>
        <v>0</v>
      </c>
      <c r="S50" s="88">
        <f t="shared" si="11"/>
        <v>0</v>
      </c>
      <c r="T50" s="88">
        <f t="shared" si="11"/>
        <v>0</v>
      </c>
      <c r="U50" s="88">
        <f t="shared" si="11"/>
        <v>0</v>
      </c>
      <c r="V50" s="88">
        <f t="shared" si="11"/>
        <v>0</v>
      </c>
      <c r="W50" s="88">
        <f t="shared" si="9"/>
        <v>1738600</v>
      </c>
    </row>
    <row r="51" spans="1:23" ht="13.5" customHeight="1">
      <c r="A51" s="95" t="s">
        <v>441</v>
      </c>
      <c r="B51" s="96" t="s">
        <v>442</v>
      </c>
      <c r="C51" s="59">
        <f>D51+E51</f>
        <v>0</v>
      </c>
      <c r="D51" s="59"/>
      <c r="E51" s="60"/>
      <c r="F51" s="59">
        <f>G51+H51+I51+J51+K51+L51</f>
        <v>1738600</v>
      </c>
      <c r="G51" s="61"/>
      <c r="H51" s="61"/>
      <c r="I51" s="61"/>
      <c r="J51" s="61"/>
      <c r="K51" s="61"/>
      <c r="L51" s="61">
        <v>1738600</v>
      </c>
      <c r="M51" s="61"/>
      <c r="N51" s="61"/>
      <c r="O51" s="61"/>
      <c r="P51" s="61"/>
      <c r="Q51" s="61">
        <f>R51+S51</f>
        <v>0</v>
      </c>
      <c r="R51" s="61"/>
      <c r="S51" s="62">
        <f>T51+U51+V51</f>
        <v>0</v>
      </c>
      <c r="T51" s="61">
        <f>21000-10000-11000</f>
        <v>0</v>
      </c>
      <c r="U51" s="72"/>
      <c r="V51" s="72"/>
      <c r="W51" s="72">
        <f t="shared" si="9"/>
        <v>1738600</v>
      </c>
    </row>
    <row r="52" spans="1:23" ht="12.75" customHeight="1">
      <c r="A52" s="56"/>
      <c r="B52" s="96" t="s">
        <v>437</v>
      </c>
      <c r="C52" s="59"/>
      <c r="D52" s="59"/>
      <c r="E52" s="60"/>
      <c r="F52" s="59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>
        <f>R52+S52</f>
        <v>0</v>
      </c>
      <c r="R52" s="61"/>
      <c r="S52" s="62">
        <f>T52+U52+V52</f>
        <v>0</v>
      </c>
      <c r="T52" s="61"/>
      <c r="U52" s="72"/>
      <c r="V52" s="72"/>
      <c r="W52" s="72">
        <f t="shared" si="9"/>
        <v>0</v>
      </c>
    </row>
    <row r="53" spans="1:23" ht="12.75">
      <c r="A53" s="86" t="s">
        <v>265</v>
      </c>
      <c r="B53" s="87" t="s">
        <v>266</v>
      </c>
      <c r="C53" s="88">
        <f aca="true" t="shared" si="12" ref="C53:O53">C54+C57</f>
        <v>1446600</v>
      </c>
      <c r="D53" s="88">
        <f t="shared" si="12"/>
        <v>1111100</v>
      </c>
      <c r="E53" s="88">
        <f t="shared" si="12"/>
        <v>335500</v>
      </c>
      <c r="F53" s="88">
        <f t="shared" si="12"/>
        <v>0</v>
      </c>
      <c r="G53" s="88">
        <f t="shared" si="12"/>
        <v>0</v>
      </c>
      <c r="H53" s="88">
        <f t="shared" si="12"/>
        <v>0</v>
      </c>
      <c r="I53" s="88">
        <f t="shared" si="12"/>
        <v>0</v>
      </c>
      <c r="J53" s="88">
        <f t="shared" si="12"/>
        <v>0</v>
      </c>
      <c r="K53" s="88">
        <f t="shared" si="12"/>
        <v>0</v>
      </c>
      <c r="L53" s="88">
        <f t="shared" si="12"/>
        <v>0</v>
      </c>
      <c r="M53" s="88">
        <f t="shared" si="12"/>
        <v>0</v>
      </c>
      <c r="N53" s="88">
        <f t="shared" si="12"/>
        <v>0</v>
      </c>
      <c r="O53" s="88">
        <f t="shared" si="12"/>
        <v>0</v>
      </c>
      <c r="P53" s="88">
        <f>P54+P57+P56</f>
        <v>0</v>
      </c>
      <c r="Q53" s="88">
        <f aca="true" t="shared" si="13" ref="Q53:V53">Q54+Q57</f>
        <v>0</v>
      </c>
      <c r="R53" s="88">
        <f t="shared" si="13"/>
        <v>0</v>
      </c>
      <c r="S53" s="88">
        <f t="shared" si="13"/>
        <v>0</v>
      </c>
      <c r="T53" s="88">
        <f t="shared" si="13"/>
        <v>0</v>
      </c>
      <c r="U53" s="88">
        <f t="shared" si="13"/>
        <v>0</v>
      </c>
      <c r="V53" s="88">
        <f t="shared" si="13"/>
        <v>0</v>
      </c>
      <c r="W53" s="88">
        <f t="shared" si="9"/>
        <v>1446600</v>
      </c>
    </row>
    <row r="54" spans="1:23" ht="12.75">
      <c r="A54" s="56" t="s">
        <v>267</v>
      </c>
      <c r="B54" s="89" t="s">
        <v>268</v>
      </c>
      <c r="C54" s="59">
        <f>D54+E54</f>
        <v>1446600</v>
      </c>
      <c r="D54" s="59">
        <f>189194.5*12-34-1159200</f>
        <v>1111100</v>
      </c>
      <c r="E54" s="60">
        <f>685600-350100</f>
        <v>335500</v>
      </c>
      <c r="F54" s="59">
        <f>G54+H54+I54+J54+K54+L54</f>
        <v>0</v>
      </c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>
        <f>R54+S54</f>
        <v>0</v>
      </c>
      <c r="R54" s="61"/>
      <c r="S54" s="62">
        <f>T54+U54+V54</f>
        <v>0</v>
      </c>
      <c r="T54" s="61">
        <f>21000-10000-11000</f>
        <v>0</v>
      </c>
      <c r="U54" s="72"/>
      <c r="V54" s="72"/>
      <c r="W54" s="72">
        <f t="shared" si="9"/>
        <v>1446600</v>
      </c>
    </row>
    <row r="55" spans="1:23" ht="12.75">
      <c r="A55" s="56"/>
      <c r="B55" s="96" t="s">
        <v>437</v>
      </c>
      <c r="C55" s="59"/>
      <c r="D55" s="59"/>
      <c r="E55" s="60"/>
      <c r="F55" s="59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>
        <f>R55+S55</f>
        <v>0</v>
      </c>
      <c r="R55" s="61"/>
      <c r="S55" s="62">
        <f>T55+U55+V55</f>
        <v>0</v>
      </c>
      <c r="T55" s="61"/>
      <c r="U55" s="72"/>
      <c r="V55" s="72"/>
      <c r="W55" s="72">
        <f t="shared" si="9"/>
        <v>0</v>
      </c>
    </row>
    <row r="56" spans="1:23" ht="12.75">
      <c r="A56" s="56"/>
      <c r="B56" s="57">
        <v>852</v>
      </c>
      <c r="C56" s="59"/>
      <c r="D56" s="59"/>
      <c r="E56" s="60"/>
      <c r="F56" s="59"/>
      <c r="G56" s="59"/>
      <c r="H56" s="59"/>
      <c r="I56" s="59"/>
      <c r="J56" s="61"/>
      <c r="K56" s="61"/>
      <c r="L56" s="61"/>
      <c r="M56" s="61"/>
      <c r="N56" s="59"/>
      <c r="O56" s="59"/>
      <c r="P56" s="61"/>
      <c r="Q56" s="61"/>
      <c r="R56" s="61"/>
      <c r="S56" s="62"/>
      <c r="T56" s="61"/>
      <c r="U56" s="61"/>
      <c r="V56" s="61"/>
      <c r="W56" s="72">
        <f t="shared" si="9"/>
        <v>0</v>
      </c>
    </row>
    <row r="57" spans="1:23" ht="12.75">
      <c r="A57" s="56"/>
      <c r="B57" s="57">
        <v>853</v>
      </c>
      <c r="C57" s="59"/>
      <c r="D57" s="59"/>
      <c r="E57" s="60"/>
      <c r="F57" s="59"/>
      <c r="G57" s="59"/>
      <c r="H57" s="59"/>
      <c r="I57" s="59"/>
      <c r="J57" s="61"/>
      <c r="K57" s="61"/>
      <c r="L57" s="61"/>
      <c r="M57" s="61"/>
      <c r="N57" s="59"/>
      <c r="O57" s="59"/>
      <c r="P57" s="61"/>
      <c r="Q57" s="61"/>
      <c r="R57" s="61"/>
      <c r="S57" s="62"/>
      <c r="T57" s="61"/>
      <c r="U57" s="61"/>
      <c r="V57" s="61"/>
      <c r="W57" s="72">
        <f t="shared" si="9"/>
        <v>0</v>
      </c>
    </row>
    <row r="58" spans="1:23" ht="12.75">
      <c r="A58" s="90" t="s">
        <v>269</v>
      </c>
      <c r="B58" s="91" t="s">
        <v>270</v>
      </c>
      <c r="C58" s="92">
        <f aca="true" t="shared" si="14" ref="C58:V58">C59</f>
        <v>0</v>
      </c>
      <c r="D58" s="92">
        <f t="shared" si="14"/>
        <v>0</v>
      </c>
      <c r="E58" s="92">
        <f t="shared" si="14"/>
        <v>0</v>
      </c>
      <c r="F58" s="92">
        <f t="shared" si="14"/>
        <v>0</v>
      </c>
      <c r="G58" s="92">
        <f t="shared" si="14"/>
        <v>0</v>
      </c>
      <c r="H58" s="92">
        <f t="shared" si="14"/>
        <v>0</v>
      </c>
      <c r="I58" s="92">
        <f t="shared" si="14"/>
        <v>0</v>
      </c>
      <c r="J58" s="92">
        <f t="shared" si="14"/>
        <v>0</v>
      </c>
      <c r="K58" s="92">
        <f t="shared" si="14"/>
        <v>0</v>
      </c>
      <c r="L58" s="92">
        <f t="shared" si="14"/>
        <v>0</v>
      </c>
      <c r="M58" s="92">
        <f t="shared" si="14"/>
        <v>0</v>
      </c>
      <c r="N58" s="92">
        <f t="shared" si="14"/>
        <v>0</v>
      </c>
      <c r="O58" s="92">
        <f t="shared" si="14"/>
        <v>6400</v>
      </c>
      <c r="P58" s="92">
        <f t="shared" si="14"/>
        <v>0</v>
      </c>
      <c r="Q58" s="92">
        <f t="shared" si="14"/>
        <v>0</v>
      </c>
      <c r="R58" s="92">
        <f t="shared" si="14"/>
        <v>0</v>
      </c>
      <c r="S58" s="93">
        <f t="shared" si="14"/>
        <v>0</v>
      </c>
      <c r="T58" s="92">
        <f t="shared" si="14"/>
        <v>0</v>
      </c>
      <c r="U58" s="92">
        <f t="shared" si="14"/>
        <v>0</v>
      </c>
      <c r="V58" s="92">
        <f t="shared" si="14"/>
        <v>0</v>
      </c>
      <c r="W58" s="92">
        <f>D58+E58+G58+I58+K58+L58+P58+R58+T58+U58+H58+N58+O58+J58</f>
        <v>6400</v>
      </c>
    </row>
    <row r="59" spans="1:23" ht="12.75">
      <c r="A59" s="56" t="s">
        <v>271</v>
      </c>
      <c r="B59" s="89" t="s">
        <v>272</v>
      </c>
      <c r="C59" s="59">
        <f>D59+E59</f>
        <v>0</v>
      </c>
      <c r="D59" s="59"/>
      <c r="E59" s="60"/>
      <c r="F59" s="59">
        <f>G59+H59+I59+J59+K59+L59</f>
        <v>0</v>
      </c>
      <c r="G59" s="61"/>
      <c r="H59" s="61"/>
      <c r="I59" s="61"/>
      <c r="J59" s="61"/>
      <c r="K59" s="61"/>
      <c r="L59" s="61"/>
      <c r="M59" s="61"/>
      <c r="N59" s="61"/>
      <c r="O59" s="94">
        <f>10000-3600</f>
        <v>6400</v>
      </c>
      <c r="P59" s="61"/>
      <c r="Q59" s="61">
        <f>R59+S59</f>
        <v>0</v>
      </c>
      <c r="R59" s="61"/>
      <c r="S59" s="62">
        <f>T59+U59+V59</f>
        <v>0</v>
      </c>
      <c r="T59" s="61"/>
      <c r="U59" s="61"/>
      <c r="V59" s="61"/>
      <c r="W59" s="72">
        <f>C59+F59+N59+O59+P59+Q59</f>
        <v>6400</v>
      </c>
    </row>
    <row r="60" spans="1:23" ht="25.5">
      <c r="A60" s="79" t="s">
        <v>273</v>
      </c>
      <c r="B60" s="80" t="s">
        <v>186</v>
      </c>
      <c r="C60" s="81">
        <f aca="true" t="shared" si="15" ref="C60:W60">C61</f>
        <v>0</v>
      </c>
      <c r="D60" s="81">
        <f t="shared" si="15"/>
        <v>0</v>
      </c>
      <c r="E60" s="81">
        <f t="shared" si="15"/>
        <v>0</v>
      </c>
      <c r="F60" s="81">
        <f t="shared" si="15"/>
        <v>0</v>
      </c>
      <c r="G60" s="81">
        <f t="shared" si="15"/>
        <v>0</v>
      </c>
      <c r="H60" s="81">
        <f t="shared" si="15"/>
        <v>0</v>
      </c>
      <c r="I60" s="81">
        <f t="shared" si="15"/>
        <v>0</v>
      </c>
      <c r="J60" s="81">
        <f t="shared" si="15"/>
        <v>0</v>
      </c>
      <c r="K60" s="81">
        <f t="shared" si="15"/>
        <v>0</v>
      </c>
      <c r="L60" s="81">
        <f t="shared" si="15"/>
        <v>0</v>
      </c>
      <c r="M60" s="81">
        <f t="shared" si="15"/>
        <v>0</v>
      </c>
      <c r="N60" s="81">
        <f t="shared" si="15"/>
        <v>0</v>
      </c>
      <c r="O60" s="81">
        <f t="shared" si="15"/>
        <v>0</v>
      </c>
      <c r="P60" s="81">
        <f t="shared" si="15"/>
        <v>0</v>
      </c>
      <c r="Q60" s="81">
        <f t="shared" si="15"/>
        <v>0</v>
      </c>
      <c r="R60" s="81">
        <f t="shared" si="15"/>
        <v>0</v>
      </c>
      <c r="S60" s="81">
        <f t="shared" si="15"/>
        <v>0</v>
      </c>
      <c r="T60" s="81">
        <f t="shared" si="15"/>
        <v>0</v>
      </c>
      <c r="U60" s="81">
        <f t="shared" si="15"/>
        <v>0</v>
      </c>
      <c r="V60" s="81">
        <f t="shared" si="15"/>
        <v>0</v>
      </c>
      <c r="W60" s="81">
        <f t="shared" si="15"/>
        <v>0</v>
      </c>
    </row>
    <row r="61" spans="1:23" ht="12.75">
      <c r="A61" s="95" t="s">
        <v>36</v>
      </c>
      <c r="B61" s="96" t="s">
        <v>33</v>
      </c>
      <c r="C61" s="59">
        <f>D61+E61</f>
        <v>0</v>
      </c>
      <c r="D61" s="59"/>
      <c r="E61" s="60"/>
      <c r="F61" s="59">
        <f>G61+H61+I61+J61+K61+L61</f>
        <v>0</v>
      </c>
      <c r="G61" s="61"/>
      <c r="H61" s="61"/>
      <c r="I61" s="61"/>
      <c r="J61" s="61"/>
      <c r="K61" s="61"/>
      <c r="L61" s="61"/>
      <c r="M61" s="61"/>
      <c r="N61" s="61"/>
      <c r="O61" s="94"/>
      <c r="P61" s="61">
        <v>0</v>
      </c>
      <c r="Q61" s="61">
        <f>R61+S61</f>
        <v>0</v>
      </c>
      <c r="R61" s="61"/>
      <c r="S61" s="62">
        <f>T61+U61+V61</f>
        <v>0</v>
      </c>
      <c r="T61" s="61">
        <f>20000-20000</f>
        <v>0</v>
      </c>
      <c r="U61" s="61"/>
      <c r="V61" s="61"/>
      <c r="W61" s="72">
        <f>C61+F61+N61+O61+P61+Q61</f>
        <v>0</v>
      </c>
    </row>
    <row r="62" spans="1:23" ht="25.5">
      <c r="A62" s="97" t="s">
        <v>274</v>
      </c>
      <c r="B62" s="98" t="s">
        <v>275</v>
      </c>
      <c r="C62" s="100">
        <f aca="true" t="shared" si="16" ref="C62:W62">C63</f>
        <v>0</v>
      </c>
      <c r="D62" s="100">
        <f t="shared" si="16"/>
        <v>0</v>
      </c>
      <c r="E62" s="100">
        <f t="shared" si="16"/>
        <v>0</v>
      </c>
      <c r="F62" s="100">
        <f t="shared" si="16"/>
        <v>0</v>
      </c>
      <c r="G62" s="100">
        <f t="shared" si="16"/>
        <v>0</v>
      </c>
      <c r="H62" s="100">
        <f t="shared" si="16"/>
        <v>0</v>
      </c>
      <c r="I62" s="100">
        <f t="shared" si="16"/>
        <v>0</v>
      </c>
      <c r="J62" s="100">
        <f t="shared" si="16"/>
        <v>0</v>
      </c>
      <c r="K62" s="100">
        <f t="shared" si="16"/>
        <v>0</v>
      </c>
      <c r="L62" s="100">
        <f t="shared" si="16"/>
        <v>0</v>
      </c>
      <c r="M62" s="100">
        <f t="shared" si="16"/>
        <v>0</v>
      </c>
      <c r="N62" s="100">
        <f t="shared" si="16"/>
        <v>405023</v>
      </c>
      <c r="O62" s="100">
        <f t="shared" si="16"/>
        <v>0</v>
      </c>
      <c r="P62" s="100">
        <f>P63</f>
        <v>0</v>
      </c>
      <c r="Q62" s="100">
        <f t="shared" si="16"/>
        <v>0</v>
      </c>
      <c r="R62" s="100">
        <f t="shared" si="16"/>
        <v>0</v>
      </c>
      <c r="S62" s="101">
        <f t="shared" si="16"/>
        <v>0</v>
      </c>
      <c r="T62" s="100">
        <f t="shared" si="16"/>
        <v>0</v>
      </c>
      <c r="U62" s="100">
        <f t="shared" si="16"/>
        <v>0</v>
      </c>
      <c r="V62" s="100">
        <f t="shared" si="16"/>
        <v>0</v>
      </c>
      <c r="W62" s="100">
        <f t="shared" si="16"/>
        <v>405023</v>
      </c>
    </row>
    <row r="63" spans="1:23" ht="12.75">
      <c r="A63" s="102" t="s">
        <v>276</v>
      </c>
      <c r="B63" s="103" t="s">
        <v>277</v>
      </c>
      <c r="C63" s="105">
        <f>D63+E63</f>
        <v>0</v>
      </c>
      <c r="D63" s="105"/>
      <c r="E63" s="106"/>
      <c r="F63" s="59">
        <f>G63+H63+I63+J63+K63+L63</f>
        <v>0</v>
      </c>
      <c r="G63" s="105"/>
      <c r="H63" s="107"/>
      <c r="I63" s="107"/>
      <c r="J63" s="107"/>
      <c r="K63" s="107"/>
      <c r="L63" s="107"/>
      <c r="M63" s="107"/>
      <c r="N63" s="107">
        <v>405023</v>
      </c>
      <c r="O63" s="107"/>
      <c r="P63" s="61"/>
      <c r="Q63" s="61">
        <f>R63+S63</f>
        <v>0</v>
      </c>
      <c r="R63" s="108"/>
      <c r="S63" s="62">
        <f>T63+U63+V63</f>
        <v>0</v>
      </c>
      <c r="T63" s="108"/>
      <c r="U63" s="108"/>
      <c r="V63" s="108"/>
      <c r="W63" s="72">
        <f>C63+F63+N63+O63+P63+Q63</f>
        <v>405023</v>
      </c>
    </row>
    <row r="64" spans="1:25" ht="12.75">
      <c r="A64" s="109"/>
      <c r="B64" s="110" t="s">
        <v>278</v>
      </c>
      <c r="C64" s="99">
        <f aca="true" t="shared" si="17" ref="C64:P64">C4+C18+C20+C27+C53+C58+C60+C62+C50</f>
        <v>12154100</v>
      </c>
      <c r="D64" s="99">
        <f t="shared" si="17"/>
        <v>9257000</v>
      </c>
      <c r="E64" s="99">
        <f t="shared" si="17"/>
        <v>2897100</v>
      </c>
      <c r="F64" s="99">
        <f t="shared" si="17"/>
        <v>5234900</v>
      </c>
      <c r="G64" s="99">
        <f t="shared" si="17"/>
        <v>20400</v>
      </c>
      <c r="H64" s="99">
        <f t="shared" si="17"/>
        <v>3600</v>
      </c>
      <c r="I64" s="99">
        <f t="shared" si="17"/>
        <v>0</v>
      </c>
      <c r="J64" s="99">
        <f t="shared" si="17"/>
        <v>0</v>
      </c>
      <c r="K64" s="99">
        <f t="shared" si="17"/>
        <v>3472300</v>
      </c>
      <c r="L64" s="99">
        <f t="shared" si="17"/>
        <v>1738600</v>
      </c>
      <c r="M64" s="99">
        <f t="shared" si="17"/>
        <v>0</v>
      </c>
      <c r="N64" s="99">
        <f t="shared" si="17"/>
        <v>405023</v>
      </c>
      <c r="O64" s="99">
        <f t="shared" si="17"/>
        <v>6400</v>
      </c>
      <c r="P64" s="99">
        <f t="shared" si="17"/>
        <v>48882</v>
      </c>
      <c r="Q64" s="99">
        <f>Q4+Q18+Q20+Q27+Q53+Q58+Q60+Q62</f>
        <v>574400</v>
      </c>
      <c r="R64" s="99">
        <f>R4+R18+R20+R27+R53+R58+R60+R62+R50</f>
        <v>561600</v>
      </c>
      <c r="S64" s="99">
        <f>S4+S18+S20+S27+S53+S58+S60+S62</f>
        <v>12800</v>
      </c>
      <c r="T64" s="99">
        <f>T4+T18+T20+T27+T53+T58+T60+T62+T50</f>
        <v>12100</v>
      </c>
      <c r="U64" s="99">
        <f>U4+U18+U20+U27+U53+U58+U60+U62+U50</f>
        <v>700</v>
      </c>
      <c r="V64" s="99">
        <f>V4+V18+V20+V27+V53+V58+V60+V62+V50</f>
        <v>0</v>
      </c>
      <c r="W64" s="99">
        <f>W4+W18+W20+W27+W53+W58+W60+W62+W50</f>
        <v>18423705</v>
      </c>
      <c r="X64">
        <f>17945330+9567500*5%</f>
        <v>18423705</v>
      </c>
      <c r="Y64" s="141">
        <f>X64-W64</f>
        <v>0</v>
      </c>
    </row>
    <row r="65" spans="1:23" ht="12.75">
      <c r="A65" s="102"/>
      <c r="B65" s="103" t="s">
        <v>279</v>
      </c>
      <c r="C65" s="112">
        <f>D65+E65</f>
        <v>0</v>
      </c>
      <c r="D65" s="112"/>
      <c r="E65" s="113"/>
      <c r="F65" s="59">
        <f>G65+H65+I65+J65+K65+L65</f>
        <v>0</v>
      </c>
      <c r="G65" s="112"/>
      <c r="H65" s="114"/>
      <c r="I65" s="114"/>
      <c r="J65" s="114"/>
      <c r="K65" s="114"/>
      <c r="L65" s="114"/>
      <c r="M65" s="114"/>
      <c r="N65" s="114">
        <f>N63</f>
        <v>405023</v>
      </c>
      <c r="O65" s="114"/>
      <c r="P65" s="61"/>
      <c r="Q65" s="59">
        <f>R65+T65+U65+V65</f>
        <v>0</v>
      </c>
      <c r="R65" s="115"/>
      <c r="S65" s="116"/>
      <c r="T65" s="115"/>
      <c r="U65" s="115"/>
      <c r="V65" s="115"/>
      <c r="W65" s="72">
        <f>C65+F65+N65+O65+P65+Q65</f>
        <v>405023</v>
      </c>
    </row>
    <row r="66" spans="1:23" ht="12.75">
      <c r="A66" s="117"/>
      <c r="B66" s="118" t="s">
        <v>280</v>
      </c>
      <c r="C66" s="120">
        <f aca="true" t="shared" si="18" ref="C66:W66">C64-C65</f>
        <v>12154100</v>
      </c>
      <c r="D66" s="120">
        <f t="shared" si="18"/>
        <v>9257000</v>
      </c>
      <c r="E66" s="120">
        <f t="shared" si="18"/>
        <v>2897100</v>
      </c>
      <c r="F66" s="120">
        <f t="shared" si="18"/>
        <v>5234900</v>
      </c>
      <c r="G66" s="120">
        <f t="shared" si="18"/>
        <v>20400</v>
      </c>
      <c r="H66" s="120">
        <f t="shared" si="18"/>
        <v>3600</v>
      </c>
      <c r="I66" s="120">
        <f t="shared" si="18"/>
        <v>0</v>
      </c>
      <c r="J66" s="120">
        <f t="shared" si="18"/>
        <v>0</v>
      </c>
      <c r="K66" s="120">
        <f t="shared" si="18"/>
        <v>3472300</v>
      </c>
      <c r="L66" s="120">
        <f t="shared" si="18"/>
        <v>1738600</v>
      </c>
      <c r="M66" s="120">
        <f t="shared" si="18"/>
        <v>0</v>
      </c>
      <c r="N66" s="120">
        <f t="shared" si="18"/>
        <v>0</v>
      </c>
      <c r="O66" s="120">
        <f t="shared" si="18"/>
        <v>6400</v>
      </c>
      <c r="P66" s="120">
        <f t="shared" si="18"/>
        <v>48882</v>
      </c>
      <c r="Q66" s="120">
        <f t="shared" si="18"/>
        <v>574400</v>
      </c>
      <c r="R66" s="120">
        <f t="shared" si="18"/>
        <v>561600</v>
      </c>
      <c r="S66" s="121">
        <f t="shared" si="18"/>
        <v>12800</v>
      </c>
      <c r="T66" s="120">
        <f t="shared" si="18"/>
        <v>12100</v>
      </c>
      <c r="U66" s="120">
        <f t="shared" si="18"/>
        <v>700</v>
      </c>
      <c r="V66" s="120">
        <f t="shared" si="18"/>
        <v>0</v>
      </c>
      <c r="W66" s="120">
        <f t="shared" si="18"/>
        <v>18018682</v>
      </c>
    </row>
    <row r="67" spans="1:9" ht="12.75">
      <c r="A67" s="137"/>
      <c r="B67" s="138" t="s">
        <v>453</v>
      </c>
      <c r="C67" s="139"/>
      <c r="D67" s="139"/>
      <c r="E67" s="139" t="s">
        <v>443</v>
      </c>
      <c r="F67" s="139"/>
      <c r="G67" s="139"/>
      <c r="H67" s="139"/>
      <c r="I67" s="139"/>
    </row>
  </sheetData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zoomScalePageLayoutView="0" workbookViewId="0" topLeftCell="A16">
      <selection activeCell="D20" sqref="D20"/>
    </sheetView>
  </sheetViews>
  <sheetFormatPr defaultColWidth="9.00390625" defaultRowHeight="12.75"/>
  <cols>
    <col min="1" max="1" width="5.625" style="0" customWidth="1"/>
    <col min="2" max="2" width="23.25390625" style="0" customWidth="1"/>
    <col min="3" max="3" width="12.25390625" style="0" customWidth="1"/>
    <col min="4" max="4" width="11.375" style="0" customWidth="1"/>
    <col min="5" max="5" width="10.625" style="0" customWidth="1"/>
    <col min="6" max="6" width="12.00390625" style="0" customWidth="1"/>
    <col min="7" max="7" width="9.875" style="0" customWidth="1"/>
    <col min="9" max="9" width="10.25390625" style="0" customWidth="1"/>
    <col min="10" max="10" width="9.625" style="0" bestFit="1" customWidth="1"/>
    <col min="11" max="11" width="10.625" style="0" customWidth="1"/>
    <col min="12" max="12" width="10.75390625" style="0" customWidth="1"/>
    <col min="13" max="13" width="8.625" style="0" customWidth="1"/>
    <col min="14" max="14" width="10.25390625" style="0" customWidth="1"/>
    <col min="15" max="15" width="9.625" style="0" bestFit="1" customWidth="1"/>
    <col min="16" max="16" width="9.875" style="0" customWidth="1"/>
    <col min="17" max="17" width="12.375" style="0" customWidth="1"/>
    <col min="18" max="18" width="12.00390625" style="0" customWidth="1"/>
    <col min="19" max="19" width="10.875" style="0" customWidth="1"/>
    <col min="20" max="20" width="10.00390625" style="0" customWidth="1"/>
    <col min="21" max="21" width="10.625" style="0" customWidth="1"/>
    <col min="22" max="22" width="9.875" style="0" customWidth="1"/>
    <col min="23" max="23" width="11.875" style="0" customWidth="1"/>
    <col min="25" max="25" width="14.125" style="0" customWidth="1"/>
  </cols>
  <sheetData>
    <row r="1" spans="1:23" ht="12.75">
      <c r="A1" s="40" t="s">
        <v>228</v>
      </c>
      <c r="C1" s="41"/>
      <c r="D1" s="140">
        <v>2023</v>
      </c>
      <c r="E1" s="41" t="s">
        <v>454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2.75">
      <c r="A2" s="43"/>
      <c r="B2" s="43"/>
      <c r="C2" s="45">
        <v>210</v>
      </c>
      <c r="D2" s="45">
        <v>211</v>
      </c>
      <c r="E2" s="45">
        <v>213</v>
      </c>
      <c r="F2" s="45">
        <v>220</v>
      </c>
      <c r="G2" s="45">
        <v>221</v>
      </c>
      <c r="H2" s="45">
        <v>222</v>
      </c>
      <c r="I2" s="45">
        <v>223</v>
      </c>
      <c r="J2" s="45">
        <v>224</v>
      </c>
      <c r="K2" s="45">
        <v>225</v>
      </c>
      <c r="L2" s="45">
        <v>226</v>
      </c>
      <c r="M2" s="45">
        <v>228</v>
      </c>
      <c r="N2" s="45">
        <v>251</v>
      </c>
      <c r="O2" s="45">
        <v>263</v>
      </c>
      <c r="P2" s="45">
        <v>290</v>
      </c>
      <c r="Q2" s="45">
        <v>300</v>
      </c>
      <c r="R2" s="45">
        <v>310</v>
      </c>
      <c r="S2" s="46" t="s">
        <v>229</v>
      </c>
      <c r="T2" s="45" t="s">
        <v>432</v>
      </c>
      <c r="U2" s="45" t="s">
        <v>231</v>
      </c>
      <c r="V2" s="45" t="s">
        <v>232</v>
      </c>
      <c r="W2" s="45" t="s">
        <v>233</v>
      </c>
    </row>
    <row r="3" spans="1:23" ht="12.75">
      <c r="A3" s="47"/>
      <c r="B3" s="47"/>
      <c r="C3" s="49" t="s">
        <v>234</v>
      </c>
      <c r="D3" s="49" t="s">
        <v>234</v>
      </c>
      <c r="E3" s="49" t="s">
        <v>234</v>
      </c>
      <c r="F3" s="49" t="s">
        <v>234</v>
      </c>
      <c r="G3" s="49" t="s">
        <v>234</v>
      </c>
      <c r="H3" s="49" t="s">
        <v>234</v>
      </c>
      <c r="I3" s="49" t="s">
        <v>234</v>
      </c>
      <c r="J3" s="49" t="s">
        <v>234</v>
      </c>
      <c r="K3" s="49" t="s">
        <v>234</v>
      </c>
      <c r="L3" s="49" t="s">
        <v>234</v>
      </c>
      <c r="M3" s="49" t="s">
        <v>234</v>
      </c>
      <c r="N3" s="49" t="s">
        <v>234</v>
      </c>
      <c r="O3" s="49" t="s">
        <v>234</v>
      </c>
      <c r="P3" s="49" t="s">
        <v>234</v>
      </c>
      <c r="Q3" s="49" t="s">
        <v>234</v>
      </c>
      <c r="R3" s="49" t="s">
        <v>234</v>
      </c>
      <c r="S3" s="50" t="s">
        <v>234</v>
      </c>
      <c r="T3" s="49" t="s">
        <v>234</v>
      </c>
      <c r="U3" s="49" t="s">
        <v>234</v>
      </c>
      <c r="V3" s="49" t="s">
        <v>234</v>
      </c>
      <c r="W3" s="49" t="s">
        <v>234</v>
      </c>
    </row>
    <row r="4" spans="1:23" ht="25.5">
      <c r="A4" s="51" t="s">
        <v>235</v>
      </c>
      <c r="B4" s="52" t="s">
        <v>236</v>
      </c>
      <c r="C4" s="54">
        <f aca="true" t="shared" si="0" ref="C4:O4">C5+C6+C16+C17</f>
        <v>10308900</v>
      </c>
      <c r="D4" s="54">
        <f t="shared" si="0"/>
        <v>7839700</v>
      </c>
      <c r="E4" s="54">
        <f t="shared" si="0"/>
        <v>2469200</v>
      </c>
      <c r="F4" s="54">
        <f t="shared" si="0"/>
        <v>0</v>
      </c>
      <c r="G4" s="54">
        <f t="shared" si="0"/>
        <v>0</v>
      </c>
      <c r="H4" s="54">
        <f t="shared" si="0"/>
        <v>0</v>
      </c>
      <c r="I4" s="54">
        <f t="shared" si="0"/>
        <v>0</v>
      </c>
      <c r="J4" s="54">
        <f t="shared" si="0"/>
        <v>0</v>
      </c>
      <c r="K4" s="54">
        <f t="shared" si="0"/>
        <v>0</v>
      </c>
      <c r="L4" s="54">
        <f t="shared" si="0"/>
        <v>0</v>
      </c>
      <c r="M4" s="54">
        <f t="shared" si="0"/>
        <v>0</v>
      </c>
      <c r="N4" s="54">
        <f t="shared" si="0"/>
        <v>0</v>
      </c>
      <c r="O4" s="54">
        <f t="shared" si="0"/>
        <v>0</v>
      </c>
      <c r="P4" s="54">
        <f>P5+P6+P16+P17+P13+P14</f>
        <v>48000</v>
      </c>
      <c r="Q4" s="54">
        <f aca="true" t="shared" si="1" ref="Q4:V4">Q5+Q6+Q16+Q17</f>
        <v>700</v>
      </c>
      <c r="R4" s="54">
        <f t="shared" si="1"/>
        <v>0</v>
      </c>
      <c r="S4" s="55">
        <f t="shared" si="1"/>
        <v>700</v>
      </c>
      <c r="T4" s="54">
        <f t="shared" si="1"/>
        <v>0</v>
      </c>
      <c r="U4" s="54">
        <f t="shared" si="1"/>
        <v>700</v>
      </c>
      <c r="V4" s="54">
        <f t="shared" si="1"/>
        <v>0</v>
      </c>
      <c r="W4" s="54">
        <f>W5+W6+W16+W17+W13+W14</f>
        <v>10357600</v>
      </c>
    </row>
    <row r="5" spans="1:23" ht="12.75">
      <c r="A5" s="56" t="s">
        <v>237</v>
      </c>
      <c r="B5" s="57" t="s">
        <v>238</v>
      </c>
      <c r="C5" s="59">
        <f>D5+E5</f>
        <v>1600800</v>
      </c>
      <c r="D5" s="59">
        <f>1229500</f>
        <v>1229500</v>
      </c>
      <c r="E5" s="60">
        <f>371300</f>
        <v>371300</v>
      </c>
      <c r="F5" s="59">
        <f>G5+H5+I5+J5+K5+L5</f>
        <v>0</v>
      </c>
      <c r="G5" s="59"/>
      <c r="H5" s="61"/>
      <c r="I5" s="61"/>
      <c r="J5" s="61"/>
      <c r="K5" s="61"/>
      <c r="L5" s="61"/>
      <c r="M5" s="61"/>
      <c r="N5" s="61"/>
      <c r="O5" s="61"/>
      <c r="P5" s="61"/>
      <c r="Q5" s="61">
        <f>R5+S5</f>
        <v>0</v>
      </c>
      <c r="R5" s="61"/>
      <c r="S5" s="62">
        <f>T5+U5+V5</f>
        <v>0</v>
      </c>
      <c r="T5" s="61"/>
      <c r="U5" s="61"/>
      <c r="V5" s="61"/>
      <c r="W5" s="59">
        <f aca="true" t="shared" si="2" ref="W5:W14">C5+F5+N5+O5+P5+Q5</f>
        <v>1600800</v>
      </c>
    </row>
    <row r="6" spans="1:23" ht="12.75">
      <c r="A6" s="56" t="s">
        <v>239</v>
      </c>
      <c r="B6" s="57" t="s">
        <v>240</v>
      </c>
      <c r="C6" s="59">
        <f>D6+E6</f>
        <v>8708100</v>
      </c>
      <c r="D6" s="59">
        <f>3297543.35+2354311.44+958371.41-26.2</f>
        <v>6610200</v>
      </c>
      <c r="E6" s="60">
        <f>2097900</f>
        <v>2097900</v>
      </c>
      <c r="F6" s="59">
        <f>G6+H6+I6+J6+K6+L6</f>
        <v>0</v>
      </c>
      <c r="G6" s="59">
        <f>G8+G10+G12</f>
        <v>0</v>
      </c>
      <c r="H6" s="59">
        <f>0</f>
        <v>0</v>
      </c>
      <c r="I6" s="59">
        <f>I8+I10+I12</f>
        <v>0</v>
      </c>
      <c r="J6" s="61">
        <f>0</f>
        <v>0</v>
      </c>
      <c r="K6" s="61">
        <f>K8</f>
        <v>0</v>
      </c>
      <c r="L6" s="61">
        <f>L8+L10+L12</f>
        <v>0</v>
      </c>
      <c r="M6" s="61">
        <f>M8+M10+M12</f>
        <v>0</v>
      </c>
      <c r="N6" s="59"/>
      <c r="O6" s="59"/>
      <c r="P6" s="61">
        <f>P8+P9</f>
        <v>0</v>
      </c>
      <c r="Q6" s="61">
        <f>R6+S6</f>
        <v>0</v>
      </c>
      <c r="R6" s="61">
        <f>R8</f>
        <v>0</v>
      </c>
      <c r="S6" s="62">
        <f>T6+U6+V6</f>
        <v>0</v>
      </c>
      <c r="T6" s="61">
        <f>T8</f>
        <v>0</v>
      </c>
      <c r="U6" s="61">
        <f>U8</f>
        <v>0</v>
      </c>
      <c r="V6" s="61">
        <f>V8</f>
        <v>0</v>
      </c>
      <c r="W6" s="59">
        <f t="shared" si="2"/>
        <v>8708100</v>
      </c>
    </row>
    <row r="7" spans="1:23" ht="12.75">
      <c r="A7" s="56"/>
      <c r="B7" s="57" t="s">
        <v>433</v>
      </c>
      <c r="C7" s="59">
        <f>D7+E7</f>
        <v>0</v>
      </c>
      <c r="D7" s="59"/>
      <c r="E7" s="60"/>
      <c r="F7" s="59">
        <f>G7+H7+I7+J7+K7+L7</f>
        <v>0</v>
      </c>
      <c r="G7" s="59"/>
      <c r="H7" s="59"/>
      <c r="I7" s="59"/>
      <c r="J7" s="61"/>
      <c r="K7" s="61"/>
      <c r="L7" s="61"/>
      <c r="M7" s="61"/>
      <c r="N7" s="59"/>
      <c r="O7" s="59"/>
      <c r="P7" s="61"/>
      <c r="Q7" s="61">
        <f>R7+S7</f>
        <v>0</v>
      </c>
      <c r="R7" s="61"/>
      <c r="S7" s="62">
        <f>T7+U7+V7</f>
        <v>0</v>
      </c>
      <c r="T7" s="61"/>
      <c r="U7" s="61"/>
      <c r="V7" s="61"/>
      <c r="W7" s="59">
        <f t="shared" si="2"/>
        <v>0</v>
      </c>
    </row>
    <row r="8" spans="1:23" ht="12.75">
      <c r="A8" s="56"/>
      <c r="B8" s="57">
        <v>244</v>
      </c>
      <c r="C8" s="59"/>
      <c r="D8" s="59"/>
      <c r="E8" s="60"/>
      <c r="F8" s="59">
        <f>G8+H8+I8+J8+K8+L8+M8</f>
        <v>0</v>
      </c>
      <c r="G8" s="59"/>
      <c r="H8" s="59"/>
      <c r="I8" s="59"/>
      <c r="J8" s="61"/>
      <c r="K8" s="61"/>
      <c r="L8" s="61"/>
      <c r="M8" s="61"/>
      <c r="N8" s="59"/>
      <c r="O8" s="59"/>
      <c r="P8" s="61">
        <v>0</v>
      </c>
      <c r="Q8" s="61">
        <f>R8+S8</f>
        <v>0</v>
      </c>
      <c r="R8" s="61">
        <f>65000+5600-70600</f>
        <v>0</v>
      </c>
      <c r="S8" s="62">
        <f>T8+U8+V8</f>
        <v>0</v>
      </c>
      <c r="T8" s="61"/>
      <c r="U8" s="61"/>
      <c r="V8" s="61"/>
      <c r="W8" s="59">
        <f t="shared" si="2"/>
        <v>0</v>
      </c>
    </row>
    <row r="9" spans="1:23" ht="12.75">
      <c r="A9" s="56"/>
      <c r="B9" s="57">
        <v>850</v>
      </c>
      <c r="C9" s="59"/>
      <c r="D9" s="59"/>
      <c r="E9" s="60"/>
      <c r="F9" s="59"/>
      <c r="G9" s="59"/>
      <c r="H9" s="59"/>
      <c r="I9" s="59"/>
      <c r="J9" s="61"/>
      <c r="K9" s="61"/>
      <c r="L9" s="61"/>
      <c r="M9" s="61"/>
      <c r="N9" s="59"/>
      <c r="O9" s="59"/>
      <c r="P9" s="61">
        <f>P10+P11+P12</f>
        <v>0</v>
      </c>
      <c r="Q9" s="61"/>
      <c r="R9" s="61"/>
      <c r="S9" s="62"/>
      <c r="T9" s="61"/>
      <c r="U9" s="61"/>
      <c r="V9" s="61"/>
      <c r="W9" s="59">
        <f t="shared" si="2"/>
        <v>0</v>
      </c>
    </row>
    <row r="10" spans="1:23" ht="12.75">
      <c r="A10" s="56"/>
      <c r="B10" s="57">
        <v>851</v>
      </c>
      <c r="C10" s="59"/>
      <c r="D10" s="59"/>
      <c r="E10" s="60"/>
      <c r="F10" s="59"/>
      <c r="G10" s="59"/>
      <c r="H10" s="59"/>
      <c r="I10" s="59"/>
      <c r="J10" s="61"/>
      <c r="K10" s="61"/>
      <c r="L10" s="61"/>
      <c r="M10" s="61"/>
      <c r="N10" s="59"/>
      <c r="O10" s="59"/>
      <c r="P10" s="61">
        <f>100000-100000</f>
        <v>0</v>
      </c>
      <c r="Q10" s="61"/>
      <c r="R10" s="61"/>
      <c r="S10" s="62"/>
      <c r="T10" s="61"/>
      <c r="U10" s="61"/>
      <c r="V10" s="61"/>
      <c r="W10" s="59">
        <f t="shared" si="2"/>
        <v>0</v>
      </c>
    </row>
    <row r="11" spans="1:23" ht="12.75">
      <c r="A11" s="56"/>
      <c r="B11" s="57">
        <v>852</v>
      </c>
      <c r="C11" s="59"/>
      <c r="D11" s="59"/>
      <c r="E11" s="60"/>
      <c r="F11" s="59"/>
      <c r="G11" s="59"/>
      <c r="H11" s="59"/>
      <c r="I11" s="59"/>
      <c r="J11" s="61"/>
      <c r="K11" s="61"/>
      <c r="L11" s="61"/>
      <c r="M11" s="61"/>
      <c r="N11" s="59"/>
      <c r="O11" s="59"/>
      <c r="P11" s="59">
        <v>0</v>
      </c>
      <c r="Q11" s="61"/>
      <c r="R11" s="61"/>
      <c r="S11" s="62"/>
      <c r="T11" s="61"/>
      <c r="U11" s="61"/>
      <c r="V11" s="61"/>
      <c r="W11" s="59">
        <f t="shared" si="2"/>
        <v>0</v>
      </c>
    </row>
    <row r="12" spans="1:23" ht="12.75">
      <c r="A12" s="56"/>
      <c r="B12" s="57">
        <v>853</v>
      </c>
      <c r="C12" s="59"/>
      <c r="D12" s="59"/>
      <c r="E12" s="60"/>
      <c r="F12" s="59"/>
      <c r="G12" s="59"/>
      <c r="H12" s="59"/>
      <c r="I12" s="59"/>
      <c r="J12" s="61"/>
      <c r="K12" s="61"/>
      <c r="L12" s="61"/>
      <c r="M12" s="61"/>
      <c r="N12" s="59"/>
      <c r="O12" s="59"/>
      <c r="P12" s="61"/>
      <c r="Q12" s="61"/>
      <c r="R12" s="61"/>
      <c r="S12" s="62"/>
      <c r="T12" s="61"/>
      <c r="U12" s="61"/>
      <c r="V12" s="61"/>
      <c r="W12" s="59">
        <f t="shared" si="2"/>
        <v>0</v>
      </c>
    </row>
    <row r="13" spans="1:23" ht="12.75">
      <c r="A13" s="95" t="s">
        <v>434</v>
      </c>
      <c r="B13" s="57" t="s">
        <v>196</v>
      </c>
      <c r="C13" s="59">
        <f>D13+E13</f>
        <v>0</v>
      </c>
      <c r="D13" s="59"/>
      <c r="E13" s="60"/>
      <c r="F13" s="59">
        <f>G13+H13+I13+J13+K13+L13</f>
        <v>0</v>
      </c>
      <c r="G13" s="59"/>
      <c r="H13" s="61"/>
      <c r="I13" s="61"/>
      <c r="J13" s="61"/>
      <c r="K13" s="61"/>
      <c r="L13" s="61"/>
      <c r="M13" s="61"/>
      <c r="N13" s="61"/>
      <c r="O13" s="61"/>
      <c r="P13" s="61"/>
      <c r="Q13" s="61">
        <f>R13+S13</f>
        <v>0</v>
      </c>
      <c r="R13" s="61"/>
      <c r="S13" s="62">
        <f>T13+U13+V13</f>
        <v>0</v>
      </c>
      <c r="T13" s="61"/>
      <c r="U13" s="61"/>
      <c r="V13" s="61"/>
      <c r="W13" s="59">
        <f t="shared" si="2"/>
        <v>0</v>
      </c>
    </row>
    <row r="14" spans="1:23" ht="12.75">
      <c r="A14" s="95"/>
      <c r="B14" s="132" t="s">
        <v>435</v>
      </c>
      <c r="C14" s="59"/>
      <c r="D14" s="59"/>
      <c r="E14" s="60"/>
      <c r="F14" s="59"/>
      <c r="G14" s="59"/>
      <c r="H14" s="59"/>
      <c r="I14" s="59"/>
      <c r="J14" s="61"/>
      <c r="K14" s="61"/>
      <c r="L14" s="61"/>
      <c r="M14" s="61"/>
      <c r="N14" s="59"/>
      <c r="O14" s="59"/>
      <c r="P14" s="61">
        <v>0</v>
      </c>
      <c r="Q14" s="61"/>
      <c r="R14" s="61"/>
      <c r="S14" s="62"/>
      <c r="T14" s="61"/>
      <c r="U14" s="61"/>
      <c r="V14" s="61"/>
      <c r="W14" s="59">
        <f t="shared" si="2"/>
        <v>0</v>
      </c>
    </row>
    <row r="15" spans="1:23" ht="12.75">
      <c r="A15" s="95"/>
      <c r="B15" s="132" t="s">
        <v>436</v>
      </c>
      <c r="C15" s="59"/>
      <c r="D15" s="59"/>
      <c r="E15" s="60"/>
      <c r="F15" s="59"/>
      <c r="G15" s="59"/>
      <c r="H15" s="59"/>
      <c r="I15" s="59"/>
      <c r="J15" s="61"/>
      <c r="K15" s="61"/>
      <c r="L15" s="61"/>
      <c r="M15" s="61"/>
      <c r="N15" s="59"/>
      <c r="O15" s="59"/>
      <c r="P15" s="61"/>
      <c r="Q15" s="61"/>
      <c r="R15" s="61"/>
      <c r="S15" s="62"/>
      <c r="T15" s="61"/>
      <c r="U15" s="61"/>
      <c r="V15" s="61"/>
      <c r="W15" s="59"/>
    </row>
    <row r="16" spans="1:23" ht="12.75">
      <c r="A16" s="56" t="s">
        <v>241</v>
      </c>
      <c r="B16" s="57" t="s">
        <v>242</v>
      </c>
      <c r="C16" s="59">
        <f>D16+E16</f>
        <v>0</v>
      </c>
      <c r="D16" s="59"/>
      <c r="E16" s="59"/>
      <c r="F16" s="59">
        <f>G16+H16+I16+J16+K16+L16</f>
        <v>0</v>
      </c>
      <c r="G16" s="59"/>
      <c r="H16" s="59"/>
      <c r="I16" s="59"/>
      <c r="J16" s="61"/>
      <c r="K16" s="61"/>
      <c r="L16" s="61"/>
      <c r="M16" s="61"/>
      <c r="N16" s="59"/>
      <c r="O16" s="59"/>
      <c r="P16" s="61">
        <v>48000</v>
      </c>
      <c r="Q16" s="61">
        <f>R16+S16</f>
        <v>0</v>
      </c>
      <c r="R16" s="59">
        <v>0</v>
      </c>
      <c r="S16" s="62">
        <f>T16+U16+V16</f>
        <v>0</v>
      </c>
      <c r="T16" s="59">
        <v>0</v>
      </c>
      <c r="U16" s="59">
        <v>0</v>
      </c>
      <c r="V16" s="59">
        <v>0</v>
      </c>
      <c r="W16" s="59">
        <f>C16+F16+N16+O16+P16+Q16</f>
        <v>48000</v>
      </c>
    </row>
    <row r="17" spans="1:23" ht="38.25">
      <c r="A17" s="56" t="s">
        <v>243</v>
      </c>
      <c r="B17" s="63" t="s">
        <v>244</v>
      </c>
      <c r="C17" s="59">
        <f>D17+E17</f>
        <v>0</v>
      </c>
      <c r="D17" s="59"/>
      <c r="E17" s="59"/>
      <c r="F17" s="59">
        <f>G17+H17+I17+J17+K17+L17</f>
        <v>0</v>
      </c>
      <c r="G17" s="59"/>
      <c r="H17" s="59"/>
      <c r="I17" s="59"/>
      <c r="J17" s="61"/>
      <c r="K17" s="61"/>
      <c r="L17" s="61"/>
      <c r="M17" s="61"/>
      <c r="N17" s="59"/>
      <c r="O17" s="59"/>
      <c r="P17" s="61"/>
      <c r="Q17" s="61">
        <f>R17+S17</f>
        <v>700</v>
      </c>
      <c r="R17" s="61">
        <v>0</v>
      </c>
      <c r="S17" s="62">
        <f>T17+U17+V17</f>
        <v>700</v>
      </c>
      <c r="T17" s="61">
        <f>20000-20000</f>
        <v>0</v>
      </c>
      <c r="U17" s="61">
        <v>700</v>
      </c>
      <c r="V17" s="61"/>
      <c r="W17" s="59">
        <f>C17+F17+N17+O17+P17+Q17</f>
        <v>700</v>
      </c>
    </row>
    <row r="18" spans="1:23" ht="12.75">
      <c r="A18" s="64" t="s">
        <v>245</v>
      </c>
      <c r="B18" s="65" t="s">
        <v>246</v>
      </c>
      <c r="C18" s="66">
        <f>SUM(C19)</f>
        <v>329700</v>
      </c>
      <c r="D18" s="66">
        <f aca="true" t="shared" si="3" ref="D18:V18">D19</f>
        <v>253300</v>
      </c>
      <c r="E18" s="66">
        <f t="shared" si="3"/>
        <v>76400</v>
      </c>
      <c r="F18" s="66">
        <f t="shared" si="3"/>
        <v>19500</v>
      </c>
      <c r="G18" s="66">
        <f t="shared" si="3"/>
        <v>15900</v>
      </c>
      <c r="H18" s="66">
        <f t="shared" si="3"/>
        <v>3600</v>
      </c>
      <c r="I18" s="66">
        <f t="shared" si="3"/>
        <v>0</v>
      </c>
      <c r="J18" s="66">
        <f t="shared" si="3"/>
        <v>0</v>
      </c>
      <c r="K18" s="66">
        <f t="shared" si="3"/>
        <v>0</v>
      </c>
      <c r="L18" s="66">
        <f t="shared" si="3"/>
        <v>0</v>
      </c>
      <c r="M18" s="66">
        <f t="shared" si="3"/>
        <v>0</v>
      </c>
      <c r="N18" s="66">
        <f t="shared" si="3"/>
        <v>0</v>
      </c>
      <c r="O18" s="66">
        <f t="shared" si="3"/>
        <v>0</v>
      </c>
      <c r="P18" s="66">
        <f t="shared" si="3"/>
        <v>0</v>
      </c>
      <c r="Q18" s="66">
        <f t="shared" si="3"/>
        <v>12100</v>
      </c>
      <c r="R18" s="66">
        <f t="shared" si="3"/>
        <v>0</v>
      </c>
      <c r="S18" s="67">
        <f t="shared" si="3"/>
        <v>12100</v>
      </c>
      <c r="T18" s="66">
        <f t="shared" si="3"/>
        <v>12100</v>
      </c>
      <c r="U18" s="66">
        <f t="shared" si="3"/>
        <v>0</v>
      </c>
      <c r="V18" s="66">
        <f t="shared" si="3"/>
        <v>0</v>
      </c>
      <c r="W18" s="66">
        <f>D18+E18+G18+I18+K18+L18+P18+R18+T18+U18+H18+N18+O18+J18</f>
        <v>361300</v>
      </c>
    </row>
    <row r="19" spans="1:23" ht="38.25">
      <c r="A19" s="68" t="s">
        <v>247</v>
      </c>
      <c r="B19" s="69" t="s">
        <v>248</v>
      </c>
      <c r="C19" s="71">
        <f>D19+E19</f>
        <v>329700</v>
      </c>
      <c r="D19" s="71">
        <v>253300</v>
      </c>
      <c r="E19" s="71">
        <v>76400</v>
      </c>
      <c r="F19" s="59">
        <f>G19+H19+I19+J19+K19+L19</f>
        <v>19500</v>
      </c>
      <c r="G19" s="71">
        <f>8000+7900</f>
        <v>15900</v>
      </c>
      <c r="H19" s="71">
        <v>3600</v>
      </c>
      <c r="I19" s="71"/>
      <c r="J19" s="71">
        <f>4000-4000+4000-4000</f>
        <v>0</v>
      </c>
      <c r="K19" s="71">
        <f>11000-11000</f>
        <v>0</v>
      </c>
      <c r="L19" s="71"/>
      <c r="M19" s="71"/>
      <c r="N19" s="71"/>
      <c r="O19" s="71"/>
      <c r="P19" s="61"/>
      <c r="Q19" s="61">
        <f>R19+S19</f>
        <v>12100</v>
      </c>
      <c r="R19" s="71"/>
      <c r="S19" s="62">
        <f>T19+U19+V19</f>
        <v>12100</v>
      </c>
      <c r="T19" s="72">
        <v>12100</v>
      </c>
      <c r="U19" s="72"/>
      <c r="V19" s="72"/>
      <c r="W19" s="59">
        <f>C19+F19+N19+O19+P19+Q19</f>
        <v>361300</v>
      </c>
    </row>
    <row r="20" spans="1:23" ht="25.5">
      <c r="A20" s="73" t="s">
        <v>249</v>
      </c>
      <c r="B20" s="74" t="s">
        <v>250</v>
      </c>
      <c r="C20" s="75">
        <f aca="true" t="shared" si="4" ref="C20:W20">C21+C22+C23</f>
        <v>83100</v>
      </c>
      <c r="D20" s="75">
        <f t="shared" si="4"/>
        <v>63800</v>
      </c>
      <c r="E20" s="75">
        <f t="shared" si="4"/>
        <v>19300</v>
      </c>
      <c r="F20" s="75">
        <f t="shared" si="4"/>
        <v>3700700</v>
      </c>
      <c r="G20" s="75">
        <f t="shared" si="4"/>
        <v>4500</v>
      </c>
      <c r="H20" s="75">
        <f t="shared" si="4"/>
        <v>0</v>
      </c>
      <c r="I20" s="75">
        <f t="shared" si="4"/>
        <v>0</v>
      </c>
      <c r="J20" s="75">
        <f t="shared" si="4"/>
        <v>0</v>
      </c>
      <c r="K20" s="75">
        <f t="shared" si="4"/>
        <v>3696200</v>
      </c>
      <c r="L20" s="75">
        <f t="shared" si="4"/>
        <v>0</v>
      </c>
      <c r="M20" s="75">
        <f t="shared" si="4"/>
        <v>0</v>
      </c>
      <c r="N20" s="75">
        <f t="shared" si="4"/>
        <v>0</v>
      </c>
      <c r="O20" s="75">
        <f t="shared" si="4"/>
        <v>0</v>
      </c>
      <c r="P20" s="75">
        <f t="shared" si="4"/>
        <v>0</v>
      </c>
      <c r="Q20" s="75">
        <f t="shared" si="4"/>
        <v>0</v>
      </c>
      <c r="R20" s="75">
        <f t="shared" si="4"/>
        <v>0</v>
      </c>
      <c r="S20" s="75">
        <f t="shared" si="4"/>
        <v>0</v>
      </c>
      <c r="T20" s="75">
        <f t="shared" si="4"/>
        <v>0</v>
      </c>
      <c r="U20" s="75">
        <f t="shared" si="4"/>
        <v>0</v>
      </c>
      <c r="V20" s="75">
        <f t="shared" si="4"/>
        <v>0</v>
      </c>
      <c r="W20" s="75">
        <f t="shared" si="4"/>
        <v>3783800</v>
      </c>
    </row>
    <row r="21" spans="1:23" ht="25.5">
      <c r="A21" s="68" t="s">
        <v>251</v>
      </c>
      <c r="B21" s="76" t="s">
        <v>252</v>
      </c>
      <c r="C21" s="71">
        <f>D21+E21</f>
        <v>83100</v>
      </c>
      <c r="D21" s="71">
        <v>63800</v>
      </c>
      <c r="E21" s="71">
        <v>19300</v>
      </c>
      <c r="F21" s="59">
        <f aca="true" t="shared" si="5" ref="F21:F26">G21+H21+I21+J21+K21+L21</f>
        <v>4500</v>
      </c>
      <c r="G21" s="71">
        <v>4500</v>
      </c>
      <c r="H21" s="71"/>
      <c r="I21" s="71"/>
      <c r="J21" s="71"/>
      <c r="K21" s="71"/>
      <c r="L21" s="71"/>
      <c r="M21" s="71"/>
      <c r="N21" s="71"/>
      <c r="O21" s="71"/>
      <c r="P21" s="61"/>
      <c r="Q21" s="61">
        <f>R21+S21</f>
        <v>0</v>
      </c>
      <c r="R21" s="71"/>
      <c r="S21" s="62">
        <f>T21+U21+V21</f>
        <v>0</v>
      </c>
      <c r="T21" s="71"/>
      <c r="U21" s="71"/>
      <c r="V21" s="71"/>
      <c r="W21" s="59">
        <f aca="true" t="shared" si="6" ref="W21:W26">C21+F21+N21+O21+P21+Q21</f>
        <v>87600</v>
      </c>
    </row>
    <row r="22" spans="1:23" ht="12.75">
      <c r="A22" s="56" t="s">
        <v>253</v>
      </c>
      <c r="B22" s="77" t="s">
        <v>254</v>
      </c>
      <c r="C22" s="59">
        <f>D22+E22</f>
        <v>0</v>
      </c>
      <c r="D22" s="59"/>
      <c r="E22" s="59"/>
      <c r="F22" s="59">
        <f t="shared" si="5"/>
        <v>3696200</v>
      </c>
      <c r="G22" s="59"/>
      <c r="H22" s="59"/>
      <c r="I22" s="59"/>
      <c r="J22" s="61"/>
      <c r="K22" s="61">
        <v>3696200</v>
      </c>
      <c r="L22" s="61"/>
      <c r="M22" s="61"/>
      <c r="N22" s="59"/>
      <c r="O22" s="59"/>
      <c r="P22" s="61"/>
      <c r="Q22" s="61">
        <f>R22+S22</f>
        <v>0</v>
      </c>
      <c r="R22" s="61"/>
      <c r="S22" s="62">
        <f>T22+U22+V22</f>
        <v>0</v>
      </c>
      <c r="T22" s="61"/>
      <c r="U22" s="61"/>
      <c r="V22" s="61"/>
      <c r="W22" s="59">
        <f t="shared" si="6"/>
        <v>3696200</v>
      </c>
    </row>
    <row r="23" spans="1:23" ht="25.5">
      <c r="A23" s="56" t="s">
        <v>255</v>
      </c>
      <c r="B23" s="78" t="s">
        <v>256</v>
      </c>
      <c r="C23" s="59">
        <f>D23+E23</f>
        <v>0</v>
      </c>
      <c r="D23" s="59"/>
      <c r="E23" s="59"/>
      <c r="F23" s="59">
        <f t="shared" si="5"/>
        <v>0</v>
      </c>
      <c r="G23" s="59"/>
      <c r="H23" s="59"/>
      <c r="I23" s="59"/>
      <c r="J23" s="61"/>
      <c r="K23" s="61"/>
      <c r="L23" s="61">
        <f>L24+L26</f>
        <v>0</v>
      </c>
      <c r="M23" s="61">
        <f>M24+M26</f>
        <v>0</v>
      </c>
      <c r="N23" s="59"/>
      <c r="O23" s="59"/>
      <c r="P23" s="61">
        <f>P24+P26</f>
        <v>0</v>
      </c>
      <c r="Q23" s="61">
        <f>R23+S23</f>
        <v>0</v>
      </c>
      <c r="R23" s="61"/>
      <c r="S23" s="62">
        <f>T23+U23+V23</f>
        <v>0</v>
      </c>
      <c r="T23" s="61"/>
      <c r="U23" s="61"/>
      <c r="V23" s="61"/>
      <c r="W23" s="59">
        <f t="shared" si="6"/>
        <v>0</v>
      </c>
    </row>
    <row r="24" spans="1:23" ht="12.75">
      <c r="A24" s="56"/>
      <c r="B24" s="78">
        <v>244</v>
      </c>
      <c r="C24" s="59">
        <f>D24+E24</f>
        <v>0</v>
      </c>
      <c r="D24" s="59">
        <v>0</v>
      </c>
      <c r="E24" s="59">
        <v>0</v>
      </c>
      <c r="F24" s="59">
        <f t="shared" si="5"/>
        <v>0</v>
      </c>
      <c r="G24" s="59"/>
      <c r="H24" s="59"/>
      <c r="I24" s="59"/>
      <c r="J24" s="61"/>
      <c r="K24" s="61"/>
      <c r="L24" s="61">
        <v>0</v>
      </c>
      <c r="M24" s="61"/>
      <c r="N24" s="59"/>
      <c r="O24" s="59"/>
      <c r="P24" s="61">
        <v>0</v>
      </c>
      <c r="Q24" s="61"/>
      <c r="R24" s="61"/>
      <c r="S24" s="62"/>
      <c r="T24" s="61"/>
      <c r="U24" s="61"/>
      <c r="V24" s="61"/>
      <c r="W24" s="59">
        <f t="shared" si="6"/>
        <v>0</v>
      </c>
    </row>
    <row r="25" spans="1:23" ht="12.75">
      <c r="A25" s="56"/>
      <c r="B25" s="96" t="s">
        <v>437</v>
      </c>
      <c r="C25" s="59"/>
      <c r="D25" s="59"/>
      <c r="E25" s="59"/>
      <c r="F25" s="59">
        <f t="shared" si="5"/>
        <v>0</v>
      </c>
      <c r="G25" s="59"/>
      <c r="H25" s="59"/>
      <c r="I25" s="59"/>
      <c r="J25" s="61"/>
      <c r="K25" s="61"/>
      <c r="L25" s="61"/>
      <c r="M25" s="61">
        <v>0</v>
      </c>
      <c r="N25" s="59"/>
      <c r="O25" s="59"/>
      <c r="P25" s="61"/>
      <c r="Q25" s="61"/>
      <c r="R25" s="61"/>
      <c r="S25" s="62"/>
      <c r="T25" s="61"/>
      <c r="U25" s="61"/>
      <c r="V25" s="61"/>
      <c r="W25" s="59">
        <f t="shared" si="6"/>
        <v>0</v>
      </c>
    </row>
    <row r="26" spans="1:23" ht="12.75">
      <c r="A26" s="56"/>
      <c r="B26" s="78">
        <v>853</v>
      </c>
      <c r="C26" s="59">
        <f>D26+E26</f>
        <v>0</v>
      </c>
      <c r="D26" s="59">
        <v>0</v>
      </c>
      <c r="E26" s="59">
        <v>0</v>
      </c>
      <c r="F26" s="59">
        <f t="shared" si="5"/>
        <v>0</v>
      </c>
      <c r="G26" s="59"/>
      <c r="H26" s="59"/>
      <c r="I26" s="59"/>
      <c r="J26" s="61"/>
      <c r="K26" s="61"/>
      <c r="L26" s="61"/>
      <c r="M26" s="61"/>
      <c r="N26" s="59"/>
      <c r="O26" s="59"/>
      <c r="P26" s="61">
        <v>0</v>
      </c>
      <c r="Q26" s="61"/>
      <c r="R26" s="61"/>
      <c r="S26" s="62"/>
      <c r="T26" s="61"/>
      <c r="U26" s="61"/>
      <c r="V26" s="61"/>
      <c r="W26" s="59">
        <f t="shared" si="6"/>
        <v>0</v>
      </c>
    </row>
    <row r="27" spans="1:23" ht="38.25">
      <c r="A27" s="79" t="s">
        <v>257</v>
      </c>
      <c r="B27" s="80" t="s">
        <v>258</v>
      </c>
      <c r="C27" s="81">
        <f aca="true" t="shared" si="7" ref="C27:W27">C28+C32+C42</f>
        <v>0</v>
      </c>
      <c r="D27" s="81">
        <f t="shared" si="7"/>
        <v>0</v>
      </c>
      <c r="E27" s="81">
        <f t="shared" si="7"/>
        <v>0</v>
      </c>
      <c r="F27" s="81">
        <f t="shared" si="7"/>
        <v>0</v>
      </c>
      <c r="G27" s="81">
        <f t="shared" si="7"/>
        <v>0</v>
      </c>
      <c r="H27" s="81">
        <f t="shared" si="7"/>
        <v>0</v>
      </c>
      <c r="I27" s="81">
        <f t="shared" si="7"/>
        <v>0</v>
      </c>
      <c r="J27" s="81">
        <f t="shared" si="7"/>
        <v>0</v>
      </c>
      <c r="K27" s="81">
        <f t="shared" si="7"/>
        <v>0</v>
      </c>
      <c r="L27" s="81">
        <f t="shared" si="7"/>
        <v>0</v>
      </c>
      <c r="M27" s="81">
        <f t="shared" si="7"/>
        <v>0</v>
      </c>
      <c r="N27" s="81">
        <f t="shared" si="7"/>
        <v>0</v>
      </c>
      <c r="O27" s="81">
        <f t="shared" si="7"/>
        <v>0</v>
      </c>
      <c r="P27" s="81">
        <f t="shared" si="7"/>
        <v>0</v>
      </c>
      <c r="Q27" s="81">
        <f t="shared" si="7"/>
        <v>567082</v>
      </c>
      <c r="R27" s="81">
        <f t="shared" si="7"/>
        <v>567082</v>
      </c>
      <c r="S27" s="81">
        <f t="shared" si="7"/>
        <v>0</v>
      </c>
      <c r="T27" s="81">
        <f t="shared" si="7"/>
        <v>0</v>
      </c>
      <c r="U27" s="81">
        <f t="shared" si="7"/>
        <v>0</v>
      </c>
      <c r="V27" s="81">
        <f t="shared" si="7"/>
        <v>0</v>
      </c>
      <c r="W27" s="81">
        <f t="shared" si="7"/>
        <v>567082</v>
      </c>
    </row>
    <row r="28" spans="1:23" ht="12.75">
      <c r="A28" s="56" t="s">
        <v>259</v>
      </c>
      <c r="B28" s="77" t="s">
        <v>260</v>
      </c>
      <c r="C28" s="59">
        <f>D28+E28</f>
        <v>0</v>
      </c>
      <c r="D28" s="59"/>
      <c r="E28" s="59"/>
      <c r="F28" s="59">
        <f>G28+H28+I28+J28+K28+L28</f>
        <v>0</v>
      </c>
      <c r="G28" s="59"/>
      <c r="H28" s="59"/>
      <c r="I28" s="59"/>
      <c r="J28" s="61"/>
      <c r="K28" s="61"/>
      <c r="L28" s="61">
        <f>L29+L30</f>
        <v>0</v>
      </c>
      <c r="M28" s="61">
        <f>M29+M30</f>
        <v>0</v>
      </c>
      <c r="N28" s="59"/>
      <c r="O28" s="59"/>
      <c r="P28" s="61">
        <f>P31</f>
        <v>0</v>
      </c>
      <c r="Q28" s="61">
        <f>R28+S28</f>
        <v>0</v>
      </c>
      <c r="R28" s="83">
        <f>R29+R30+R31</f>
        <v>0</v>
      </c>
      <c r="S28" s="62">
        <f>T28+U28+V28</f>
        <v>0</v>
      </c>
      <c r="T28" s="61"/>
      <c r="U28" s="61">
        <f>30000-30000</f>
        <v>0</v>
      </c>
      <c r="V28" s="61"/>
      <c r="W28" s="59">
        <f aca="true" t="shared" si="8" ref="W28:W37">C28+F28+N28+O28+P28+Q28</f>
        <v>0</v>
      </c>
    </row>
    <row r="29" spans="1:23" ht="12.75">
      <c r="A29" s="56"/>
      <c r="B29" s="78">
        <v>244</v>
      </c>
      <c r="C29" s="59"/>
      <c r="D29" s="59"/>
      <c r="E29" s="59"/>
      <c r="F29" s="59">
        <f>G29+H29+I29+J29+K29+L29</f>
        <v>0</v>
      </c>
      <c r="G29" s="59"/>
      <c r="H29" s="59"/>
      <c r="I29" s="59"/>
      <c r="J29" s="61"/>
      <c r="K29" s="61"/>
      <c r="L29" s="61"/>
      <c r="M29" s="61"/>
      <c r="N29" s="59"/>
      <c r="O29" s="59"/>
      <c r="P29" s="61"/>
      <c r="Q29" s="61"/>
      <c r="R29" s="83"/>
      <c r="S29" s="62"/>
      <c r="T29" s="61"/>
      <c r="U29" s="61"/>
      <c r="V29" s="61"/>
      <c r="W29" s="59">
        <f t="shared" si="8"/>
        <v>0</v>
      </c>
    </row>
    <row r="30" spans="1:23" ht="12.75">
      <c r="A30" s="56"/>
      <c r="B30" s="78">
        <v>245</v>
      </c>
      <c r="C30" s="59"/>
      <c r="D30" s="59"/>
      <c r="E30" s="59"/>
      <c r="F30" s="59">
        <f>G30+H30+I30+J30+K30+L30</f>
        <v>0</v>
      </c>
      <c r="G30" s="59"/>
      <c r="H30" s="59"/>
      <c r="I30" s="59"/>
      <c r="J30" s="61"/>
      <c r="K30" s="61"/>
      <c r="L30" s="61">
        <f>240000-100000-140000</f>
        <v>0</v>
      </c>
      <c r="M30" s="61">
        <f>240000-100000-140000</f>
        <v>0</v>
      </c>
      <c r="N30" s="59"/>
      <c r="O30" s="59"/>
      <c r="P30" s="61"/>
      <c r="Q30" s="61"/>
      <c r="R30" s="83"/>
      <c r="S30" s="62"/>
      <c r="T30" s="61"/>
      <c r="U30" s="61"/>
      <c r="V30" s="61"/>
      <c r="W30" s="59">
        <f t="shared" si="8"/>
        <v>0</v>
      </c>
    </row>
    <row r="31" spans="1:23" ht="12.75">
      <c r="A31" s="56"/>
      <c r="B31" s="57">
        <v>414</v>
      </c>
      <c r="C31" s="59"/>
      <c r="D31" s="59"/>
      <c r="E31" s="60"/>
      <c r="F31" s="59"/>
      <c r="G31" s="59"/>
      <c r="H31" s="59"/>
      <c r="I31" s="59"/>
      <c r="J31" s="61"/>
      <c r="K31" s="61"/>
      <c r="L31" s="61"/>
      <c r="M31" s="61"/>
      <c r="N31" s="59"/>
      <c r="O31" s="59"/>
      <c r="P31" s="61">
        <f>67000-30000-13000-24000</f>
        <v>0</v>
      </c>
      <c r="Q31" s="61"/>
      <c r="R31" s="61"/>
      <c r="S31" s="62"/>
      <c r="T31" s="61"/>
      <c r="U31" s="61"/>
      <c r="V31" s="61"/>
      <c r="W31" s="59">
        <f t="shared" si="8"/>
        <v>0</v>
      </c>
    </row>
    <row r="32" spans="1:23" ht="12.75">
      <c r="A32" s="133" t="s">
        <v>438</v>
      </c>
      <c r="B32" s="85" t="s">
        <v>4</v>
      </c>
      <c r="C32" s="60">
        <f>D32+E32</f>
        <v>0</v>
      </c>
      <c r="D32" s="60"/>
      <c r="E32" s="60"/>
      <c r="F32" s="59">
        <f>G32+H32+I32+J32+K32+L32+M32</f>
        <v>0</v>
      </c>
      <c r="G32" s="60"/>
      <c r="H32" s="60">
        <f>H33</f>
        <v>0</v>
      </c>
      <c r="I32" s="60">
        <f>I33</f>
        <v>0</v>
      </c>
      <c r="J32" s="72">
        <f>J33</f>
        <v>0</v>
      </c>
      <c r="K32" s="72">
        <f>K33</f>
        <v>0</v>
      </c>
      <c r="L32" s="72">
        <f>L33+L35</f>
        <v>0</v>
      </c>
      <c r="M32" s="72">
        <f>M33+M35</f>
        <v>0</v>
      </c>
      <c r="N32" s="60"/>
      <c r="O32" s="60"/>
      <c r="P32" s="61">
        <f>P33+P38</f>
        <v>0</v>
      </c>
      <c r="Q32" s="61">
        <f>R32+S32</f>
        <v>0</v>
      </c>
      <c r="R32" s="72">
        <f>R33+R35+R36+R38</f>
        <v>0</v>
      </c>
      <c r="S32" s="62">
        <f>T32+U32+V32</f>
        <v>0</v>
      </c>
      <c r="T32" s="72">
        <f>T33+T35+T37+T38</f>
        <v>0</v>
      </c>
      <c r="U32" s="72">
        <f>U33+U35+U37+U38</f>
        <v>0</v>
      </c>
      <c r="V32" s="72">
        <f>V33+V35+V37+V38</f>
        <v>0</v>
      </c>
      <c r="W32" s="59">
        <f t="shared" si="8"/>
        <v>0</v>
      </c>
    </row>
    <row r="33" spans="1:23" ht="12.75">
      <c r="A33" s="68"/>
      <c r="B33" s="78">
        <v>244</v>
      </c>
      <c r="C33" s="60"/>
      <c r="D33" s="60"/>
      <c r="E33" s="60"/>
      <c r="F33" s="59">
        <f>G33+H33+I33+J33+K33+L33+M33</f>
        <v>0</v>
      </c>
      <c r="G33" s="60"/>
      <c r="H33" s="60"/>
      <c r="I33" s="60"/>
      <c r="J33" s="72"/>
      <c r="K33" s="72"/>
      <c r="L33" s="72"/>
      <c r="M33" s="72"/>
      <c r="N33" s="60"/>
      <c r="O33" s="60"/>
      <c r="P33" s="61"/>
      <c r="Q33" s="61">
        <f>R33+S33</f>
        <v>0</v>
      </c>
      <c r="R33" s="72"/>
      <c r="S33" s="62">
        <f>T33+U33+V33</f>
        <v>0</v>
      </c>
      <c r="T33" s="84">
        <v>0</v>
      </c>
      <c r="U33" s="72"/>
      <c r="V33" s="72"/>
      <c r="W33" s="59">
        <f t="shared" si="8"/>
        <v>0</v>
      </c>
    </row>
    <row r="34" spans="1:23" ht="12.75">
      <c r="A34" s="68"/>
      <c r="B34" s="96" t="s">
        <v>437</v>
      </c>
      <c r="C34" s="60"/>
      <c r="D34" s="60"/>
      <c r="E34" s="60"/>
      <c r="F34" s="59">
        <f>G34+H34+I34+J34+K34+L34</f>
        <v>0</v>
      </c>
      <c r="G34" s="60"/>
      <c r="H34" s="60"/>
      <c r="I34" s="60"/>
      <c r="J34" s="72"/>
      <c r="K34" s="72"/>
      <c r="L34" s="134">
        <f>6450400-6450400</f>
        <v>0</v>
      </c>
      <c r="M34" s="134">
        <f>6450400-6450400</f>
        <v>0</v>
      </c>
      <c r="N34" s="60"/>
      <c r="O34" s="60"/>
      <c r="P34" s="61"/>
      <c r="Q34" s="61">
        <f>R34+S34</f>
        <v>0</v>
      </c>
      <c r="R34" s="72"/>
      <c r="S34" s="62"/>
      <c r="T34" s="84"/>
      <c r="U34" s="72"/>
      <c r="V34" s="72"/>
      <c r="W34" s="59">
        <f t="shared" si="8"/>
        <v>0</v>
      </c>
    </row>
    <row r="35" spans="1:23" ht="12.75">
      <c r="A35" s="68"/>
      <c r="B35" s="78">
        <v>245</v>
      </c>
      <c r="C35" s="60"/>
      <c r="D35" s="60"/>
      <c r="E35" s="60"/>
      <c r="F35" s="59">
        <f>G35+H35+I35+J35+K35+L35</f>
        <v>0</v>
      </c>
      <c r="G35" s="60"/>
      <c r="H35" s="60"/>
      <c r="I35" s="60"/>
      <c r="J35" s="72"/>
      <c r="K35" s="72"/>
      <c r="L35" s="72">
        <f>120000-120000</f>
        <v>0</v>
      </c>
      <c r="M35" s="72">
        <f>120000-120000</f>
        <v>0</v>
      </c>
      <c r="N35" s="60"/>
      <c r="O35" s="60"/>
      <c r="P35" s="61"/>
      <c r="Q35" s="61"/>
      <c r="R35" s="72"/>
      <c r="S35" s="62"/>
      <c r="T35" s="84"/>
      <c r="U35" s="72"/>
      <c r="V35" s="72"/>
      <c r="W35" s="59">
        <f t="shared" si="8"/>
        <v>0</v>
      </c>
    </row>
    <row r="36" spans="1:23" ht="12.75">
      <c r="A36" s="68"/>
      <c r="B36" s="96" t="s">
        <v>437</v>
      </c>
      <c r="C36" s="60"/>
      <c r="D36" s="60"/>
      <c r="E36" s="60"/>
      <c r="F36" s="59"/>
      <c r="G36" s="60"/>
      <c r="H36" s="60"/>
      <c r="I36" s="60"/>
      <c r="J36" s="72"/>
      <c r="K36" s="72"/>
      <c r="L36" s="134">
        <f>116400-116400</f>
        <v>0</v>
      </c>
      <c r="M36" s="134"/>
      <c r="N36" s="60"/>
      <c r="O36" s="60"/>
      <c r="P36" s="61"/>
      <c r="Q36" s="61">
        <f>R36+S36</f>
        <v>0</v>
      </c>
      <c r="R36" s="72"/>
      <c r="S36" s="62">
        <f>T36+U36+V36</f>
        <v>0</v>
      </c>
      <c r="T36" s="84"/>
      <c r="U36" s="72"/>
      <c r="V36" s="72"/>
      <c r="W36" s="59">
        <f t="shared" si="8"/>
        <v>0</v>
      </c>
    </row>
    <row r="37" spans="1:23" ht="12.75">
      <c r="A37" s="68"/>
      <c r="B37" s="77">
        <v>414</v>
      </c>
      <c r="C37" s="60"/>
      <c r="D37" s="60"/>
      <c r="E37" s="60"/>
      <c r="F37" s="59">
        <f>G37+H37+I37+J37+K37+L37+M37</f>
        <v>0</v>
      </c>
      <c r="G37" s="60"/>
      <c r="H37" s="60"/>
      <c r="I37" s="60"/>
      <c r="J37" s="72"/>
      <c r="K37" s="72"/>
      <c r="L37" s="72">
        <f>6450400-6450400</f>
        <v>0</v>
      </c>
      <c r="M37" s="72"/>
      <c r="N37" s="60"/>
      <c r="O37" s="60"/>
      <c r="P37" s="61"/>
      <c r="Q37" s="61">
        <f>R37+S37</f>
        <v>0</v>
      </c>
      <c r="R37" s="72"/>
      <c r="S37" s="62"/>
      <c r="T37" s="84"/>
      <c r="U37" s="72"/>
      <c r="V37" s="72"/>
      <c r="W37" s="59">
        <f t="shared" si="8"/>
        <v>0</v>
      </c>
    </row>
    <row r="38" spans="1:23" ht="12.75">
      <c r="A38" s="68"/>
      <c r="B38" s="77">
        <v>850</v>
      </c>
      <c r="C38" s="60"/>
      <c r="D38" s="60"/>
      <c r="E38" s="60"/>
      <c r="F38" s="59"/>
      <c r="G38" s="60"/>
      <c r="H38" s="60"/>
      <c r="I38" s="60"/>
      <c r="J38" s="72"/>
      <c r="K38" s="72"/>
      <c r="L38" s="72"/>
      <c r="M38" s="72"/>
      <c r="N38" s="60"/>
      <c r="O38" s="60"/>
      <c r="P38" s="61">
        <f>P39+P40+P41</f>
        <v>0</v>
      </c>
      <c r="Q38" s="61"/>
      <c r="R38" s="72"/>
      <c r="S38" s="62"/>
      <c r="T38" s="84"/>
      <c r="U38" s="72"/>
      <c r="V38" s="72"/>
      <c r="W38" s="59">
        <f>W39+W41+W40</f>
        <v>0</v>
      </c>
    </row>
    <row r="39" spans="1:23" ht="12.75">
      <c r="A39" s="56"/>
      <c r="B39" s="57">
        <v>851</v>
      </c>
      <c r="C39" s="59"/>
      <c r="D39" s="59"/>
      <c r="E39" s="60"/>
      <c r="F39" s="59"/>
      <c r="G39" s="59"/>
      <c r="H39" s="59"/>
      <c r="I39" s="59"/>
      <c r="J39" s="61"/>
      <c r="K39" s="61"/>
      <c r="L39" s="61"/>
      <c r="M39" s="61"/>
      <c r="N39" s="59"/>
      <c r="O39" s="59"/>
      <c r="P39" s="61">
        <f>106000-106000</f>
        <v>0</v>
      </c>
      <c r="Q39" s="61"/>
      <c r="R39" s="61"/>
      <c r="S39" s="62"/>
      <c r="T39" s="61"/>
      <c r="U39" s="61"/>
      <c r="V39" s="61"/>
      <c r="W39" s="59">
        <f aca="true" t="shared" si="9" ref="W39:W57">C39+F39+N39+O39+P39+Q39</f>
        <v>0</v>
      </c>
    </row>
    <row r="40" spans="1:23" ht="12.75">
      <c r="A40" s="56"/>
      <c r="B40" s="57">
        <v>852</v>
      </c>
      <c r="C40" s="59"/>
      <c r="D40" s="59"/>
      <c r="E40" s="60"/>
      <c r="F40" s="59"/>
      <c r="G40" s="59"/>
      <c r="H40" s="59"/>
      <c r="I40" s="59"/>
      <c r="J40" s="61"/>
      <c r="K40" s="61"/>
      <c r="L40" s="61"/>
      <c r="M40" s="61"/>
      <c r="N40" s="59"/>
      <c r="O40" s="59"/>
      <c r="P40" s="61"/>
      <c r="Q40" s="61"/>
      <c r="R40" s="61"/>
      <c r="S40" s="62"/>
      <c r="T40" s="61"/>
      <c r="U40" s="61"/>
      <c r="V40" s="61"/>
      <c r="W40" s="59">
        <f t="shared" si="9"/>
        <v>0</v>
      </c>
    </row>
    <row r="41" spans="1:23" ht="12.75">
      <c r="A41" s="56"/>
      <c r="B41" s="57">
        <v>853</v>
      </c>
      <c r="C41" s="59"/>
      <c r="D41" s="59"/>
      <c r="E41" s="60"/>
      <c r="F41" s="59"/>
      <c r="G41" s="59"/>
      <c r="H41" s="59"/>
      <c r="I41" s="59"/>
      <c r="J41" s="61"/>
      <c r="K41" s="61"/>
      <c r="L41" s="61"/>
      <c r="M41" s="61"/>
      <c r="N41" s="59"/>
      <c r="O41" s="59"/>
      <c r="P41" s="61">
        <v>0</v>
      </c>
      <c r="Q41" s="61"/>
      <c r="R41" s="61"/>
      <c r="S41" s="62"/>
      <c r="T41" s="61"/>
      <c r="U41" s="61"/>
      <c r="V41" s="61"/>
      <c r="W41" s="59">
        <f t="shared" si="9"/>
        <v>0</v>
      </c>
    </row>
    <row r="42" spans="1:23" ht="12.75">
      <c r="A42" s="133" t="s">
        <v>263</v>
      </c>
      <c r="B42" s="85" t="s">
        <v>264</v>
      </c>
      <c r="C42" s="60">
        <f>D42+E42</f>
        <v>0</v>
      </c>
      <c r="D42" s="60"/>
      <c r="E42" s="60"/>
      <c r="F42" s="59">
        <f>G42+H42+I42+J42+K42+L42</f>
        <v>0</v>
      </c>
      <c r="G42" s="72">
        <f>G43+G45+G46</f>
        <v>0</v>
      </c>
      <c r="H42" s="72">
        <f>H43+H45+H46</f>
        <v>0</v>
      </c>
      <c r="I42" s="72">
        <f>I43+I45+I46</f>
        <v>0</v>
      </c>
      <c r="J42" s="72">
        <f>J43+J45+J46</f>
        <v>0</v>
      </c>
      <c r="K42" s="72">
        <f>K43+K45+K46</f>
        <v>0</v>
      </c>
      <c r="L42" s="72">
        <f>L43+L45</f>
        <v>0</v>
      </c>
      <c r="M42" s="72">
        <f>M43+M45</f>
        <v>0</v>
      </c>
      <c r="N42" s="72"/>
      <c r="O42" s="72"/>
      <c r="P42" s="61">
        <f aca="true" t="shared" si="10" ref="P42:U42">P43+P45+P46</f>
        <v>0</v>
      </c>
      <c r="Q42" s="61">
        <f t="shared" si="10"/>
        <v>567082</v>
      </c>
      <c r="R42" s="61">
        <f t="shared" si="10"/>
        <v>567082</v>
      </c>
      <c r="S42" s="62">
        <f t="shared" si="10"/>
        <v>0</v>
      </c>
      <c r="T42" s="61">
        <f t="shared" si="10"/>
        <v>0</v>
      </c>
      <c r="U42" s="61">
        <f t="shared" si="10"/>
        <v>0</v>
      </c>
      <c r="V42" s="72">
        <f>15000-10000-5000+5000-5000+5000-5000</f>
        <v>0</v>
      </c>
      <c r="W42" s="59">
        <f t="shared" si="9"/>
        <v>567082</v>
      </c>
    </row>
    <row r="43" spans="1:23" ht="12.75">
      <c r="A43" s="68"/>
      <c r="B43" s="85">
        <v>244</v>
      </c>
      <c r="C43" s="60"/>
      <c r="D43" s="60"/>
      <c r="E43" s="60"/>
      <c r="F43" s="59">
        <f>G43+H43+I43+J43+K43+L43</f>
        <v>0</v>
      </c>
      <c r="G43" s="72"/>
      <c r="H43" s="72">
        <v>0</v>
      </c>
      <c r="I43" s="72"/>
      <c r="J43" s="72"/>
      <c r="K43" s="72"/>
      <c r="L43" s="135"/>
      <c r="M43" s="135"/>
      <c r="N43" s="72"/>
      <c r="O43" s="72"/>
      <c r="P43" s="61"/>
      <c r="Q43" s="61">
        <f>R43+S43</f>
        <v>567082</v>
      </c>
      <c r="R43" s="72">
        <v>567082</v>
      </c>
      <c r="S43" s="62">
        <f>T43+U43+V43</f>
        <v>0</v>
      </c>
      <c r="T43" s="72"/>
      <c r="U43" s="72"/>
      <c r="V43" s="72"/>
      <c r="W43" s="59">
        <f t="shared" si="9"/>
        <v>567082</v>
      </c>
    </row>
    <row r="44" spans="1:23" ht="12.75">
      <c r="A44" s="68"/>
      <c r="B44" s="96" t="s">
        <v>437</v>
      </c>
      <c r="C44" s="60"/>
      <c r="D44" s="60"/>
      <c r="E44" s="60"/>
      <c r="F44" s="59">
        <f>G44+H44+I44+J44+K44+L44</f>
        <v>0</v>
      </c>
      <c r="G44" s="72"/>
      <c r="H44" s="72"/>
      <c r="I44" s="72"/>
      <c r="J44" s="72"/>
      <c r="K44" s="72"/>
      <c r="L44" s="72">
        <f>1434095.82+314304.18-1748400</f>
        <v>0</v>
      </c>
      <c r="M44" s="72"/>
      <c r="N44" s="72"/>
      <c r="O44" s="72"/>
      <c r="P44" s="61"/>
      <c r="Q44" s="61">
        <f>R44+S44</f>
        <v>0</v>
      </c>
      <c r="R44" s="72"/>
      <c r="S44" s="62">
        <f>T44+U44+V44</f>
        <v>0</v>
      </c>
      <c r="T44" s="72"/>
      <c r="U44" s="72"/>
      <c r="V44" s="72"/>
      <c r="W44" s="59">
        <f t="shared" si="9"/>
        <v>0</v>
      </c>
    </row>
    <row r="45" spans="1:23" ht="12.75">
      <c r="A45" s="68"/>
      <c r="B45" s="85">
        <v>245</v>
      </c>
      <c r="C45" s="60"/>
      <c r="D45" s="60"/>
      <c r="E45" s="60"/>
      <c r="F45" s="59">
        <f>G45+H45+I45+J45+K45+L45</f>
        <v>0</v>
      </c>
      <c r="G45" s="72"/>
      <c r="H45" s="72"/>
      <c r="I45" s="72"/>
      <c r="J45" s="72"/>
      <c r="K45" s="72"/>
      <c r="L45" s="72"/>
      <c r="M45" s="72"/>
      <c r="N45" s="72"/>
      <c r="O45" s="72"/>
      <c r="P45" s="61"/>
      <c r="Q45" s="61"/>
      <c r="R45" s="72"/>
      <c r="S45" s="62"/>
      <c r="T45" s="72"/>
      <c r="U45" s="72"/>
      <c r="V45" s="72"/>
      <c r="W45" s="59">
        <f t="shared" si="9"/>
        <v>0</v>
      </c>
    </row>
    <row r="46" spans="1:23" ht="12.75">
      <c r="A46" s="68"/>
      <c r="B46" s="85">
        <v>850</v>
      </c>
      <c r="C46" s="60"/>
      <c r="D46" s="60"/>
      <c r="E46" s="60"/>
      <c r="F46" s="59">
        <f>G46+H46+I46+J46+K46+L46</f>
        <v>0</v>
      </c>
      <c r="G46" s="72"/>
      <c r="H46" s="72"/>
      <c r="I46" s="72"/>
      <c r="J46" s="72"/>
      <c r="K46" s="72"/>
      <c r="L46" s="72"/>
      <c r="M46" s="72"/>
      <c r="N46" s="72"/>
      <c r="O46" s="72"/>
      <c r="P46" s="61">
        <f>P47+P49+P48</f>
        <v>0</v>
      </c>
      <c r="Q46" s="61"/>
      <c r="R46" s="72"/>
      <c r="S46" s="62"/>
      <c r="T46" s="72"/>
      <c r="U46" s="72"/>
      <c r="V46" s="72"/>
      <c r="W46" s="59">
        <f t="shared" si="9"/>
        <v>0</v>
      </c>
    </row>
    <row r="47" spans="1:23" ht="12.75">
      <c r="A47" s="56"/>
      <c r="B47" s="57">
        <v>851</v>
      </c>
      <c r="C47" s="59"/>
      <c r="D47" s="59"/>
      <c r="E47" s="60"/>
      <c r="F47" s="59"/>
      <c r="G47" s="59"/>
      <c r="H47" s="59"/>
      <c r="I47" s="59"/>
      <c r="J47" s="61"/>
      <c r="K47" s="61"/>
      <c r="L47" s="61"/>
      <c r="M47" s="61"/>
      <c r="N47" s="59"/>
      <c r="O47" s="59"/>
      <c r="P47" s="61"/>
      <c r="Q47" s="61"/>
      <c r="R47" s="61"/>
      <c r="S47" s="62"/>
      <c r="T47" s="61"/>
      <c r="U47" s="61"/>
      <c r="V47" s="61"/>
      <c r="W47" s="59">
        <f t="shared" si="9"/>
        <v>0</v>
      </c>
    </row>
    <row r="48" spans="1:23" ht="12.75">
      <c r="A48" s="56"/>
      <c r="B48" s="57">
        <v>852</v>
      </c>
      <c r="C48" s="59"/>
      <c r="D48" s="59"/>
      <c r="E48" s="60"/>
      <c r="F48" s="59"/>
      <c r="G48" s="59"/>
      <c r="H48" s="59"/>
      <c r="I48" s="59"/>
      <c r="J48" s="61"/>
      <c r="K48" s="61"/>
      <c r="L48" s="61"/>
      <c r="M48" s="61"/>
      <c r="N48" s="59"/>
      <c r="O48" s="59"/>
      <c r="P48" s="61"/>
      <c r="Q48" s="61"/>
      <c r="R48" s="61"/>
      <c r="S48" s="62"/>
      <c r="T48" s="61"/>
      <c r="U48" s="61"/>
      <c r="V48" s="61"/>
      <c r="W48" s="59">
        <f t="shared" si="9"/>
        <v>0</v>
      </c>
    </row>
    <row r="49" spans="1:23" ht="12.75">
      <c r="A49" s="56"/>
      <c r="B49" s="57">
        <v>853</v>
      </c>
      <c r="C49" s="59"/>
      <c r="D49" s="59"/>
      <c r="E49" s="60"/>
      <c r="F49" s="59"/>
      <c r="G49" s="59"/>
      <c r="H49" s="59"/>
      <c r="I49" s="59"/>
      <c r="J49" s="61"/>
      <c r="K49" s="61"/>
      <c r="L49" s="61"/>
      <c r="M49" s="61"/>
      <c r="N49" s="59"/>
      <c r="O49" s="59"/>
      <c r="P49" s="61"/>
      <c r="Q49" s="61"/>
      <c r="R49" s="61"/>
      <c r="S49" s="62"/>
      <c r="T49" s="61"/>
      <c r="U49" s="61"/>
      <c r="V49" s="61"/>
      <c r="W49" s="59">
        <f t="shared" si="9"/>
        <v>0</v>
      </c>
    </row>
    <row r="50" spans="1:23" ht="12.75" customHeight="1">
      <c r="A50" s="86" t="s">
        <v>439</v>
      </c>
      <c r="B50" s="136" t="s">
        <v>440</v>
      </c>
      <c r="C50" s="88">
        <f aca="true" t="shared" si="11" ref="C50:V50">C51</f>
        <v>0</v>
      </c>
      <c r="D50" s="88">
        <f t="shared" si="11"/>
        <v>0</v>
      </c>
      <c r="E50" s="88">
        <f t="shared" si="11"/>
        <v>0</v>
      </c>
      <c r="F50" s="88">
        <f t="shared" si="11"/>
        <v>0</v>
      </c>
      <c r="G50" s="88">
        <f t="shared" si="11"/>
        <v>0</v>
      </c>
      <c r="H50" s="88">
        <f t="shared" si="11"/>
        <v>0</v>
      </c>
      <c r="I50" s="88">
        <f t="shared" si="11"/>
        <v>0</v>
      </c>
      <c r="J50" s="88">
        <f t="shared" si="11"/>
        <v>0</v>
      </c>
      <c r="K50" s="88">
        <f t="shared" si="11"/>
        <v>0</v>
      </c>
      <c r="L50" s="88">
        <f t="shared" si="11"/>
        <v>0</v>
      </c>
      <c r="M50" s="88">
        <f t="shared" si="11"/>
        <v>0</v>
      </c>
      <c r="N50" s="88">
        <f t="shared" si="11"/>
        <v>0</v>
      </c>
      <c r="O50" s="88">
        <f t="shared" si="11"/>
        <v>0</v>
      </c>
      <c r="P50" s="88">
        <f t="shared" si="11"/>
        <v>0</v>
      </c>
      <c r="Q50" s="88">
        <f t="shared" si="11"/>
        <v>0</v>
      </c>
      <c r="R50" s="88">
        <f t="shared" si="11"/>
        <v>0</v>
      </c>
      <c r="S50" s="88">
        <f t="shared" si="11"/>
        <v>0</v>
      </c>
      <c r="T50" s="88">
        <f t="shared" si="11"/>
        <v>0</v>
      </c>
      <c r="U50" s="88">
        <f t="shared" si="11"/>
        <v>0</v>
      </c>
      <c r="V50" s="88">
        <f t="shared" si="11"/>
        <v>0</v>
      </c>
      <c r="W50" s="88">
        <f t="shared" si="9"/>
        <v>0</v>
      </c>
    </row>
    <row r="51" spans="1:23" ht="12.75" customHeight="1">
      <c r="A51" s="95" t="s">
        <v>441</v>
      </c>
      <c r="B51" s="96" t="s">
        <v>442</v>
      </c>
      <c r="C51" s="59">
        <f>D51+E51</f>
        <v>0</v>
      </c>
      <c r="D51" s="59"/>
      <c r="E51" s="60"/>
      <c r="F51" s="59">
        <f>G51+H51+I51+J51+K51+L51</f>
        <v>0</v>
      </c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>
        <f>R51+S51</f>
        <v>0</v>
      </c>
      <c r="R51" s="61"/>
      <c r="S51" s="62">
        <f>T51+U51+V51</f>
        <v>0</v>
      </c>
      <c r="T51" s="61">
        <f>21000-10000-11000</f>
        <v>0</v>
      </c>
      <c r="U51" s="72"/>
      <c r="V51" s="72"/>
      <c r="W51" s="72">
        <f t="shared" si="9"/>
        <v>0</v>
      </c>
    </row>
    <row r="52" spans="1:23" ht="12.75" customHeight="1">
      <c r="A52" s="56"/>
      <c r="B52" s="96" t="s">
        <v>437</v>
      </c>
      <c r="C52" s="59"/>
      <c r="D52" s="59"/>
      <c r="E52" s="60"/>
      <c r="F52" s="59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>
        <f>R52+S52</f>
        <v>0</v>
      </c>
      <c r="R52" s="61"/>
      <c r="S52" s="62">
        <f>T52+U52+V52</f>
        <v>0</v>
      </c>
      <c r="T52" s="61"/>
      <c r="U52" s="72"/>
      <c r="V52" s="72"/>
      <c r="W52" s="72">
        <f t="shared" si="9"/>
        <v>0</v>
      </c>
    </row>
    <row r="53" spans="1:23" ht="12.75">
      <c r="A53" s="86" t="s">
        <v>265</v>
      </c>
      <c r="B53" s="87" t="s">
        <v>266</v>
      </c>
      <c r="C53" s="88">
        <f aca="true" t="shared" si="12" ref="C53:O53">C54+C57</f>
        <v>791600</v>
      </c>
      <c r="D53" s="88">
        <f t="shared" si="12"/>
        <v>608000</v>
      </c>
      <c r="E53" s="88">
        <f t="shared" si="12"/>
        <v>183600</v>
      </c>
      <c r="F53" s="88">
        <f t="shared" si="12"/>
        <v>0</v>
      </c>
      <c r="G53" s="88">
        <f t="shared" si="12"/>
        <v>0</v>
      </c>
      <c r="H53" s="88">
        <f t="shared" si="12"/>
        <v>0</v>
      </c>
      <c r="I53" s="88">
        <f t="shared" si="12"/>
        <v>0</v>
      </c>
      <c r="J53" s="88">
        <f t="shared" si="12"/>
        <v>0</v>
      </c>
      <c r="K53" s="88">
        <f t="shared" si="12"/>
        <v>0</v>
      </c>
      <c r="L53" s="88">
        <f t="shared" si="12"/>
        <v>0</v>
      </c>
      <c r="M53" s="88">
        <f t="shared" si="12"/>
        <v>0</v>
      </c>
      <c r="N53" s="88">
        <f t="shared" si="12"/>
        <v>0</v>
      </c>
      <c r="O53" s="88">
        <f t="shared" si="12"/>
        <v>0</v>
      </c>
      <c r="P53" s="88">
        <f>P54+P57+P56</f>
        <v>0</v>
      </c>
      <c r="Q53" s="88">
        <f aca="true" t="shared" si="13" ref="Q53:V53">Q54+Q57</f>
        <v>0</v>
      </c>
      <c r="R53" s="88">
        <f t="shared" si="13"/>
        <v>0</v>
      </c>
      <c r="S53" s="88">
        <f t="shared" si="13"/>
        <v>0</v>
      </c>
      <c r="T53" s="88">
        <f t="shared" si="13"/>
        <v>0</v>
      </c>
      <c r="U53" s="88">
        <f t="shared" si="13"/>
        <v>0</v>
      </c>
      <c r="V53" s="88">
        <f t="shared" si="13"/>
        <v>0</v>
      </c>
      <c r="W53" s="88">
        <f t="shared" si="9"/>
        <v>791600</v>
      </c>
    </row>
    <row r="54" spans="1:23" ht="12.75">
      <c r="A54" s="56" t="s">
        <v>267</v>
      </c>
      <c r="B54" s="89" t="s">
        <v>268</v>
      </c>
      <c r="C54" s="59">
        <f>D54+E54</f>
        <v>791600</v>
      </c>
      <c r="D54" s="59">
        <f>189194.5/5*12-66.8+154000</f>
        <v>608000</v>
      </c>
      <c r="E54" s="60">
        <f>685600-548500+46500</f>
        <v>183600</v>
      </c>
      <c r="F54" s="59">
        <f>G54+H54+I54+J54+K54+L54</f>
        <v>0</v>
      </c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>
        <f>R54+S54</f>
        <v>0</v>
      </c>
      <c r="R54" s="61"/>
      <c r="S54" s="62">
        <f>T54+U54+V54</f>
        <v>0</v>
      </c>
      <c r="T54" s="61">
        <f>21000-10000-11000</f>
        <v>0</v>
      </c>
      <c r="U54" s="72"/>
      <c r="V54" s="72"/>
      <c r="W54" s="72">
        <f t="shared" si="9"/>
        <v>791600</v>
      </c>
    </row>
    <row r="55" spans="1:23" ht="12.75">
      <c r="A55" s="56"/>
      <c r="B55" s="96" t="s">
        <v>437</v>
      </c>
      <c r="C55" s="59"/>
      <c r="D55" s="59"/>
      <c r="E55" s="60"/>
      <c r="F55" s="59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>
        <f>R55+S55</f>
        <v>0</v>
      </c>
      <c r="R55" s="61"/>
      <c r="S55" s="62">
        <f>T55+U55+V55</f>
        <v>0</v>
      </c>
      <c r="T55" s="61"/>
      <c r="U55" s="72"/>
      <c r="V55" s="72"/>
      <c r="W55" s="72">
        <f t="shared" si="9"/>
        <v>0</v>
      </c>
    </row>
    <row r="56" spans="1:23" ht="12.75">
      <c r="A56" s="56"/>
      <c r="B56" s="57">
        <v>852</v>
      </c>
      <c r="C56" s="59"/>
      <c r="D56" s="59"/>
      <c r="E56" s="60"/>
      <c r="F56" s="59"/>
      <c r="G56" s="59"/>
      <c r="H56" s="59"/>
      <c r="I56" s="59"/>
      <c r="J56" s="61"/>
      <c r="K56" s="61"/>
      <c r="L56" s="61"/>
      <c r="M56" s="61"/>
      <c r="N56" s="59"/>
      <c r="O56" s="59"/>
      <c r="P56" s="61"/>
      <c r="Q56" s="61"/>
      <c r="R56" s="61"/>
      <c r="S56" s="62"/>
      <c r="T56" s="61"/>
      <c r="U56" s="61"/>
      <c r="V56" s="61"/>
      <c r="W56" s="72">
        <f t="shared" si="9"/>
        <v>0</v>
      </c>
    </row>
    <row r="57" spans="1:23" ht="12.75">
      <c r="A57" s="56"/>
      <c r="B57" s="57">
        <v>853</v>
      </c>
      <c r="C57" s="59"/>
      <c r="D57" s="59"/>
      <c r="E57" s="60"/>
      <c r="F57" s="59"/>
      <c r="G57" s="59"/>
      <c r="H57" s="59"/>
      <c r="I57" s="59"/>
      <c r="J57" s="61"/>
      <c r="K57" s="61"/>
      <c r="L57" s="61"/>
      <c r="M57" s="61"/>
      <c r="N57" s="59"/>
      <c r="O57" s="59"/>
      <c r="P57" s="61"/>
      <c r="Q57" s="61"/>
      <c r="R57" s="61"/>
      <c r="S57" s="62"/>
      <c r="T57" s="61"/>
      <c r="U57" s="61"/>
      <c r="V57" s="61"/>
      <c r="W57" s="72">
        <f t="shared" si="9"/>
        <v>0</v>
      </c>
    </row>
    <row r="58" spans="1:23" ht="12.75">
      <c r="A58" s="90" t="s">
        <v>269</v>
      </c>
      <c r="B58" s="91" t="s">
        <v>270</v>
      </c>
      <c r="C58" s="92">
        <f aca="true" t="shared" si="14" ref="C58:V58">C59</f>
        <v>0</v>
      </c>
      <c r="D58" s="92">
        <f t="shared" si="14"/>
        <v>0</v>
      </c>
      <c r="E58" s="92">
        <f t="shared" si="14"/>
        <v>0</v>
      </c>
      <c r="F58" s="92">
        <f t="shared" si="14"/>
        <v>0</v>
      </c>
      <c r="G58" s="92">
        <f t="shared" si="14"/>
        <v>0</v>
      </c>
      <c r="H58" s="92">
        <f t="shared" si="14"/>
        <v>0</v>
      </c>
      <c r="I58" s="92">
        <f t="shared" si="14"/>
        <v>0</v>
      </c>
      <c r="J58" s="92">
        <f t="shared" si="14"/>
        <v>0</v>
      </c>
      <c r="K58" s="92">
        <f t="shared" si="14"/>
        <v>0</v>
      </c>
      <c r="L58" s="92">
        <f t="shared" si="14"/>
        <v>0</v>
      </c>
      <c r="M58" s="92">
        <f t="shared" si="14"/>
        <v>0</v>
      </c>
      <c r="N58" s="92">
        <f t="shared" si="14"/>
        <v>0</v>
      </c>
      <c r="O58" s="92">
        <f t="shared" si="14"/>
        <v>10000</v>
      </c>
      <c r="P58" s="92">
        <f t="shared" si="14"/>
        <v>0</v>
      </c>
      <c r="Q58" s="92">
        <f t="shared" si="14"/>
        <v>0</v>
      </c>
      <c r="R58" s="92">
        <f t="shared" si="14"/>
        <v>0</v>
      </c>
      <c r="S58" s="93">
        <f t="shared" si="14"/>
        <v>0</v>
      </c>
      <c r="T58" s="92">
        <f t="shared" si="14"/>
        <v>0</v>
      </c>
      <c r="U58" s="92">
        <f t="shared" si="14"/>
        <v>0</v>
      </c>
      <c r="V58" s="92">
        <f t="shared" si="14"/>
        <v>0</v>
      </c>
      <c r="W58" s="92">
        <f>D58+E58+G58+I58+K58+L58+P58+R58+T58+U58+H58+N58+O58+J58</f>
        <v>10000</v>
      </c>
    </row>
    <row r="59" spans="1:23" ht="12.75">
      <c r="A59" s="56" t="s">
        <v>271</v>
      </c>
      <c r="B59" s="89" t="s">
        <v>272</v>
      </c>
      <c r="C59" s="59">
        <f>D59+E59</f>
        <v>0</v>
      </c>
      <c r="D59" s="59"/>
      <c r="E59" s="60"/>
      <c r="F59" s="59">
        <f>G59+H59+I59+J59+K59+L59</f>
        <v>0</v>
      </c>
      <c r="G59" s="61"/>
      <c r="H59" s="61"/>
      <c r="I59" s="61"/>
      <c r="J59" s="61"/>
      <c r="K59" s="61"/>
      <c r="L59" s="61"/>
      <c r="M59" s="61"/>
      <c r="N59" s="61"/>
      <c r="O59" s="94">
        <v>10000</v>
      </c>
      <c r="P59" s="61"/>
      <c r="Q59" s="61">
        <f>R59+S59</f>
        <v>0</v>
      </c>
      <c r="R59" s="61"/>
      <c r="S59" s="62">
        <f>T59+U59+V59</f>
        <v>0</v>
      </c>
      <c r="T59" s="61"/>
      <c r="U59" s="61"/>
      <c r="V59" s="61"/>
      <c r="W59" s="72">
        <f>C59+F59+N59+O59+P59+Q59</f>
        <v>10000</v>
      </c>
    </row>
    <row r="60" spans="1:23" ht="25.5">
      <c r="A60" s="79" t="s">
        <v>273</v>
      </c>
      <c r="B60" s="80" t="s">
        <v>186</v>
      </c>
      <c r="C60" s="81">
        <f aca="true" t="shared" si="15" ref="C60:W60">C61</f>
        <v>0</v>
      </c>
      <c r="D60" s="81">
        <f t="shared" si="15"/>
        <v>0</v>
      </c>
      <c r="E60" s="81">
        <f t="shared" si="15"/>
        <v>0</v>
      </c>
      <c r="F60" s="81">
        <f t="shared" si="15"/>
        <v>0</v>
      </c>
      <c r="G60" s="81">
        <f t="shared" si="15"/>
        <v>0</v>
      </c>
      <c r="H60" s="81">
        <f t="shared" si="15"/>
        <v>0</v>
      </c>
      <c r="I60" s="81">
        <f t="shared" si="15"/>
        <v>0</v>
      </c>
      <c r="J60" s="81">
        <f t="shared" si="15"/>
        <v>0</v>
      </c>
      <c r="K60" s="81">
        <f t="shared" si="15"/>
        <v>0</v>
      </c>
      <c r="L60" s="81">
        <f t="shared" si="15"/>
        <v>0</v>
      </c>
      <c r="M60" s="81">
        <f t="shared" si="15"/>
        <v>0</v>
      </c>
      <c r="N60" s="81">
        <f t="shared" si="15"/>
        <v>0</v>
      </c>
      <c r="O60" s="81">
        <f t="shared" si="15"/>
        <v>0</v>
      </c>
      <c r="P60" s="81">
        <f t="shared" si="15"/>
        <v>0</v>
      </c>
      <c r="Q60" s="81">
        <f t="shared" si="15"/>
        <v>0</v>
      </c>
      <c r="R60" s="81">
        <f t="shared" si="15"/>
        <v>0</v>
      </c>
      <c r="S60" s="81">
        <f t="shared" si="15"/>
        <v>0</v>
      </c>
      <c r="T60" s="81">
        <f t="shared" si="15"/>
        <v>0</v>
      </c>
      <c r="U60" s="81">
        <f t="shared" si="15"/>
        <v>0</v>
      </c>
      <c r="V60" s="81">
        <f t="shared" si="15"/>
        <v>0</v>
      </c>
      <c r="W60" s="81">
        <f t="shared" si="15"/>
        <v>0</v>
      </c>
    </row>
    <row r="61" spans="1:23" ht="12.75">
      <c r="A61" s="95" t="s">
        <v>36</v>
      </c>
      <c r="B61" s="96" t="s">
        <v>33</v>
      </c>
      <c r="C61" s="59">
        <f>D61+E61</f>
        <v>0</v>
      </c>
      <c r="D61" s="59"/>
      <c r="E61" s="60"/>
      <c r="F61" s="59">
        <f>G61+H61+I61+J61+K61+L61</f>
        <v>0</v>
      </c>
      <c r="G61" s="61"/>
      <c r="H61" s="61"/>
      <c r="I61" s="61"/>
      <c r="J61" s="61"/>
      <c r="K61" s="61"/>
      <c r="L61" s="61"/>
      <c r="M61" s="61"/>
      <c r="N61" s="61"/>
      <c r="O61" s="94"/>
      <c r="P61" s="61">
        <v>0</v>
      </c>
      <c r="Q61" s="61">
        <f>R61+S61</f>
        <v>0</v>
      </c>
      <c r="R61" s="61"/>
      <c r="S61" s="62">
        <f>T61+U61+V61</f>
        <v>0</v>
      </c>
      <c r="T61" s="61">
        <f>20000-20000</f>
        <v>0</v>
      </c>
      <c r="U61" s="61"/>
      <c r="V61" s="61"/>
      <c r="W61" s="72">
        <f>C61+F61+N61+O61+P61+Q61</f>
        <v>0</v>
      </c>
    </row>
    <row r="62" spans="1:23" ht="25.5">
      <c r="A62" s="97" t="s">
        <v>274</v>
      </c>
      <c r="B62" s="98" t="s">
        <v>275</v>
      </c>
      <c r="C62" s="100">
        <f aca="true" t="shared" si="16" ref="C62:W62">C63</f>
        <v>0</v>
      </c>
      <c r="D62" s="100">
        <f t="shared" si="16"/>
        <v>0</v>
      </c>
      <c r="E62" s="100">
        <f t="shared" si="16"/>
        <v>0</v>
      </c>
      <c r="F62" s="100">
        <f t="shared" si="16"/>
        <v>0</v>
      </c>
      <c r="G62" s="100">
        <f t="shared" si="16"/>
        <v>0</v>
      </c>
      <c r="H62" s="100">
        <f t="shared" si="16"/>
        <v>0</v>
      </c>
      <c r="I62" s="100">
        <f t="shared" si="16"/>
        <v>0</v>
      </c>
      <c r="J62" s="100">
        <f t="shared" si="16"/>
        <v>0</v>
      </c>
      <c r="K62" s="100">
        <f t="shared" si="16"/>
        <v>0</v>
      </c>
      <c r="L62" s="100">
        <f t="shared" si="16"/>
        <v>0</v>
      </c>
      <c r="M62" s="100">
        <f t="shared" si="16"/>
        <v>0</v>
      </c>
      <c r="N62" s="100">
        <f t="shared" si="16"/>
        <v>405023</v>
      </c>
      <c r="O62" s="100">
        <f t="shared" si="16"/>
        <v>0</v>
      </c>
      <c r="P62" s="100">
        <f>P63</f>
        <v>0</v>
      </c>
      <c r="Q62" s="100">
        <f t="shared" si="16"/>
        <v>0</v>
      </c>
      <c r="R62" s="100">
        <f t="shared" si="16"/>
        <v>0</v>
      </c>
      <c r="S62" s="101">
        <f t="shared" si="16"/>
        <v>0</v>
      </c>
      <c r="T62" s="100">
        <f t="shared" si="16"/>
        <v>0</v>
      </c>
      <c r="U62" s="100">
        <f t="shared" si="16"/>
        <v>0</v>
      </c>
      <c r="V62" s="100">
        <f t="shared" si="16"/>
        <v>0</v>
      </c>
      <c r="W62" s="100">
        <f t="shared" si="16"/>
        <v>405023</v>
      </c>
    </row>
    <row r="63" spans="1:23" ht="12.75">
      <c r="A63" s="102" t="s">
        <v>276</v>
      </c>
      <c r="B63" s="103" t="s">
        <v>277</v>
      </c>
      <c r="C63" s="105">
        <f>D63+E63</f>
        <v>0</v>
      </c>
      <c r="D63" s="105"/>
      <c r="E63" s="106"/>
      <c r="F63" s="59">
        <f>G63+H63+I63+J63+K63+L63</f>
        <v>0</v>
      </c>
      <c r="G63" s="105"/>
      <c r="H63" s="107"/>
      <c r="I63" s="107"/>
      <c r="J63" s="107"/>
      <c r="K63" s="107"/>
      <c r="L63" s="107"/>
      <c r="M63" s="107"/>
      <c r="N63" s="107">
        <v>405023</v>
      </c>
      <c r="O63" s="107"/>
      <c r="P63" s="61"/>
      <c r="Q63" s="61">
        <f>R63+S63</f>
        <v>0</v>
      </c>
      <c r="R63" s="108"/>
      <c r="S63" s="62">
        <f>T63+U63+V63</f>
        <v>0</v>
      </c>
      <c r="T63" s="108"/>
      <c r="U63" s="108"/>
      <c r="V63" s="108"/>
      <c r="W63" s="72">
        <f>C63+F63+N63+O63+P63+Q63</f>
        <v>405023</v>
      </c>
    </row>
    <row r="64" spans="1:25" ht="12.75">
      <c r="A64" s="109"/>
      <c r="B64" s="110" t="s">
        <v>278</v>
      </c>
      <c r="C64" s="99">
        <f aca="true" t="shared" si="17" ref="C64:P64">C4+C18+C20+C27+C53+C58+C60+C62+C50</f>
        <v>11513300</v>
      </c>
      <c r="D64" s="99">
        <f t="shared" si="17"/>
        <v>8764800</v>
      </c>
      <c r="E64" s="99">
        <f t="shared" si="17"/>
        <v>2748500</v>
      </c>
      <c r="F64" s="99">
        <f t="shared" si="17"/>
        <v>3720200</v>
      </c>
      <c r="G64" s="99">
        <f t="shared" si="17"/>
        <v>20400</v>
      </c>
      <c r="H64" s="99">
        <f t="shared" si="17"/>
        <v>3600</v>
      </c>
      <c r="I64" s="99">
        <f t="shared" si="17"/>
        <v>0</v>
      </c>
      <c r="J64" s="99">
        <f t="shared" si="17"/>
        <v>0</v>
      </c>
      <c r="K64" s="99">
        <f t="shared" si="17"/>
        <v>3696200</v>
      </c>
      <c r="L64" s="99">
        <f t="shared" si="17"/>
        <v>0</v>
      </c>
      <c r="M64" s="99">
        <f t="shared" si="17"/>
        <v>0</v>
      </c>
      <c r="N64" s="99">
        <f t="shared" si="17"/>
        <v>405023</v>
      </c>
      <c r="O64" s="99">
        <f t="shared" si="17"/>
        <v>10000</v>
      </c>
      <c r="P64" s="99">
        <f t="shared" si="17"/>
        <v>48000</v>
      </c>
      <c r="Q64" s="99">
        <f>Q4+Q18+Q20+Q27+Q53+Q58+Q60+Q62</f>
        <v>579882</v>
      </c>
      <c r="R64" s="99">
        <f>R4+R18+R20+R27+R53+R58+R60+R62+R50</f>
        <v>567082</v>
      </c>
      <c r="S64" s="99">
        <f>S4+S18+S20+S27+S53+S58+S60+S62</f>
        <v>12800</v>
      </c>
      <c r="T64" s="99">
        <f>T4+T18+T20+T27+T53+T58+T60+T62+T50</f>
        <v>12100</v>
      </c>
      <c r="U64" s="99">
        <f>U4+U18+U20+U27+U53+U58+U60+U62+U50</f>
        <v>700</v>
      </c>
      <c r="V64" s="99">
        <f>V4+V18+V20+V27+V53+V58+V60+V62+V50</f>
        <v>0</v>
      </c>
      <c r="W64" s="99">
        <f>W4+W18+W20+W27+W53+W58+W60+W62+W50</f>
        <v>16276405</v>
      </c>
      <c r="X64">
        <f>15797930+9569500*5%</f>
        <v>16276405</v>
      </c>
      <c r="Y64" s="141">
        <f>X64-W64</f>
        <v>0</v>
      </c>
    </row>
    <row r="65" spans="1:23" ht="12.75">
      <c r="A65" s="102"/>
      <c r="B65" s="103" t="s">
        <v>279</v>
      </c>
      <c r="C65" s="112">
        <f>D65+E65</f>
        <v>0</v>
      </c>
      <c r="D65" s="112"/>
      <c r="E65" s="113"/>
      <c r="F65" s="59">
        <f>G65+H65+I65+J65+K65+L65</f>
        <v>0</v>
      </c>
      <c r="G65" s="112"/>
      <c r="H65" s="114"/>
      <c r="I65" s="114"/>
      <c r="J65" s="114"/>
      <c r="K65" s="114"/>
      <c r="L65" s="114"/>
      <c r="M65" s="114"/>
      <c r="N65" s="114">
        <f>N63</f>
        <v>405023</v>
      </c>
      <c r="O65" s="114"/>
      <c r="P65" s="61"/>
      <c r="Q65" s="59">
        <f>R65+T65+U65+V65</f>
        <v>0</v>
      </c>
      <c r="R65" s="115"/>
      <c r="S65" s="116"/>
      <c r="T65" s="115"/>
      <c r="U65" s="115"/>
      <c r="V65" s="115"/>
      <c r="W65" s="72">
        <f>C65+F65+N65+O65+P65+Q65</f>
        <v>405023</v>
      </c>
    </row>
    <row r="66" spans="1:23" ht="12.75">
      <c r="A66" s="117"/>
      <c r="B66" s="118" t="s">
        <v>280</v>
      </c>
      <c r="C66" s="120">
        <f aca="true" t="shared" si="18" ref="C66:W66">C64-C65</f>
        <v>11513300</v>
      </c>
      <c r="D66" s="120">
        <f t="shared" si="18"/>
        <v>8764800</v>
      </c>
      <c r="E66" s="120">
        <f t="shared" si="18"/>
        <v>2748500</v>
      </c>
      <c r="F66" s="120">
        <f t="shared" si="18"/>
        <v>3720200</v>
      </c>
      <c r="G66" s="120">
        <f t="shared" si="18"/>
        <v>20400</v>
      </c>
      <c r="H66" s="120">
        <f t="shared" si="18"/>
        <v>3600</v>
      </c>
      <c r="I66" s="120">
        <f t="shared" si="18"/>
        <v>0</v>
      </c>
      <c r="J66" s="120">
        <f t="shared" si="18"/>
        <v>0</v>
      </c>
      <c r="K66" s="120">
        <f t="shared" si="18"/>
        <v>3696200</v>
      </c>
      <c r="L66" s="120">
        <f t="shared" si="18"/>
        <v>0</v>
      </c>
      <c r="M66" s="120">
        <f t="shared" si="18"/>
        <v>0</v>
      </c>
      <c r="N66" s="120">
        <f t="shared" si="18"/>
        <v>0</v>
      </c>
      <c r="O66" s="120">
        <f t="shared" si="18"/>
        <v>10000</v>
      </c>
      <c r="P66" s="120">
        <f t="shared" si="18"/>
        <v>48000</v>
      </c>
      <c r="Q66" s="120">
        <f t="shared" si="18"/>
        <v>579882</v>
      </c>
      <c r="R66" s="120">
        <f t="shared" si="18"/>
        <v>567082</v>
      </c>
      <c r="S66" s="121">
        <f t="shared" si="18"/>
        <v>12800</v>
      </c>
      <c r="T66" s="120">
        <f t="shared" si="18"/>
        <v>12100</v>
      </c>
      <c r="U66" s="120">
        <f t="shared" si="18"/>
        <v>700</v>
      </c>
      <c r="V66" s="120">
        <f t="shared" si="18"/>
        <v>0</v>
      </c>
      <c r="W66" s="120">
        <f t="shared" si="18"/>
        <v>15871382</v>
      </c>
    </row>
    <row r="67" spans="1:9" ht="12.75">
      <c r="A67" s="137"/>
      <c r="B67" s="138" t="s">
        <v>453</v>
      </c>
      <c r="C67" s="139"/>
      <c r="D67" s="139"/>
      <c r="E67" s="139" t="s">
        <v>443</v>
      </c>
      <c r="F67" s="139"/>
      <c r="G67" s="139"/>
      <c r="H67" s="139"/>
      <c r="I67" s="139"/>
    </row>
  </sheetData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03.625" style="0" customWidth="1"/>
    <col min="2" max="2" width="22.125" style="0" customWidth="1"/>
    <col min="3" max="3" width="8.75390625" style="0" customWidth="1"/>
  </cols>
  <sheetData>
    <row r="1" spans="1:3" ht="12.75">
      <c r="A1" s="15"/>
      <c r="B1" s="1" t="s">
        <v>127</v>
      </c>
      <c r="C1" s="16"/>
    </row>
    <row r="2" spans="1:3" ht="12.75">
      <c r="A2" s="17"/>
      <c r="B2" s="1" t="s">
        <v>300</v>
      </c>
      <c r="C2" s="16"/>
    </row>
    <row r="3" spans="1:3" ht="12.75">
      <c r="A3" s="17"/>
      <c r="B3" s="1" t="s">
        <v>301</v>
      </c>
      <c r="C3" s="16"/>
    </row>
    <row r="4" spans="1:3" ht="12.75">
      <c r="A4" s="17"/>
      <c r="B4" s="1" t="s">
        <v>491</v>
      </c>
      <c r="C4" s="16"/>
    </row>
    <row r="5" spans="1:3" ht="12.75">
      <c r="A5" s="17"/>
      <c r="B5" s="1" t="s">
        <v>492</v>
      </c>
      <c r="C5" s="16"/>
    </row>
    <row r="6" spans="1:2" ht="15">
      <c r="A6" s="17"/>
      <c r="B6" s="391" t="s">
        <v>534</v>
      </c>
    </row>
    <row r="7" spans="1:3" ht="12.75">
      <c r="A7" s="17"/>
      <c r="B7" s="1"/>
      <c r="C7" s="16"/>
    </row>
    <row r="8" spans="1:3" ht="14.25">
      <c r="A8" s="403" t="s">
        <v>490</v>
      </c>
      <c r="B8" s="403"/>
      <c r="C8" s="403"/>
    </row>
    <row r="9" spans="1:3" ht="14.25">
      <c r="A9" s="18"/>
      <c r="B9" s="18"/>
      <c r="C9" s="30" t="s">
        <v>106</v>
      </c>
    </row>
    <row r="10" spans="1:3" ht="12.75">
      <c r="A10" s="28" t="s">
        <v>10</v>
      </c>
      <c r="B10" s="29" t="s">
        <v>42</v>
      </c>
      <c r="C10" s="27" t="s">
        <v>0</v>
      </c>
    </row>
    <row r="11" spans="1:3" ht="12.75">
      <c r="A11" s="19" t="s">
        <v>11</v>
      </c>
      <c r="B11" s="147" t="s">
        <v>6</v>
      </c>
      <c r="C11" s="184">
        <f>C12+C16+C21+C23+C28+C30+C33+C36+C38</f>
        <v>14127.4</v>
      </c>
    </row>
    <row r="12" spans="1:3" ht="15.75" customHeight="1">
      <c r="A12" s="148" t="s">
        <v>12</v>
      </c>
      <c r="B12" s="219" t="s">
        <v>53</v>
      </c>
      <c r="C12" s="184">
        <v>4700</v>
      </c>
    </row>
    <row r="13" spans="1:3" ht="50.25">
      <c r="A13" s="168" t="s">
        <v>51</v>
      </c>
      <c r="B13" s="219" t="s">
        <v>445</v>
      </c>
      <c r="C13" s="185"/>
    </row>
    <row r="14" spans="1:3" ht="24" customHeight="1" hidden="1">
      <c r="A14" s="149" t="s">
        <v>52</v>
      </c>
      <c r="B14" s="219" t="s">
        <v>54</v>
      </c>
      <c r="C14" s="185">
        <v>3510</v>
      </c>
    </row>
    <row r="15" spans="1:3" ht="24">
      <c r="A15" s="149" t="s">
        <v>103</v>
      </c>
      <c r="B15" s="219" t="s">
        <v>102</v>
      </c>
      <c r="C15" s="185"/>
    </row>
    <row r="16" spans="1:3" ht="12.75">
      <c r="A16" s="150" t="s">
        <v>55</v>
      </c>
      <c r="B16" s="220" t="s">
        <v>56</v>
      </c>
      <c r="C16" s="221">
        <f>C17+C18+C19+C20</f>
        <v>4076.0000000000005</v>
      </c>
    </row>
    <row r="17" spans="1:3" ht="24">
      <c r="A17" s="149" t="s">
        <v>105</v>
      </c>
      <c r="B17" s="222" t="s">
        <v>57</v>
      </c>
      <c r="C17" s="223">
        <v>1884.6</v>
      </c>
    </row>
    <row r="18" spans="1:3" ht="36">
      <c r="A18" s="149" t="s">
        <v>60</v>
      </c>
      <c r="B18" s="222" t="s">
        <v>58</v>
      </c>
      <c r="C18" s="223">
        <v>11.4</v>
      </c>
    </row>
    <row r="19" spans="1:3" ht="24">
      <c r="A19" s="149" t="s">
        <v>59</v>
      </c>
      <c r="B19" s="222" t="s">
        <v>62</v>
      </c>
      <c r="C19" s="223">
        <v>2460.6</v>
      </c>
    </row>
    <row r="20" spans="1:3" ht="24">
      <c r="A20" s="149" t="s">
        <v>61</v>
      </c>
      <c r="B20" s="222" t="s">
        <v>62</v>
      </c>
      <c r="C20" s="223">
        <v>-280.6</v>
      </c>
    </row>
    <row r="21" spans="1:3" ht="12.75">
      <c r="A21" s="19" t="s">
        <v>13</v>
      </c>
      <c r="B21" s="220" t="s">
        <v>7</v>
      </c>
      <c r="C21" s="221">
        <f>C22</f>
        <v>126</v>
      </c>
    </row>
    <row r="22" spans="1:3" ht="12.75">
      <c r="A22" s="151" t="s">
        <v>21</v>
      </c>
      <c r="B22" s="222" t="s">
        <v>22</v>
      </c>
      <c r="C22" s="223">
        <v>126</v>
      </c>
    </row>
    <row r="23" spans="1:3" ht="12.75">
      <c r="A23" s="19" t="s">
        <v>14</v>
      </c>
      <c r="B23" s="220" t="s">
        <v>8</v>
      </c>
      <c r="C23" s="221">
        <f>C24+C25</f>
        <v>5202.4</v>
      </c>
    </row>
    <row r="24" spans="1:3" ht="24">
      <c r="A24" s="152" t="s">
        <v>31</v>
      </c>
      <c r="B24" s="222" t="s">
        <v>23</v>
      </c>
      <c r="C24" s="223">
        <v>106.6</v>
      </c>
    </row>
    <row r="25" spans="1:3" ht="15.75" customHeight="1">
      <c r="A25" s="153" t="s">
        <v>9</v>
      </c>
      <c r="B25" s="222" t="s">
        <v>43</v>
      </c>
      <c r="C25" s="223">
        <f>C26+C27</f>
        <v>5095.799999999999</v>
      </c>
    </row>
    <row r="26" spans="1:3" ht="26.25" customHeight="1">
      <c r="A26" s="153" t="s">
        <v>44</v>
      </c>
      <c r="B26" s="222" t="s">
        <v>213</v>
      </c>
      <c r="C26" s="223">
        <f>3416.7+958.4</f>
        <v>4375.099999999999</v>
      </c>
    </row>
    <row r="27" spans="1:3" ht="31.5" customHeight="1">
      <c r="A27" s="152" t="s">
        <v>45</v>
      </c>
      <c r="B27" s="222" t="s">
        <v>214</v>
      </c>
      <c r="C27" s="223">
        <v>720.7</v>
      </c>
    </row>
    <row r="28" spans="1:3" ht="15.75" customHeight="1">
      <c r="A28" s="154" t="s">
        <v>27</v>
      </c>
      <c r="B28" s="220" t="s">
        <v>46</v>
      </c>
      <c r="C28" s="221">
        <f>C29</f>
        <v>0</v>
      </c>
    </row>
    <row r="29" spans="1:3" ht="24">
      <c r="A29" s="152" t="s">
        <v>28</v>
      </c>
      <c r="B29" s="222" t="s">
        <v>47</v>
      </c>
      <c r="C29" s="223">
        <v>0</v>
      </c>
    </row>
    <row r="30" spans="1:3" ht="24">
      <c r="A30" s="155" t="s">
        <v>140</v>
      </c>
      <c r="B30" s="224" t="s">
        <v>141</v>
      </c>
      <c r="C30" s="225">
        <f>C32+C31</f>
        <v>23</v>
      </c>
    </row>
    <row r="31" spans="1:3" ht="24">
      <c r="A31" s="156" t="s">
        <v>29</v>
      </c>
      <c r="B31" s="226" t="s">
        <v>142</v>
      </c>
      <c r="C31" s="227">
        <v>23</v>
      </c>
    </row>
    <row r="32" spans="1:3" ht="12.75" customHeight="1">
      <c r="A32" s="156" t="s">
        <v>159</v>
      </c>
      <c r="B32" s="226" t="s">
        <v>160</v>
      </c>
      <c r="C32" s="227">
        <v>0</v>
      </c>
    </row>
    <row r="33" spans="1:3" ht="14.25" customHeight="1">
      <c r="A33" s="155" t="s">
        <v>143</v>
      </c>
      <c r="B33" s="224" t="s">
        <v>144</v>
      </c>
      <c r="C33" s="225">
        <f>C35+C34</f>
        <v>0</v>
      </c>
    </row>
    <row r="34" spans="1:3" ht="24.75" customHeight="1">
      <c r="A34" s="156" t="s">
        <v>145</v>
      </c>
      <c r="B34" s="226" t="s">
        <v>146</v>
      </c>
      <c r="C34" s="227">
        <v>0</v>
      </c>
    </row>
    <row r="35" spans="1:3" ht="24">
      <c r="A35" s="156" t="s">
        <v>147</v>
      </c>
      <c r="B35" s="226" t="s">
        <v>148</v>
      </c>
      <c r="C35" s="227">
        <v>0</v>
      </c>
    </row>
    <row r="36" spans="1:3" ht="12.75">
      <c r="A36" s="157" t="s">
        <v>149</v>
      </c>
      <c r="B36" s="224" t="s">
        <v>150</v>
      </c>
      <c r="C36" s="225">
        <f>C37</f>
        <v>0</v>
      </c>
    </row>
    <row r="37" spans="1:3" ht="24">
      <c r="A37" s="31" t="s">
        <v>151</v>
      </c>
      <c r="B37" s="226" t="s">
        <v>152</v>
      </c>
      <c r="C37" s="227"/>
    </row>
    <row r="38" spans="1:3" ht="15" customHeight="1">
      <c r="A38" s="158" t="s">
        <v>153</v>
      </c>
      <c r="B38" s="224" t="s">
        <v>154</v>
      </c>
      <c r="C38" s="225">
        <f>C39+C40</f>
        <v>0</v>
      </c>
    </row>
    <row r="39" spans="1:3" ht="12.75">
      <c r="A39" s="159" t="s">
        <v>155</v>
      </c>
      <c r="B39" s="226" t="s">
        <v>156</v>
      </c>
      <c r="C39" s="225"/>
    </row>
    <row r="40" spans="1:3" ht="12.75">
      <c r="A40" s="159" t="s">
        <v>157</v>
      </c>
      <c r="B40" s="226" t="s">
        <v>158</v>
      </c>
      <c r="C40" s="227">
        <v>0</v>
      </c>
    </row>
    <row r="41" spans="1:3" ht="12.75">
      <c r="A41" s="160" t="s">
        <v>15</v>
      </c>
      <c r="B41" s="228" t="s">
        <v>16</v>
      </c>
      <c r="C41" s="229">
        <f>C42+C47+C53+C59+C56</f>
        <v>6699.726000000001</v>
      </c>
    </row>
    <row r="42" spans="1:3" ht="12.75" customHeight="1">
      <c r="A42" s="183" t="s">
        <v>302</v>
      </c>
      <c r="B42" s="228" t="s">
        <v>283</v>
      </c>
      <c r="C42" s="229">
        <f>C44+C45+C46</f>
        <v>5121.8</v>
      </c>
    </row>
    <row r="43" spans="1:3" ht="12.75" hidden="1">
      <c r="A43" s="161" t="s">
        <v>17</v>
      </c>
      <c r="B43" s="230" t="s">
        <v>284</v>
      </c>
      <c r="C43" s="231"/>
    </row>
    <row r="44" spans="1:3" ht="13.5" customHeight="1">
      <c r="A44" s="162" t="s">
        <v>124</v>
      </c>
      <c r="B44" s="232" t="s">
        <v>284</v>
      </c>
      <c r="C44" s="233">
        <v>0</v>
      </c>
    </row>
    <row r="45" spans="1:3" ht="13.5" customHeight="1">
      <c r="A45" s="163" t="s">
        <v>303</v>
      </c>
      <c r="B45" s="232" t="s">
        <v>304</v>
      </c>
      <c r="C45" s="233">
        <v>0</v>
      </c>
    </row>
    <row r="46" spans="1:3" ht="13.5" customHeight="1">
      <c r="A46" s="242" t="s">
        <v>501</v>
      </c>
      <c r="B46" s="243" t="s">
        <v>502</v>
      </c>
      <c r="C46" s="233">
        <f>5130.5-8.7</f>
        <v>5121.8</v>
      </c>
    </row>
    <row r="47" spans="1:3" ht="13.5" customHeight="1">
      <c r="A47" s="182" t="s">
        <v>305</v>
      </c>
      <c r="B47" s="234" t="s">
        <v>306</v>
      </c>
      <c r="C47" s="235">
        <f>C50+C52+C49+C51+C48</f>
        <v>1003.1</v>
      </c>
    </row>
    <row r="48" spans="1:3" ht="30" customHeight="1">
      <c r="A48" s="163" t="s">
        <v>320</v>
      </c>
      <c r="B48" s="236" t="s">
        <v>319</v>
      </c>
      <c r="C48" s="233">
        <v>0</v>
      </c>
    </row>
    <row r="49" spans="1:3" ht="24.75" customHeight="1">
      <c r="A49" s="163" t="s">
        <v>307</v>
      </c>
      <c r="B49" s="232" t="s">
        <v>308</v>
      </c>
      <c r="C49" s="233">
        <v>0</v>
      </c>
    </row>
    <row r="50" spans="1:3" ht="12.75" customHeight="1">
      <c r="A50" s="163" t="s">
        <v>315</v>
      </c>
      <c r="B50" s="232" t="s">
        <v>309</v>
      </c>
      <c r="C50" s="233">
        <v>0</v>
      </c>
    </row>
    <row r="51" spans="1:3" ht="25.5">
      <c r="A51" s="163" t="s">
        <v>225</v>
      </c>
      <c r="B51" s="232" t="s">
        <v>485</v>
      </c>
      <c r="C51" s="233">
        <v>0</v>
      </c>
    </row>
    <row r="52" spans="1:3" ht="12.75">
      <c r="A52" s="163" t="s">
        <v>30</v>
      </c>
      <c r="B52" s="232" t="s">
        <v>311</v>
      </c>
      <c r="C52" s="233">
        <f>1003.1</f>
        <v>1003.1</v>
      </c>
    </row>
    <row r="53" spans="1:3" ht="12.75">
      <c r="A53" s="182" t="s">
        <v>486</v>
      </c>
      <c r="B53" s="234" t="s">
        <v>484</v>
      </c>
      <c r="C53" s="235">
        <f>C54+C55</f>
        <v>525</v>
      </c>
    </row>
    <row r="54" spans="1:3" ht="12.75">
      <c r="A54" s="163" t="s">
        <v>123</v>
      </c>
      <c r="B54" s="237" t="s">
        <v>286</v>
      </c>
      <c r="C54" s="238">
        <f>90.1+0.7</f>
        <v>90.8</v>
      </c>
    </row>
    <row r="55" spans="1:3" ht="25.5">
      <c r="A55" s="163" t="s">
        <v>117</v>
      </c>
      <c r="B55" s="232" t="s">
        <v>285</v>
      </c>
      <c r="C55" s="233">
        <v>434.2</v>
      </c>
    </row>
    <row r="56" spans="1:3" ht="12.75">
      <c r="A56" s="164" t="s">
        <v>446</v>
      </c>
      <c r="B56" s="239" t="s">
        <v>447</v>
      </c>
      <c r="C56" s="233">
        <f>C57+C58</f>
        <v>49.826</v>
      </c>
    </row>
    <row r="57" spans="1:3" ht="25.5" customHeight="1">
      <c r="A57" s="165" t="s">
        <v>448</v>
      </c>
      <c r="B57" s="240" t="s">
        <v>449</v>
      </c>
      <c r="C57" s="233">
        <v>49.826</v>
      </c>
    </row>
    <row r="58" spans="1:3" ht="12.75">
      <c r="A58" s="166" t="s">
        <v>226</v>
      </c>
      <c r="B58" s="240" t="s">
        <v>293</v>
      </c>
      <c r="C58" s="233"/>
    </row>
    <row r="59" spans="1:3" ht="12.75">
      <c r="A59" s="163" t="s">
        <v>312</v>
      </c>
      <c r="B59" s="232" t="s">
        <v>313</v>
      </c>
      <c r="C59" s="238">
        <f>C60</f>
        <v>0</v>
      </c>
    </row>
    <row r="60" spans="1:3" ht="12.75">
      <c r="A60" s="163" t="s">
        <v>314</v>
      </c>
      <c r="B60" s="232" t="s">
        <v>321</v>
      </c>
      <c r="C60" s="238">
        <v>0</v>
      </c>
    </row>
    <row r="61" spans="1:3" ht="12.75">
      <c r="A61" s="19" t="s">
        <v>24</v>
      </c>
      <c r="B61" s="241"/>
      <c r="C61" s="229">
        <f>C41+C11</f>
        <v>20827.126</v>
      </c>
    </row>
  </sheetData>
  <sheetProtection/>
  <mergeCells count="1">
    <mergeCell ref="A8:C8"/>
  </mergeCells>
  <printOptions/>
  <pageMargins left="0.3937007874015748" right="0" top="0" bottom="0" header="0.31496062992125984" footer="0.31496062992125984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PageLayoutView="0" workbookViewId="0" topLeftCell="A1">
      <selection activeCell="A7" sqref="A7:IV7"/>
    </sheetView>
  </sheetViews>
  <sheetFormatPr defaultColWidth="9.00390625" defaultRowHeight="12.75"/>
  <cols>
    <col min="1" max="1" width="100.375" style="0" customWidth="1"/>
    <col min="2" max="2" width="22.125" style="0" customWidth="1"/>
    <col min="3" max="3" width="7.375" style="0" customWidth="1"/>
    <col min="4" max="4" width="6.875" style="0" customWidth="1"/>
  </cols>
  <sheetData>
    <row r="1" spans="1:3" ht="12.75">
      <c r="A1" s="17"/>
      <c r="B1" s="1" t="s">
        <v>126</v>
      </c>
      <c r="C1" s="16"/>
    </row>
    <row r="2" spans="1:3" ht="12.75">
      <c r="A2" s="17"/>
      <c r="B2" s="1" t="s">
        <v>300</v>
      </c>
      <c r="C2" s="16"/>
    </row>
    <row r="3" spans="1:3" ht="12.75">
      <c r="A3" s="17"/>
      <c r="B3" s="1" t="s">
        <v>301</v>
      </c>
      <c r="C3" s="16"/>
    </row>
    <row r="4" spans="1:3" ht="12.75">
      <c r="A4" s="17"/>
      <c r="B4" s="1" t="s">
        <v>491</v>
      </c>
      <c r="C4" s="16"/>
    </row>
    <row r="5" spans="1:3" ht="12.75">
      <c r="A5" s="17"/>
      <c r="B5" s="1" t="s">
        <v>492</v>
      </c>
      <c r="C5" s="16"/>
    </row>
    <row r="6" spans="1:3" ht="15">
      <c r="A6" s="17"/>
      <c r="B6" s="391" t="s">
        <v>534</v>
      </c>
      <c r="C6" s="16"/>
    </row>
    <row r="7" spans="1:3" ht="15">
      <c r="A7" s="17"/>
      <c r="B7" s="391"/>
      <c r="C7" s="16"/>
    </row>
    <row r="8" spans="1:3" ht="14.25">
      <c r="A8" s="403" t="s">
        <v>489</v>
      </c>
      <c r="B8" s="403"/>
      <c r="C8" s="403"/>
    </row>
    <row r="9" spans="1:4" ht="14.25">
      <c r="A9" s="18"/>
      <c r="B9" s="18"/>
      <c r="D9" s="30" t="s">
        <v>106</v>
      </c>
    </row>
    <row r="10" spans="1:4" ht="12.75">
      <c r="A10" s="404" t="s">
        <v>10</v>
      </c>
      <c r="B10" s="406" t="s">
        <v>42</v>
      </c>
      <c r="C10" s="408" t="s">
        <v>0</v>
      </c>
      <c r="D10" s="409"/>
    </row>
    <row r="11" spans="1:4" ht="12.75">
      <c r="A11" s="405"/>
      <c r="B11" s="407"/>
      <c r="C11" s="143">
        <v>2024</v>
      </c>
      <c r="D11" s="144">
        <v>2025</v>
      </c>
    </row>
    <row r="12" spans="1:4" ht="12.75">
      <c r="A12" s="19" t="s">
        <v>11</v>
      </c>
      <c r="B12" s="220" t="s">
        <v>6</v>
      </c>
      <c r="C12" s="244">
        <f>C13+C16+C21+C23+C28+C30+C33+C36+C38</f>
        <v>13768</v>
      </c>
      <c r="D12" s="221">
        <f>D13+D16+D21+D23+D28+D30+D33+D36+D38</f>
        <v>14023.900000000001</v>
      </c>
    </row>
    <row r="13" spans="1:4" ht="12.75">
      <c r="A13" s="148" t="s">
        <v>12</v>
      </c>
      <c r="B13" s="219" t="s">
        <v>53</v>
      </c>
      <c r="C13" s="244">
        <v>4841</v>
      </c>
      <c r="D13" s="244">
        <v>4842.3</v>
      </c>
    </row>
    <row r="14" spans="1:4" ht="37.5">
      <c r="A14" s="149" t="s">
        <v>52</v>
      </c>
      <c r="B14" s="219" t="s">
        <v>54</v>
      </c>
      <c r="C14" s="245">
        <v>4700</v>
      </c>
      <c r="D14" s="223">
        <v>4700</v>
      </c>
    </row>
    <row r="15" spans="1:4" ht="24">
      <c r="A15" s="149" t="s">
        <v>103</v>
      </c>
      <c r="B15" s="219" t="s">
        <v>102</v>
      </c>
      <c r="C15" s="245"/>
      <c r="D15" s="223"/>
    </row>
    <row r="16" spans="1:4" ht="12.75" customHeight="1">
      <c r="A16" s="150" t="s">
        <v>55</v>
      </c>
      <c r="B16" s="220" t="s">
        <v>56</v>
      </c>
      <c r="C16" s="244">
        <f>C17+C18+C19+C20</f>
        <v>4535</v>
      </c>
      <c r="D16" s="221">
        <f>D17+D18+D19+D20</f>
        <v>4786.6</v>
      </c>
    </row>
    <row r="17" spans="1:4" ht="27.75" customHeight="1">
      <c r="A17" s="149" t="s">
        <v>105</v>
      </c>
      <c r="B17" s="222" t="s">
        <v>57</v>
      </c>
      <c r="C17" s="223">
        <v>2000</v>
      </c>
      <c r="D17" s="223">
        <v>2300</v>
      </c>
    </row>
    <row r="18" spans="1:4" ht="36">
      <c r="A18" s="149" t="s">
        <v>60</v>
      </c>
      <c r="B18" s="222" t="s">
        <v>58</v>
      </c>
      <c r="C18" s="223">
        <v>13</v>
      </c>
      <c r="D18" s="223">
        <v>14</v>
      </c>
    </row>
    <row r="19" spans="1:4" ht="27" customHeight="1">
      <c r="A19" s="149" t="s">
        <v>59</v>
      </c>
      <c r="B19" s="222" t="s">
        <v>62</v>
      </c>
      <c r="C19" s="223">
        <v>2817</v>
      </c>
      <c r="D19" s="223">
        <v>2777.6</v>
      </c>
    </row>
    <row r="20" spans="1:4" ht="29.25" customHeight="1">
      <c r="A20" s="149" t="s">
        <v>61</v>
      </c>
      <c r="B20" s="222" t="s">
        <v>62</v>
      </c>
      <c r="C20" s="223">
        <v>-295</v>
      </c>
      <c r="D20" s="223">
        <v>-305</v>
      </c>
    </row>
    <row r="21" spans="1:4" ht="12.75">
      <c r="A21" s="19" t="s">
        <v>13</v>
      </c>
      <c r="B21" s="220" t="s">
        <v>7</v>
      </c>
      <c r="C21" s="244">
        <f>C22</f>
        <v>126</v>
      </c>
      <c r="D21" s="221">
        <f>D22</f>
        <v>126</v>
      </c>
    </row>
    <row r="22" spans="1:4" ht="12.75">
      <c r="A22" s="151" t="s">
        <v>21</v>
      </c>
      <c r="B22" s="222" t="s">
        <v>22</v>
      </c>
      <c r="C22" s="245">
        <v>126</v>
      </c>
      <c r="D22" s="223">
        <v>126</v>
      </c>
    </row>
    <row r="23" spans="1:4" ht="12.75">
      <c r="A23" s="19" t="s">
        <v>14</v>
      </c>
      <c r="B23" s="220" t="s">
        <v>8</v>
      </c>
      <c r="C23" s="244">
        <f>C24+C25</f>
        <v>4243</v>
      </c>
      <c r="D23" s="221">
        <f>D24+D25</f>
        <v>4246</v>
      </c>
    </row>
    <row r="24" spans="1:4" ht="24">
      <c r="A24" s="152" t="s">
        <v>31</v>
      </c>
      <c r="B24" s="222" t="s">
        <v>23</v>
      </c>
      <c r="C24" s="245">
        <v>107.6</v>
      </c>
      <c r="D24" s="223">
        <v>108.6</v>
      </c>
    </row>
    <row r="25" spans="1:4" ht="12.75">
      <c r="A25" s="153" t="s">
        <v>9</v>
      </c>
      <c r="B25" s="222" t="s">
        <v>43</v>
      </c>
      <c r="C25" s="245">
        <f>C26+C27</f>
        <v>4135.4</v>
      </c>
      <c r="D25" s="223">
        <f>D26+D27</f>
        <v>4137.4</v>
      </c>
    </row>
    <row r="26" spans="1:4" ht="24">
      <c r="A26" s="153" t="s">
        <v>44</v>
      </c>
      <c r="B26" s="222" t="s">
        <v>213</v>
      </c>
      <c r="C26" s="245">
        <f>3300-1926.9+26+2015.6</f>
        <v>3414.7</v>
      </c>
      <c r="D26" s="223">
        <f>3300-1926.9-196.8+2240.4</f>
        <v>3416.7</v>
      </c>
    </row>
    <row r="27" spans="1:4" ht="24.75" customHeight="1">
      <c r="A27" s="152" t="s">
        <v>45</v>
      </c>
      <c r="B27" s="222" t="s">
        <v>214</v>
      </c>
      <c r="C27" s="245">
        <v>720.7</v>
      </c>
      <c r="D27" s="223">
        <v>720.7</v>
      </c>
    </row>
    <row r="28" spans="1:4" ht="12.75">
      <c r="A28" s="154" t="s">
        <v>27</v>
      </c>
      <c r="B28" s="220" t="s">
        <v>46</v>
      </c>
      <c r="C28" s="244">
        <f>C29</f>
        <v>0</v>
      </c>
      <c r="D28" s="221">
        <f>D29</f>
        <v>0</v>
      </c>
    </row>
    <row r="29" spans="1:4" ht="27.75" customHeight="1">
      <c r="A29" s="152" t="s">
        <v>28</v>
      </c>
      <c r="B29" s="222" t="s">
        <v>47</v>
      </c>
      <c r="C29" s="245">
        <v>0</v>
      </c>
      <c r="D29" s="223">
        <v>0</v>
      </c>
    </row>
    <row r="30" spans="1:4" ht="24">
      <c r="A30" s="155" t="s">
        <v>140</v>
      </c>
      <c r="B30" s="224" t="s">
        <v>141</v>
      </c>
      <c r="C30" s="246">
        <f>C32+C31</f>
        <v>23</v>
      </c>
      <c r="D30" s="247">
        <f>D32+D31</f>
        <v>23</v>
      </c>
    </row>
    <row r="31" spans="1:4" ht="26.25" customHeight="1">
      <c r="A31" s="156" t="s">
        <v>29</v>
      </c>
      <c r="B31" s="226" t="s">
        <v>142</v>
      </c>
      <c r="C31" s="248">
        <v>23</v>
      </c>
      <c r="D31" s="249">
        <v>23</v>
      </c>
    </row>
    <row r="32" spans="1:4" ht="24.75" customHeight="1">
      <c r="A32" s="156" t="s">
        <v>159</v>
      </c>
      <c r="B32" s="226" t="s">
        <v>160</v>
      </c>
      <c r="C32" s="248">
        <v>0</v>
      </c>
      <c r="D32" s="249">
        <v>0</v>
      </c>
    </row>
    <row r="33" spans="1:4" ht="12.75">
      <c r="A33" s="155" t="s">
        <v>143</v>
      </c>
      <c r="B33" s="224" t="s">
        <v>144</v>
      </c>
      <c r="C33" s="246">
        <f>C35+C34</f>
        <v>0</v>
      </c>
      <c r="D33" s="247">
        <f>D35+D34</f>
        <v>0</v>
      </c>
    </row>
    <row r="34" spans="1:4" ht="36">
      <c r="A34" s="156" t="s">
        <v>145</v>
      </c>
      <c r="B34" s="226" t="s">
        <v>146</v>
      </c>
      <c r="C34" s="248">
        <v>0</v>
      </c>
      <c r="D34" s="249">
        <v>0</v>
      </c>
    </row>
    <row r="35" spans="1:4" ht="24">
      <c r="A35" s="156" t="s">
        <v>147</v>
      </c>
      <c r="B35" s="226" t="s">
        <v>148</v>
      </c>
      <c r="C35" s="248">
        <v>0</v>
      </c>
      <c r="D35" s="249">
        <v>0</v>
      </c>
    </row>
    <row r="36" spans="1:4" ht="12.75">
      <c r="A36" s="157" t="s">
        <v>149</v>
      </c>
      <c r="B36" s="224" t="s">
        <v>150</v>
      </c>
      <c r="C36" s="246">
        <f>C37</f>
        <v>0</v>
      </c>
      <c r="D36" s="247">
        <f>D37</f>
        <v>0</v>
      </c>
    </row>
    <row r="37" spans="1:4" ht="24">
      <c r="A37" s="31" t="s">
        <v>151</v>
      </c>
      <c r="B37" s="226" t="s">
        <v>152</v>
      </c>
      <c r="C37" s="248"/>
      <c r="D37" s="249"/>
    </row>
    <row r="38" spans="1:4" ht="12.75">
      <c r="A38" s="158" t="s">
        <v>153</v>
      </c>
      <c r="B38" s="224" t="s">
        <v>154</v>
      </c>
      <c r="C38" s="246">
        <f>C39+C40</f>
        <v>0</v>
      </c>
      <c r="D38" s="247">
        <f>D39+D40</f>
        <v>0</v>
      </c>
    </row>
    <row r="39" spans="1:4" ht="12.75">
      <c r="A39" s="159" t="s">
        <v>155</v>
      </c>
      <c r="B39" s="226" t="s">
        <v>156</v>
      </c>
      <c r="C39" s="246"/>
      <c r="D39" s="247"/>
    </row>
    <row r="40" spans="1:4" ht="12.75">
      <c r="A40" s="159" t="s">
        <v>157</v>
      </c>
      <c r="B40" s="226" t="s">
        <v>158</v>
      </c>
      <c r="C40" s="248">
        <v>0</v>
      </c>
      <c r="D40" s="249">
        <v>0</v>
      </c>
    </row>
    <row r="41" spans="1:4" ht="12.75">
      <c r="A41" s="160" t="s">
        <v>15</v>
      </c>
      <c r="B41" s="228" t="s">
        <v>16</v>
      </c>
      <c r="C41" s="250">
        <f>C42+C47+C53+C59+C56</f>
        <v>5157.1</v>
      </c>
      <c r="D41" s="229">
        <f>D42+D47+D53+D59+D56</f>
        <v>5205.226000000001</v>
      </c>
    </row>
    <row r="42" spans="1:4" ht="12.75">
      <c r="A42" s="183" t="s">
        <v>302</v>
      </c>
      <c r="B42" s="228" t="s">
        <v>283</v>
      </c>
      <c r="C42" s="250">
        <f>C44+C45+C46</f>
        <v>4071.6</v>
      </c>
      <c r="D42" s="250">
        <f>D44+D45+D46</f>
        <v>4102.8</v>
      </c>
    </row>
    <row r="43" spans="1:4" ht="12.75" hidden="1">
      <c r="A43" s="161" t="s">
        <v>17</v>
      </c>
      <c r="B43" s="230" t="s">
        <v>284</v>
      </c>
      <c r="C43" s="251"/>
      <c r="D43" s="231"/>
    </row>
    <row r="44" spans="1:4" ht="12.75">
      <c r="A44" s="162" t="s">
        <v>124</v>
      </c>
      <c r="B44" s="232" t="s">
        <v>284</v>
      </c>
      <c r="C44" s="252">
        <v>0</v>
      </c>
      <c r="D44" s="233">
        <v>0</v>
      </c>
    </row>
    <row r="45" spans="1:4" ht="12.75">
      <c r="A45" s="163" t="s">
        <v>303</v>
      </c>
      <c r="B45" s="232" t="s">
        <v>304</v>
      </c>
      <c r="C45" s="252">
        <v>0</v>
      </c>
      <c r="D45" s="233">
        <v>0</v>
      </c>
    </row>
    <row r="46" spans="1:4" ht="12.75">
      <c r="A46" s="242" t="s">
        <v>501</v>
      </c>
      <c r="B46" s="253" t="s">
        <v>502</v>
      </c>
      <c r="C46" s="252">
        <f>4079.5-7.9</f>
        <v>4071.6</v>
      </c>
      <c r="D46" s="233">
        <f>4103.7-0.9</f>
        <v>4102.8</v>
      </c>
    </row>
    <row r="47" spans="1:4" ht="12.75">
      <c r="A47" s="182" t="s">
        <v>305</v>
      </c>
      <c r="B47" s="234" t="s">
        <v>306</v>
      </c>
      <c r="C47" s="254">
        <f>C50+C52+C49+C51+C48</f>
        <v>490</v>
      </c>
      <c r="D47" s="235">
        <f>D50+D52+D49+D51+D48</f>
        <v>490</v>
      </c>
    </row>
    <row r="48" spans="1:4" ht="25.5">
      <c r="A48" s="163" t="s">
        <v>320</v>
      </c>
      <c r="B48" s="236" t="s">
        <v>319</v>
      </c>
      <c r="C48" s="252">
        <v>0</v>
      </c>
      <c r="D48" s="233">
        <v>0</v>
      </c>
    </row>
    <row r="49" spans="1:4" ht="25.5">
      <c r="A49" s="163" t="s">
        <v>307</v>
      </c>
      <c r="B49" s="232" t="s">
        <v>308</v>
      </c>
      <c r="C49" s="252">
        <v>0</v>
      </c>
      <c r="D49" s="233">
        <v>0</v>
      </c>
    </row>
    <row r="50" spans="1:4" ht="15.75" customHeight="1">
      <c r="A50" s="163" t="s">
        <v>315</v>
      </c>
      <c r="B50" s="232" t="s">
        <v>309</v>
      </c>
      <c r="C50" s="252">
        <v>0</v>
      </c>
      <c r="D50" s="233">
        <v>0</v>
      </c>
    </row>
    <row r="51" spans="1:4" ht="25.5">
      <c r="A51" s="163" t="s">
        <v>225</v>
      </c>
      <c r="B51" s="232" t="s">
        <v>485</v>
      </c>
      <c r="C51" s="252">
        <v>0</v>
      </c>
      <c r="D51" s="233">
        <v>0</v>
      </c>
    </row>
    <row r="52" spans="1:4" ht="12.75">
      <c r="A52" s="163" t="s">
        <v>30</v>
      </c>
      <c r="B52" s="232" t="s">
        <v>311</v>
      </c>
      <c r="C52" s="252">
        <f>490</f>
        <v>490</v>
      </c>
      <c r="D52" s="233">
        <f>490</f>
        <v>490</v>
      </c>
    </row>
    <row r="53" spans="1:4" ht="12.75">
      <c r="A53" s="182" t="s">
        <v>486</v>
      </c>
      <c r="B53" s="234" t="s">
        <v>484</v>
      </c>
      <c r="C53" s="254">
        <f>C54+C55</f>
        <v>545.6999999999999</v>
      </c>
      <c r="D53" s="235">
        <f>D54+D55</f>
        <v>562.6</v>
      </c>
    </row>
    <row r="54" spans="1:4" ht="14.25" customHeight="1">
      <c r="A54" s="163" t="s">
        <v>123</v>
      </c>
      <c r="B54" s="237" t="s">
        <v>286</v>
      </c>
      <c r="C54" s="255">
        <f>90.1+0.7</f>
        <v>90.8</v>
      </c>
      <c r="D54" s="238">
        <f>90.1+0.7</f>
        <v>90.8</v>
      </c>
    </row>
    <row r="55" spans="1:4" ht="25.5">
      <c r="A55" s="163" t="s">
        <v>117</v>
      </c>
      <c r="B55" s="232" t="s">
        <v>285</v>
      </c>
      <c r="C55" s="252">
        <v>454.9</v>
      </c>
      <c r="D55" s="233">
        <v>471.8</v>
      </c>
    </row>
    <row r="56" spans="1:4" ht="12.75">
      <c r="A56" s="164" t="s">
        <v>446</v>
      </c>
      <c r="B56" s="239" t="s">
        <v>447</v>
      </c>
      <c r="C56" s="254">
        <f>C57+C58</f>
        <v>49.8</v>
      </c>
      <c r="D56" s="235">
        <f>D57+D58</f>
        <v>49.826</v>
      </c>
    </row>
    <row r="57" spans="1:4" ht="26.25" customHeight="1">
      <c r="A57" s="165" t="s">
        <v>448</v>
      </c>
      <c r="B57" s="240" t="s">
        <v>488</v>
      </c>
      <c r="C57" s="252">
        <v>49.8</v>
      </c>
      <c r="D57" s="233">
        <v>49.826</v>
      </c>
    </row>
    <row r="58" spans="1:4" ht="12.75">
      <c r="A58" s="166" t="s">
        <v>226</v>
      </c>
      <c r="B58" s="240" t="s">
        <v>487</v>
      </c>
      <c r="C58" s="252"/>
      <c r="D58" s="233"/>
    </row>
    <row r="59" spans="1:4" ht="12.75">
      <c r="A59" s="163" t="s">
        <v>312</v>
      </c>
      <c r="B59" s="232" t="s">
        <v>313</v>
      </c>
      <c r="C59" s="255">
        <f>C60</f>
        <v>0</v>
      </c>
      <c r="D59" s="238">
        <f>D60</f>
        <v>0</v>
      </c>
    </row>
    <row r="60" spans="1:4" ht="12.75">
      <c r="A60" s="163" t="s">
        <v>314</v>
      </c>
      <c r="B60" s="232" t="s">
        <v>321</v>
      </c>
      <c r="C60" s="255">
        <v>0</v>
      </c>
      <c r="D60" s="238">
        <v>0</v>
      </c>
    </row>
    <row r="61" spans="1:4" ht="14.25" customHeight="1">
      <c r="A61" s="167" t="s">
        <v>450</v>
      </c>
      <c r="B61" s="256" t="s">
        <v>451</v>
      </c>
      <c r="C61" s="255"/>
      <c r="D61" s="238"/>
    </row>
    <row r="62" spans="1:4" ht="12.75">
      <c r="A62" s="19" t="s">
        <v>24</v>
      </c>
      <c r="B62" s="241"/>
      <c r="C62" s="250">
        <f>C41+C12</f>
        <v>18925.1</v>
      </c>
      <c r="D62" s="229">
        <f>D41+D12</f>
        <v>19229.126000000004</v>
      </c>
    </row>
  </sheetData>
  <sheetProtection/>
  <mergeCells count="4">
    <mergeCell ref="A8:C8"/>
    <mergeCell ref="A10:A11"/>
    <mergeCell ref="B10:B11"/>
    <mergeCell ref="C10:D10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28.75390625" style="0" customWidth="1"/>
    <col min="2" max="2" width="32.375" style="0" customWidth="1"/>
    <col min="3" max="3" width="75.125" style="0" customWidth="1"/>
  </cols>
  <sheetData>
    <row r="1" spans="1:4" ht="15">
      <c r="A1" s="3"/>
      <c r="B1" s="3"/>
      <c r="C1" s="26" t="s">
        <v>129</v>
      </c>
      <c r="D1" s="16"/>
    </row>
    <row r="2" spans="1:3" ht="12.75">
      <c r="A2" s="17"/>
      <c r="C2" s="1" t="s">
        <v>300</v>
      </c>
    </row>
    <row r="3" spans="1:3" ht="12.75">
      <c r="A3" s="17"/>
      <c r="C3" s="1" t="s">
        <v>301</v>
      </c>
    </row>
    <row r="4" spans="1:3" ht="12.75">
      <c r="A4" s="17"/>
      <c r="C4" s="1" t="s">
        <v>491</v>
      </c>
    </row>
    <row r="5" spans="1:3" ht="12.75">
      <c r="A5" s="17"/>
      <c r="C5" s="1" t="s">
        <v>492</v>
      </c>
    </row>
    <row r="6" spans="1:3" ht="15">
      <c r="A6" s="17"/>
      <c r="C6" s="391" t="s">
        <v>534</v>
      </c>
    </row>
    <row r="7" spans="1:3" ht="12.75">
      <c r="A7" s="17"/>
      <c r="B7" s="1"/>
      <c r="C7" s="1"/>
    </row>
    <row r="8" spans="1:3" ht="15">
      <c r="A8" s="410" t="s">
        <v>316</v>
      </c>
      <c r="B8" s="411"/>
      <c r="C8" s="411"/>
    </row>
    <row r="9" spans="1:3" ht="14.25" customHeight="1">
      <c r="A9" s="6"/>
      <c r="B9" s="9"/>
      <c r="C9" s="9"/>
    </row>
    <row r="10" spans="1:3" ht="23.25" customHeight="1">
      <c r="A10" s="412" t="s">
        <v>5</v>
      </c>
      <c r="B10" s="412"/>
      <c r="C10" s="412" t="s">
        <v>64</v>
      </c>
    </row>
    <row r="11" spans="1:3" ht="28.5">
      <c r="A11" s="2" t="s">
        <v>18</v>
      </c>
      <c r="B11" s="2" t="s">
        <v>37</v>
      </c>
      <c r="C11" s="412"/>
    </row>
    <row r="12" spans="1:3" ht="21.75" customHeight="1">
      <c r="A12" s="7"/>
      <c r="B12" s="2"/>
      <c r="C12" s="8" t="s">
        <v>130</v>
      </c>
    </row>
    <row r="13" spans="1:3" ht="75.75" customHeight="1">
      <c r="A13" s="4" t="s">
        <v>128</v>
      </c>
      <c r="B13" s="4" t="s">
        <v>47</v>
      </c>
      <c r="C13" s="122" t="s">
        <v>218</v>
      </c>
    </row>
    <row r="14" spans="1:3" ht="61.5" customHeight="1">
      <c r="A14" s="4" t="s">
        <v>128</v>
      </c>
      <c r="B14" s="4" t="s">
        <v>49</v>
      </c>
      <c r="C14" s="145" t="s">
        <v>219</v>
      </c>
    </row>
    <row r="15" spans="1:3" ht="63" customHeight="1">
      <c r="A15" s="4" t="s">
        <v>128</v>
      </c>
      <c r="B15" s="5" t="s">
        <v>38</v>
      </c>
      <c r="C15" s="122" t="s">
        <v>220</v>
      </c>
    </row>
    <row r="16" spans="1:3" ht="45.75" customHeight="1">
      <c r="A16" s="4" t="s">
        <v>128</v>
      </c>
      <c r="B16" s="5" t="s">
        <v>39</v>
      </c>
      <c r="C16" s="122" t="s">
        <v>159</v>
      </c>
    </row>
    <row r="17" spans="1:3" ht="17.25" customHeight="1">
      <c r="A17" s="4" t="s">
        <v>128</v>
      </c>
      <c r="B17" s="5" t="s">
        <v>65</v>
      </c>
      <c r="C17" s="122" t="s">
        <v>221</v>
      </c>
    </row>
    <row r="18" spans="1:3" ht="63.75" customHeight="1">
      <c r="A18" s="4" t="s">
        <v>128</v>
      </c>
      <c r="B18" s="32" t="s">
        <v>222</v>
      </c>
      <c r="C18" s="146" t="s">
        <v>452</v>
      </c>
    </row>
    <row r="19" spans="1:3" ht="63" customHeight="1">
      <c r="A19" s="4" t="s">
        <v>128</v>
      </c>
      <c r="B19" s="32" t="s">
        <v>161</v>
      </c>
      <c r="C19" s="146" t="s">
        <v>223</v>
      </c>
    </row>
    <row r="20" spans="1:3" ht="48.75" customHeight="1">
      <c r="A20" s="4" t="s">
        <v>128</v>
      </c>
      <c r="B20" s="32" t="s">
        <v>162</v>
      </c>
      <c r="C20" s="146" t="s">
        <v>147</v>
      </c>
    </row>
    <row r="21" spans="1:3" ht="20.25" customHeight="1">
      <c r="A21" s="4" t="s">
        <v>128</v>
      </c>
      <c r="B21" s="5" t="s">
        <v>40</v>
      </c>
      <c r="C21" s="122" t="s">
        <v>155</v>
      </c>
    </row>
    <row r="22" spans="1:3" ht="20.25" customHeight="1">
      <c r="A22" s="4" t="s">
        <v>128</v>
      </c>
      <c r="B22" s="5" t="s">
        <v>41</v>
      </c>
      <c r="C22" s="122" t="s">
        <v>224</v>
      </c>
    </row>
    <row r="23" spans="1:3" ht="30">
      <c r="A23" s="4" t="s">
        <v>128</v>
      </c>
      <c r="B23" s="25" t="s">
        <v>287</v>
      </c>
      <c r="C23" s="122" t="s">
        <v>122</v>
      </c>
    </row>
    <row r="24" spans="1:3" ht="32.25" customHeight="1">
      <c r="A24" s="4" t="s">
        <v>128</v>
      </c>
      <c r="B24" s="25" t="s">
        <v>288</v>
      </c>
      <c r="C24" s="122" t="s">
        <v>121</v>
      </c>
    </row>
    <row r="25" spans="1:3" ht="17.25" customHeight="1">
      <c r="A25" s="4" t="s">
        <v>128</v>
      </c>
      <c r="B25" s="25" t="s">
        <v>289</v>
      </c>
      <c r="C25" s="122" t="s">
        <v>120</v>
      </c>
    </row>
    <row r="26" spans="1:3" ht="60">
      <c r="A26" s="4" t="s">
        <v>128</v>
      </c>
      <c r="B26" s="25" t="s">
        <v>317</v>
      </c>
      <c r="C26" s="122" t="s">
        <v>318</v>
      </c>
    </row>
    <row r="27" spans="1:3" ht="45" customHeight="1">
      <c r="A27" s="4" t="s">
        <v>128</v>
      </c>
      <c r="B27" s="25" t="s">
        <v>319</v>
      </c>
      <c r="C27" s="122" t="s">
        <v>320</v>
      </c>
    </row>
    <row r="28" spans="1:3" ht="30.75" customHeight="1">
      <c r="A28" s="4" t="s">
        <v>128</v>
      </c>
      <c r="B28" s="25" t="s">
        <v>308</v>
      </c>
      <c r="C28" s="122" t="s">
        <v>307</v>
      </c>
    </row>
    <row r="29" spans="1:3" ht="30">
      <c r="A29" s="4" t="s">
        <v>128</v>
      </c>
      <c r="B29" s="25" t="s">
        <v>309</v>
      </c>
      <c r="C29" s="122" t="s">
        <v>315</v>
      </c>
    </row>
    <row r="30" spans="1:3" ht="30" customHeight="1">
      <c r="A30" s="4" t="s">
        <v>128</v>
      </c>
      <c r="B30" s="25" t="s">
        <v>310</v>
      </c>
      <c r="C30" s="122" t="s">
        <v>225</v>
      </c>
    </row>
    <row r="31" spans="1:3" ht="15">
      <c r="A31" s="4" t="s">
        <v>128</v>
      </c>
      <c r="B31" s="25" t="s">
        <v>290</v>
      </c>
      <c r="C31" s="122" t="s">
        <v>119</v>
      </c>
    </row>
    <row r="32" spans="1:3" ht="30">
      <c r="A32" s="4" t="s">
        <v>128</v>
      </c>
      <c r="B32" s="25" t="s">
        <v>292</v>
      </c>
      <c r="C32" s="122" t="s">
        <v>118</v>
      </c>
    </row>
    <row r="33" spans="1:3" ht="31.5" customHeight="1">
      <c r="A33" s="4" t="s">
        <v>128</v>
      </c>
      <c r="B33" s="25" t="s">
        <v>291</v>
      </c>
      <c r="C33" s="122" t="s">
        <v>117</v>
      </c>
    </row>
    <row r="34" spans="1:3" ht="60">
      <c r="A34" s="4" t="s">
        <v>128</v>
      </c>
      <c r="B34" s="25" t="s">
        <v>449</v>
      </c>
      <c r="C34" s="122" t="s">
        <v>448</v>
      </c>
    </row>
    <row r="35" spans="1:3" ht="37.5" customHeight="1">
      <c r="A35" s="4" t="s">
        <v>128</v>
      </c>
      <c r="B35" s="25" t="s">
        <v>293</v>
      </c>
      <c r="C35" s="122" t="s">
        <v>226</v>
      </c>
    </row>
    <row r="36" spans="1:3" ht="17.25" customHeight="1">
      <c r="A36" s="4" t="s">
        <v>128</v>
      </c>
      <c r="B36" s="5" t="s">
        <v>321</v>
      </c>
      <c r="C36" s="122" t="s">
        <v>314</v>
      </c>
    </row>
    <row r="37" spans="1:3" ht="76.5" customHeight="1">
      <c r="A37" s="4" t="s">
        <v>128</v>
      </c>
      <c r="B37" s="5" t="s">
        <v>322</v>
      </c>
      <c r="C37" s="122" t="s">
        <v>227</v>
      </c>
    </row>
    <row r="38" spans="1:3" ht="45">
      <c r="A38" s="4" t="s">
        <v>128</v>
      </c>
      <c r="B38" s="5" t="s">
        <v>323</v>
      </c>
      <c r="C38" s="122" t="s">
        <v>324</v>
      </c>
    </row>
    <row r="39" spans="1:3" ht="12.75">
      <c r="A39" s="10"/>
      <c r="B39" s="10"/>
      <c r="C39" s="10"/>
    </row>
    <row r="40" spans="1:3" ht="12.75">
      <c r="A40" s="10"/>
      <c r="B40" s="10"/>
      <c r="C40" s="10"/>
    </row>
  </sheetData>
  <sheetProtection/>
  <mergeCells count="3">
    <mergeCell ref="A8:C8"/>
    <mergeCell ref="A10:B10"/>
    <mergeCell ref="C10:C11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5"/>
  <sheetViews>
    <sheetView zoomScalePageLayoutView="0" workbookViewId="0" topLeftCell="A54">
      <selection activeCell="D80" sqref="D80"/>
    </sheetView>
  </sheetViews>
  <sheetFormatPr defaultColWidth="9.00390625" defaultRowHeight="12.75"/>
  <cols>
    <col min="1" max="1" width="102.875" style="0" customWidth="1"/>
    <col min="2" max="2" width="8.375" style="0" customWidth="1"/>
    <col min="3" max="3" width="11.125" style="0" customWidth="1"/>
    <col min="4" max="4" width="10.625" style="0" customWidth="1"/>
  </cols>
  <sheetData>
    <row r="1" ht="12.75">
      <c r="B1" s="1" t="s">
        <v>131</v>
      </c>
    </row>
    <row r="2" ht="12.75">
      <c r="B2" s="1" t="s">
        <v>300</v>
      </c>
    </row>
    <row r="3" ht="12.75">
      <c r="B3" s="1" t="s">
        <v>301</v>
      </c>
    </row>
    <row r="4" ht="12.75">
      <c r="B4" s="1" t="s">
        <v>491</v>
      </c>
    </row>
    <row r="5" ht="12.75">
      <c r="B5" s="1" t="s">
        <v>492</v>
      </c>
    </row>
    <row r="6" ht="15">
      <c r="B6" s="391" t="s">
        <v>534</v>
      </c>
    </row>
    <row r="7" ht="12.75">
      <c r="B7" s="1"/>
    </row>
    <row r="8" spans="1:3" ht="12.75">
      <c r="A8" s="413" t="s">
        <v>50</v>
      </c>
      <c r="B8" s="413"/>
      <c r="C8" s="413"/>
    </row>
    <row r="9" spans="1:3" ht="12.75">
      <c r="A9" s="413" t="s">
        <v>493</v>
      </c>
      <c r="B9" s="413"/>
      <c r="C9" s="413"/>
    </row>
    <row r="10" spans="1:3" ht="12.75">
      <c r="A10" s="413"/>
      <c r="B10" s="413"/>
      <c r="C10" s="413"/>
    </row>
    <row r="11" spans="1:4" ht="12.75">
      <c r="A11" s="13"/>
      <c r="B11" s="14"/>
      <c r="D11" s="30" t="s">
        <v>106</v>
      </c>
    </row>
    <row r="12" spans="1:4" ht="12.75">
      <c r="A12" s="268" t="s">
        <v>109</v>
      </c>
      <c r="B12" s="269" t="s">
        <v>20</v>
      </c>
      <c r="C12" s="269" t="s">
        <v>163</v>
      </c>
      <c r="D12" s="270" t="s">
        <v>0</v>
      </c>
    </row>
    <row r="13" spans="1:4" ht="12.75">
      <c r="A13" s="271" t="s">
        <v>130</v>
      </c>
      <c r="B13" s="272"/>
      <c r="C13" s="273"/>
      <c r="D13" s="274">
        <f>D15+D50+D56+D68+D92+D101+D97+D86</f>
        <v>21533.5</v>
      </c>
    </row>
    <row r="14" spans="1:4" ht="12.75">
      <c r="A14" s="275"/>
      <c r="B14" s="276"/>
      <c r="C14" s="276"/>
      <c r="D14" s="277"/>
    </row>
    <row r="15" spans="1:4" ht="12.75">
      <c r="A15" s="278" t="s">
        <v>1</v>
      </c>
      <c r="B15" s="279" t="s">
        <v>90</v>
      </c>
      <c r="C15" s="279"/>
      <c r="D15" s="280">
        <f>D17+D21+D31+D35+D38</f>
        <v>13532.199999999999</v>
      </c>
    </row>
    <row r="16" spans="1:4" ht="12.75">
      <c r="A16" s="281"/>
      <c r="B16" s="279"/>
      <c r="C16" s="279"/>
      <c r="D16" s="280"/>
    </row>
    <row r="17" spans="1:4" ht="12.75">
      <c r="A17" s="208" t="s">
        <v>295</v>
      </c>
      <c r="B17" s="282" t="s">
        <v>90</v>
      </c>
      <c r="C17" s="282" t="s">
        <v>91</v>
      </c>
      <c r="D17" s="283">
        <f>D18</f>
        <v>1600.8</v>
      </c>
    </row>
    <row r="18" spans="1:4" ht="25.5">
      <c r="A18" s="208" t="s">
        <v>296</v>
      </c>
      <c r="B18" s="282" t="s">
        <v>90</v>
      </c>
      <c r="C18" s="282" t="s">
        <v>91</v>
      </c>
      <c r="D18" s="283">
        <f>D19</f>
        <v>1600.8</v>
      </c>
    </row>
    <row r="19" spans="1:4" ht="25.5">
      <c r="A19" s="208" t="s">
        <v>165</v>
      </c>
      <c r="B19" s="282" t="s">
        <v>90</v>
      </c>
      <c r="C19" s="282" t="s">
        <v>91</v>
      </c>
      <c r="D19" s="283">
        <v>1600.8</v>
      </c>
    </row>
    <row r="20" spans="1:4" ht="12.75">
      <c r="A20" s="278"/>
      <c r="B20" s="279"/>
      <c r="C20" s="279"/>
      <c r="D20" s="280"/>
    </row>
    <row r="21" spans="1:4" ht="26.25" customHeight="1">
      <c r="A21" s="208" t="s">
        <v>297</v>
      </c>
      <c r="B21" s="282" t="s">
        <v>90</v>
      </c>
      <c r="C21" s="282" t="s">
        <v>92</v>
      </c>
      <c r="D21" s="283">
        <f>D22</f>
        <v>11832.9</v>
      </c>
    </row>
    <row r="22" spans="1:4" ht="25.5">
      <c r="A22" s="208" t="s">
        <v>298</v>
      </c>
      <c r="B22" s="282" t="s">
        <v>90</v>
      </c>
      <c r="C22" s="282" t="s">
        <v>92</v>
      </c>
      <c r="D22" s="283">
        <f>D23</f>
        <v>11832.9</v>
      </c>
    </row>
    <row r="23" spans="1:4" ht="12.75">
      <c r="A23" s="281" t="s">
        <v>166</v>
      </c>
      <c r="B23" s="282" t="s">
        <v>90</v>
      </c>
      <c r="C23" s="282" t="s">
        <v>92</v>
      </c>
      <c r="D23" s="283">
        <f>D24+D25+D27+D28+D29+D26</f>
        <v>11832.9</v>
      </c>
    </row>
    <row r="24" spans="1:4" ht="25.5">
      <c r="A24" s="208" t="s">
        <v>165</v>
      </c>
      <c r="B24" s="282" t="s">
        <v>90</v>
      </c>
      <c r="C24" s="282" t="s">
        <v>92</v>
      </c>
      <c r="D24" s="283">
        <v>11502.3</v>
      </c>
    </row>
    <row r="25" spans="1:4" ht="17.25" customHeight="1">
      <c r="A25" s="208" t="s">
        <v>167</v>
      </c>
      <c r="B25" s="282" t="s">
        <v>90</v>
      </c>
      <c r="C25" s="282" t="s">
        <v>92</v>
      </c>
      <c r="D25" s="283">
        <v>250</v>
      </c>
    </row>
    <row r="26" spans="1:4" ht="17.25" customHeight="1">
      <c r="A26" s="284" t="s">
        <v>506</v>
      </c>
      <c r="B26" s="282" t="s">
        <v>90</v>
      </c>
      <c r="C26" s="282" t="s">
        <v>92</v>
      </c>
      <c r="D26" s="283">
        <v>80.6</v>
      </c>
    </row>
    <row r="27" spans="1:4" ht="16.5" customHeight="1">
      <c r="A27" s="208" t="s">
        <v>215</v>
      </c>
      <c r="B27" s="282" t="s">
        <v>90</v>
      </c>
      <c r="C27" s="282" t="s">
        <v>92</v>
      </c>
      <c r="D27" s="283">
        <v>0</v>
      </c>
    </row>
    <row r="28" spans="1:4" ht="15" customHeight="1">
      <c r="A28" s="208" t="s">
        <v>168</v>
      </c>
      <c r="B28" s="282" t="s">
        <v>90</v>
      </c>
      <c r="C28" s="282" t="s">
        <v>92</v>
      </c>
      <c r="D28" s="283">
        <v>0</v>
      </c>
    </row>
    <row r="29" spans="1:4" ht="13.5" customHeight="1">
      <c r="A29" s="208" t="s">
        <v>169</v>
      </c>
      <c r="B29" s="282" t="s">
        <v>90</v>
      </c>
      <c r="C29" s="282" t="s">
        <v>92</v>
      </c>
      <c r="D29" s="283">
        <v>0</v>
      </c>
    </row>
    <row r="30" spans="1:4" ht="15" customHeight="1" hidden="1">
      <c r="A30" s="208"/>
      <c r="B30" s="282"/>
      <c r="C30" s="282"/>
      <c r="D30" s="283"/>
    </row>
    <row r="31" spans="1:4" ht="14.25" customHeight="1" hidden="1">
      <c r="A31" s="278" t="s">
        <v>196</v>
      </c>
      <c r="B31" s="279" t="s">
        <v>90</v>
      </c>
      <c r="C31" s="279" t="s">
        <v>199</v>
      </c>
      <c r="D31" s="280">
        <f>D32+D33</f>
        <v>0</v>
      </c>
    </row>
    <row r="32" spans="1:4" ht="14.25" customHeight="1" hidden="1">
      <c r="A32" s="281" t="s">
        <v>197</v>
      </c>
      <c r="B32" s="282" t="s">
        <v>90</v>
      </c>
      <c r="C32" s="282" t="s">
        <v>199</v>
      </c>
      <c r="D32" s="283">
        <v>0</v>
      </c>
    </row>
    <row r="33" spans="1:4" ht="13.5" customHeight="1" hidden="1">
      <c r="A33" s="281" t="s">
        <v>198</v>
      </c>
      <c r="B33" s="282" t="s">
        <v>90</v>
      </c>
      <c r="C33" s="282" t="s">
        <v>199</v>
      </c>
      <c r="D33" s="283">
        <v>0</v>
      </c>
    </row>
    <row r="34" spans="1:4" ht="12.75" customHeight="1">
      <c r="A34" s="281"/>
      <c r="B34" s="282"/>
      <c r="C34" s="282"/>
      <c r="D34" s="283"/>
    </row>
    <row r="35" spans="1:4" ht="12" customHeight="1">
      <c r="A35" s="278" t="s">
        <v>170</v>
      </c>
      <c r="B35" s="279" t="s">
        <v>90</v>
      </c>
      <c r="C35" s="279" t="s">
        <v>101</v>
      </c>
      <c r="D35" s="280">
        <f>D36</f>
        <v>48</v>
      </c>
    </row>
    <row r="36" spans="1:4" ht="12.75">
      <c r="A36" s="208" t="s">
        <v>78</v>
      </c>
      <c r="B36" s="282" t="s">
        <v>90</v>
      </c>
      <c r="C36" s="282" t="s">
        <v>101</v>
      </c>
      <c r="D36" s="283">
        <v>48</v>
      </c>
    </row>
    <row r="37" spans="1:4" ht="12.75">
      <c r="A37" s="281"/>
      <c r="B37" s="282"/>
      <c r="C37" s="282"/>
      <c r="D37" s="283"/>
    </row>
    <row r="38" spans="1:4" ht="12.75">
      <c r="A38" s="278" t="s">
        <v>171</v>
      </c>
      <c r="B38" s="279" t="s">
        <v>90</v>
      </c>
      <c r="C38" s="279" t="s">
        <v>93</v>
      </c>
      <c r="D38" s="280">
        <f>D39+D41+D43+D44+D40+D42+D45+D46+D47+D48</f>
        <v>50.5</v>
      </c>
    </row>
    <row r="39" spans="1:4" ht="51">
      <c r="A39" s="303" t="s">
        <v>508</v>
      </c>
      <c r="B39" s="282" t="s">
        <v>90</v>
      </c>
      <c r="C39" s="282" t="s">
        <v>93</v>
      </c>
      <c r="D39" s="283">
        <v>0.7</v>
      </c>
    </row>
    <row r="40" spans="1:4" ht="14.25" customHeight="1" hidden="1">
      <c r="A40" s="208" t="s">
        <v>325</v>
      </c>
      <c r="B40" s="282" t="s">
        <v>90</v>
      </c>
      <c r="C40" s="282" t="s">
        <v>93</v>
      </c>
      <c r="D40" s="283">
        <v>0</v>
      </c>
    </row>
    <row r="41" spans="1:4" ht="15" customHeight="1" hidden="1">
      <c r="A41" s="208" t="s">
        <v>212</v>
      </c>
      <c r="B41" s="282" t="s">
        <v>90</v>
      </c>
      <c r="C41" s="282" t="s">
        <v>93</v>
      </c>
      <c r="D41" s="283">
        <v>0</v>
      </c>
    </row>
    <row r="42" spans="1:4" ht="13.5" customHeight="1" hidden="1">
      <c r="A42" s="208" t="s">
        <v>326</v>
      </c>
      <c r="B42" s="282" t="s">
        <v>90</v>
      </c>
      <c r="C42" s="282" t="s">
        <v>93</v>
      </c>
      <c r="D42" s="283">
        <v>0</v>
      </c>
    </row>
    <row r="43" spans="1:4" ht="13.5" customHeight="1" hidden="1">
      <c r="A43" s="208" t="s">
        <v>327</v>
      </c>
      <c r="B43" s="282" t="s">
        <v>90</v>
      </c>
      <c r="C43" s="282" t="s">
        <v>93</v>
      </c>
      <c r="D43" s="283">
        <v>0</v>
      </c>
    </row>
    <row r="44" spans="1:4" ht="12.75" customHeight="1" hidden="1">
      <c r="A44" s="208" t="s">
        <v>174</v>
      </c>
      <c r="B44" s="282" t="s">
        <v>90</v>
      </c>
      <c r="C44" s="282" t="s">
        <v>93</v>
      </c>
      <c r="D44" s="283">
        <v>0</v>
      </c>
    </row>
    <row r="45" spans="1:4" ht="14.25" customHeight="1" hidden="1">
      <c r="A45" s="208" t="s">
        <v>328</v>
      </c>
      <c r="B45" s="282" t="s">
        <v>90</v>
      </c>
      <c r="C45" s="282" t="s">
        <v>93</v>
      </c>
      <c r="D45" s="283">
        <v>0</v>
      </c>
    </row>
    <row r="46" spans="1:4" ht="15" customHeight="1" hidden="1">
      <c r="A46" s="208" t="s">
        <v>329</v>
      </c>
      <c r="B46" s="282" t="s">
        <v>90</v>
      </c>
      <c r="C46" s="282" t="s">
        <v>93</v>
      </c>
      <c r="D46" s="283">
        <v>0</v>
      </c>
    </row>
    <row r="47" spans="1:4" ht="13.5" customHeight="1" hidden="1">
      <c r="A47" s="208" t="s">
        <v>330</v>
      </c>
      <c r="B47" s="282" t="s">
        <v>90</v>
      </c>
      <c r="C47" s="282" t="s">
        <v>93</v>
      </c>
      <c r="D47" s="283">
        <v>0</v>
      </c>
    </row>
    <row r="48" spans="1:4" ht="13.5" customHeight="1">
      <c r="A48" s="257" t="s">
        <v>503</v>
      </c>
      <c r="B48" s="282" t="s">
        <v>90</v>
      </c>
      <c r="C48" s="282" t="s">
        <v>93</v>
      </c>
      <c r="D48" s="283">
        <v>49.8</v>
      </c>
    </row>
    <row r="49" spans="1:4" ht="12.75">
      <c r="A49" s="281"/>
      <c r="B49" s="282"/>
      <c r="C49" s="282"/>
      <c r="D49" s="283"/>
    </row>
    <row r="50" spans="1:4" ht="10.5" customHeight="1">
      <c r="A50" s="278" t="s">
        <v>3</v>
      </c>
      <c r="B50" s="279" t="s">
        <v>91</v>
      </c>
      <c r="C50" s="279"/>
      <c r="D50" s="280">
        <f>D52</f>
        <v>434.20000000000005</v>
      </c>
    </row>
    <row r="51" spans="1:4" ht="13.5" customHeight="1">
      <c r="A51" s="281" t="s">
        <v>175</v>
      </c>
      <c r="B51" s="282" t="s">
        <v>91</v>
      </c>
      <c r="C51" s="282" t="s">
        <v>176</v>
      </c>
      <c r="D51" s="283"/>
    </row>
    <row r="52" spans="1:4" ht="12.75">
      <c r="A52" s="285" t="s">
        <v>299</v>
      </c>
      <c r="B52" s="282" t="s">
        <v>91</v>
      </c>
      <c r="C52" s="282" t="s">
        <v>176</v>
      </c>
      <c r="D52" s="283">
        <f>D53+D54</f>
        <v>434.20000000000005</v>
      </c>
    </row>
    <row r="53" spans="1:4" ht="25.5">
      <c r="A53" s="208" t="s">
        <v>177</v>
      </c>
      <c r="B53" s="282" t="s">
        <v>91</v>
      </c>
      <c r="C53" s="282" t="s">
        <v>176</v>
      </c>
      <c r="D53" s="283">
        <v>402.6</v>
      </c>
    </row>
    <row r="54" spans="1:4" ht="12.75">
      <c r="A54" s="208" t="s">
        <v>167</v>
      </c>
      <c r="B54" s="282" t="s">
        <v>91</v>
      </c>
      <c r="C54" s="282" t="s">
        <v>176</v>
      </c>
      <c r="D54" s="283">
        <v>31.6</v>
      </c>
    </row>
    <row r="55" spans="1:4" ht="9" customHeight="1">
      <c r="A55" s="285"/>
      <c r="B55" s="279"/>
      <c r="C55" s="279"/>
      <c r="D55" s="280"/>
    </row>
    <row r="56" spans="1:4" ht="13.5" customHeight="1">
      <c r="A56" s="286" t="s">
        <v>26</v>
      </c>
      <c r="B56" s="279" t="s">
        <v>92</v>
      </c>
      <c r="C56" s="279"/>
      <c r="D56" s="280">
        <f>D57+D60+D65</f>
        <v>4166.1</v>
      </c>
    </row>
    <row r="57" spans="1:4" ht="12.75">
      <c r="A57" s="281" t="s">
        <v>84</v>
      </c>
      <c r="B57" s="282" t="s">
        <v>92</v>
      </c>
      <c r="C57" s="282" t="s">
        <v>90</v>
      </c>
      <c r="D57" s="283">
        <f>D58+D59</f>
        <v>90.1</v>
      </c>
    </row>
    <row r="58" spans="1:4" ht="26.25" customHeight="1">
      <c r="A58" s="208" t="s">
        <v>177</v>
      </c>
      <c r="B58" s="282" t="s">
        <v>92</v>
      </c>
      <c r="C58" s="282" t="s">
        <v>90</v>
      </c>
      <c r="D58" s="283">
        <v>85.6</v>
      </c>
    </row>
    <row r="59" spans="1:4" ht="12.75">
      <c r="A59" s="208" t="s">
        <v>167</v>
      </c>
      <c r="B59" s="282" t="s">
        <v>92</v>
      </c>
      <c r="C59" s="282" t="s">
        <v>90</v>
      </c>
      <c r="D59" s="283">
        <v>4.5</v>
      </c>
    </row>
    <row r="60" spans="1:4" ht="15.75" customHeight="1">
      <c r="A60" s="208" t="s">
        <v>63</v>
      </c>
      <c r="B60" s="282" t="s">
        <v>92</v>
      </c>
      <c r="C60" s="282" t="s">
        <v>100</v>
      </c>
      <c r="D60" s="283">
        <f>D61+D62</f>
        <v>4076</v>
      </c>
    </row>
    <row r="61" spans="1:4" ht="14.25" customHeight="1">
      <c r="A61" s="208" t="s">
        <v>167</v>
      </c>
      <c r="B61" s="287" t="s">
        <v>92</v>
      </c>
      <c r="C61" s="287" t="s">
        <v>100</v>
      </c>
      <c r="D61" s="288">
        <v>0</v>
      </c>
    </row>
    <row r="62" spans="1:4" ht="12.75">
      <c r="A62" s="208" t="s">
        <v>282</v>
      </c>
      <c r="B62" s="287" t="s">
        <v>92</v>
      </c>
      <c r="C62" s="287" t="s">
        <v>100</v>
      </c>
      <c r="D62" s="288">
        <f>D63</f>
        <v>4076</v>
      </c>
    </row>
    <row r="63" spans="1:4" ht="25.5" customHeight="1">
      <c r="A63" s="208" t="s">
        <v>505</v>
      </c>
      <c r="B63" s="287" t="s">
        <v>92</v>
      </c>
      <c r="C63" s="287" t="s">
        <v>100</v>
      </c>
      <c r="D63" s="288">
        <v>4076</v>
      </c>
    </row>
    <row r="64" spans="1:4" ht="12.75">
      <c r="A64" s="208" t="s">
        <v>167</v>
      </c>
      <c r="B64" s="287" t="s">
        <v>92</v>
      </c>
      <c r="C64" s="287" t="s">
        <v>100</v>
      </c>
      <c r="D64" s="288">
        <f>4076</f>
        <v>4076</v>
      </c>
    </row>
    <row r="65" spans="1:4" ht="12.75">
      <c r="A65" s="209" t="s">
        <v>48</v>
      </c>
      <c r="B65" s="287" t="s">
        <v>92</v>
      </c>
      <c r="C65" s="287" t="s">
        <v>94</v>
      </c>
      <c r="D65" s="288">
        <f>D66</f>
        <v>0</v>
      </c>
    </row>
    <row r="66" spans="1:4" ht="12.75">
      <c r="A66" s="208" t="s">
        <v>167</v>
      </c>
      <c r="B66" s="287" t="s">
        <v>92</v>
      </c>
      <c r="C66" s="287" t="s">
        <v>94</v>
      </c>
      <c r="D66" s="288">
        <v>0</v>
      </c>
    </row>
    <row r="67" spans="1:4" ht="10.5" customHeight="1">
      <c r="A67" s="209"/>
      <c r="B67" s="287"/>
      <c r="C67" s="287"/>
      <c r="D67" s="288"/>
    </row>
    <row r="68" spans="1:4" ht="18.75" customHeight="1">
      <c r="A68" s="289" t="s">
        <v>34</v>
      </c>
      <c r="B68" s="290" t="s">
        <v>95</v>
      </c>
      <c r="C68" s="290"/>
      <c r="D68" s="291">
        <f>D69+D73+D79</f>
        <v>2400.4</v>
      </c>
    </row>
    <row r="69" spans="1:4" ht="12.75">
      <c r="A69" s="285" t="s">
        <v>216</v>
      </c>
      <c r="B69" s="287" t="s">
        <v>95</v>
      </c>
      <c r="C69" s="287" t="s">
        <v>90</v>
      </c>
      <c r="D69" s="288">
        <f>D70+D71+D72</f>
        <v>0</v>
      </c>
    </row>
    <row r="70" spans="1:4" ht="25.5" hidden="1">
      <c r="A70" s="209" t="s">
        <v>178</v>
      </c>
      <c r="B70" s="287" t="s">
        <v>95</v>
      </c>
      <c r="C70" s="287" t="s">
        <v>90</v>
      </c>
      <c r="D70" s="288">
        <v>0</v>
      </c>
    </row>
    <row r="71" spans="1:4" ht="27" customHeight="1" hidden="1">
      <c r="A71" s="209" t="s">
        <v>179</v>
      </c>
      <c r="B71" s="287" t="s">
        <v>95</v>
      </c>
      <c r="C71" s="287" t="s">
        <v>90</v>
      </c>
      <c r="D71" s="288">
        <v>0</v>
      </c>
    </row>
    <row r="72" spans="1:4" ht="12.75" hidden="1">
      <c r="A72" s="208" t="s">
        <v>215</v>
      </c>
      <c r="B72" s="287" t="s">
        <v>95</v>
      </c>
      <c r="C72" s="287" t="s">
        <v>90</v>
      </c>
      <c r="D72" s="288">
        <v>0</v>
      </c>
    </row>
    <row r="73" spans="1:4" ht="12.75">
      <c r="A73" s="285" t="s">
        <v>4</v>
      </c>
      <c r="B73" s="287" t="s">
        <v>95</v>
      </c>
      <c r="C73" s="287" t="s">
        <v>91</v>
      </c>
      <c r="D73" s="288">
        <f>D74+D77+D76+D78+D75</f>
        <v>650</v>
      </c>
    </row>
    <row r="74" spans="1:4" ht="15" customHeight="1">
      <c r="A74" s="208" t="s">
        <v>167</v>
      </c>
      <c r="B74" s="287" t="s">
        <v>95</v>
      </c>
      <c r="C74" s="287" t="s">
        <v>91</v>
      </c>
      <c r="D74" s="288">
        <v>500</v>
      </c>
    </row>
    <row r="75" spans="1:4" ht="15" customHeight="1">
      <c r="A75" s="284" t="s">
        <v>506</v>
      </c>
      <c r="B75" s="287" t="s">
        <v>95</v>
      </c>
      <c r="C75" s="287" t="s">
        <v>91</v>
      </c>
      <c r="D75" s="288">
        <v>150</v>
      </c>
    </row>
    <row r="76" spans="1:4" ht="0.75" customHeight="1">
      <c r="A76" s="208" t="s">
        <v>331</v>
      </c>
      <c r="B76" s="287" t="s">
        <v>95</v>
      </c>
      <c r="C76" s="287" t="s">
        <v>91</v>
      </c>
      <c r="D76" s="288">
        <v>0</v>
      </c>
    </row>
    <row r="77" spans="1:4" ht="12.75" hidden="1">
      <c r="A77" s="208" t="s">
        <v>168</v>
      </c>
      <c r="B77" s="287" t="s">
        <v>95</v>
      </c>
      <c r="C77" s="287" t="s">
        <v>91</v>
      </c>
      <c r="D77" s="288">
        <v>0</v>
      </c>
    </row>
    <row r="78" spans="1:4" ht="12.75" hidden="1">
      <c r="A78" s="284" t="s">
        <v>169</v>
      </c>
      <c r="B78" s="287" t="s">
        <v>95</v>
      </c>
      <c r="C78" s="287" t="s">
        <v>91</v>
      </c>
      <c r="D78" s="288">
        <v>0</v>
      </c>
    </row>
    <row r="79" spans="1:4" ht="12.75">
      <c r="A79" s="285" t="s">
        <v>180</v>
      </c>
      <c r="B79" s="287" t="s">
        <v>95</v>
      </c>
      <c r="C79" s="287" t="s">
        <v>96</v>
      </c>
      <c r="D79" s="288">
        <f>D80+D82+D81+D83</f>
        <v>1750.4</v>
      </c>
    </row>
    <row r="80" spans="1:4" ht="12.75">
      <c r="A80" s="208" t="s">
        <v>167</v>
      </c>
      <c r="B80" s="287" t="s">
        <v>95</v>
      </c>
      <c r="C80" s="287" t="s">
        <v>96</v>
      </c>
      <c r="D80" s="288">
        <f>567-11.5</f>
        <v>555.5</v>
      </c>
    </row>
    <row r="81" spans="1:4" ht="12.75">
      <c r="A81" s="284" t="s">
        <v>506</v>
      </c>
      <c r="B81" s="287" t="s">
        <v>95</v>
      </c>
      <c r="C81" s="287" t="s">
        <v>96</v>
      </c>
      <c r="D81" s="288">
        <v>150</v>
      </c>
    </row>
    <row r="82" spans="1:4" ht="12.75">
      <c r="A82" s="208" t="s">
        <v>215</v>
      </c>
      <c r="B82" s="287" t="s">
        <v>95</v>
      </c>
      <c r="C82" s="287" t="s">
        <v>96</v>
      </c>
      <c r="D82" s="288">
        <v>0</v>
      </c>
    </row>
    <row r="83" spans="1:4" ht="12.75">
      <c r="A83" s="197" t="s">
        <v>395</v>
      </c>
      <c r="B83" s="287" t="s">
        <v>95</v>
      </c>
      <c r="C83" s="287" t="s">
        <v>96</v>
      </c>
      <c r="D83" s="288">
        <f>D84</f>
        <v>1044.9</v>
      </c>
    </row>
    <row r="84" spans="1:4" ht="12.75">
      <c r="A84" s="208" t="s">
        <v>167</v>
      </c>
      <c r="B84" s="287" t="s">
        <v>95</v>
      </c>
      <c r="C84" s="287" t="s">
        <v>96</v>
      </c>
      <c r="D84" s="288">
        <v>1044.9</v>
      </c>
    </row>
    <row r="85" spans="1:4" ht="12.75">
      <c r="A85" s="285"/>
      <c r="B85" s="287"/>
      <c r="C85" s="287"/>
      <c r="D85" s="288"/>
    </row>
    <row r="86" spans="1:4" ht="12.75">
      <c r="A86" s="289" t="s">
        <v>181</v>
      </c>
      <c r="B86" s="290" t="s">
        <v>97</v>
      </c>
      <c r="C86" s="290"/>
      <c r="D86" s="291">
        <f>D87</f>
        <v>672</v>
      </c>
    </row>
    <row r="87" spans="1:4" ht="12.75">
      <c r="A87" s="289" t="s">
        <v>89</v>
      </c>
      <c r="B87" s="290" t="s">
        <v>97</v>
      </c>
      <c r="C87" s="290" t="s">
        <v>90</v>
      </c>
      <c r="D87" s="291">
        <f>D88</f>
        <v>672</v>
      </c>
    </row>
    <row r="88" spans="1:4" ht="12.75">
      <c r="A88" s="285" t="s">
        <v>182</v>
      </c>
      <c r="B88" s="287" t="s">
        <v>97</v>
      </c>
      <c r="C88" s="287" t="s">
        <v>90</v>
      </c>
      <c r="D88" s="288">
        <f>D89+D90</f>
        <v>672</v>
      </c>
    </row>
    <row r="89" spans="1:4" ht="23.25" customHeight="1">
      <c r="A89" s="209" t="s">
        <v>183</v>
      </c>
      <c r="B89" s="287" t="s">
        <v>97</v>
      </c>
      <c r="C89" s="287" t="s">
        <v>90</v>
      </c>
      <c r="D89" s="288">
        <v>672</v>
      </c>
    </row>
    <row r="90" spans="1:4" ht="12.75" hidden="1">
      <c r="A90" s="208" t="s">
        <v>215</v>
      </c>
      <c r="B90" s="287" t="s">
        <v>97</v>
      </c>
      <c r="C90" s="287" t="s">
        <v>90</v>
      </c>
      <c r="D90" s="288">
        <v>0</v>
      </c>
    </row>
    <row r="91" spans="1:4" ht="0.75" customHeight="1" hidden="1">
      <c r="A91" s="285"/>
      <c r="B91" s="287"/>
      <c r="C91" s="287"/>
      <c r="D91" s="288"/>
    </row>
    <row r="92" spans="1:4" ht="12.75" hidden="1">
      <c r="A92" s="278" t="s">
        <v>25</v>
      </c>
      <c r="B92" s="279" t="s">
        <v>98</v>
      </c>
      <c r="C92" s="279"/>
      <c r="D92" s="280">
        <f>D93</f>
        <v>0</v>
      </c>
    </row>
    <row r="93" spans="1:4" ht="12.75" hidden="1">
      <c r="A93" s="278" t="s">
        <v>32</v>
      </c>
      <c r="B93" s="282" t="s">
        <v>98</v>
      </c>
      <c r="C93" s="282"/>
      <c r="D93" s="280">
        <f>D94</f>
        <v>0</v>
      </c>
    </row>
    <row r="94" spans="1:4" ht="14.25" customHeight="1" hidden="1">
      <c r="A94" s="286" t="s">
        <v>184</v>
      </c>
      <c r="B94" s="279" t="s">
        <v>98</v>
      </c>
      <c r="C94" s="279"/>
      <c r="D94" s="280">
        <f>D95</f>
        <v>0</v>
      </c>
    </row>
    <row r="95" spans="1:4" ht="12.75" hidden="1">
      <c r="A95" s="208" t="s">
        <v>185</v>
      </c>
      <c r="B95" s="282" t="s">
        <v>98</v>
      </c>
      <c r="C95" s="282" t="s">
        <v>90</v>
      </c>
      <c r="D95" s="283">
        <v>0</v>
      </c>
    </row>
    <row r="96" spans="1:4" ht="12.75">
      <c r="A96" s="281"/>
      <c r="B96" s="282"/>
      <c r="C96" s="282"/>
      <c r="D96" s="283"/>
    </row>
    <row r="97" spans="1:4" ht="12.75">
      <c r="A97" s="278" t="s">
        <v>186</v>
      </c>
      <c r="B97" s="279" t="s">
        <v>101</v>
      </c>
      <c r="C97" s="279"/>
      <c r="D97" s="280">
        <f>D98</f>
        <v>100</v>
      </c>
    </row>
    <row r="98" spans="1:4" ht="12.75">
      <c r="A98" s="281" t="s">
        <v>33</v>
      </c>
      <c r="B98" s="282" t="s">
        <v>101</v>
      </c>
      <c r="C98" s="282" t="s">
        <v>90</v>
      </c>
      <c r="D98" s="283">
        <f>D99</f>
        <v>100</v>
      </c>
    </row>
    <row r="99" spans="1:4" ht="12.75">
      <c r="A99" s="208" t="s">
        <v>167</v>
      </c>
      <c r="B99" s="282" t="s">
        <v>101</v>
      </c>
      <c r="C99" s="282" t="s">
        <v>90</v>
      </c>
      <c r="D99" s="283">
        <v>100</v>
      </c>
    </row>
    <row r="100" spans="1:4" ht="12.75">
      <c r="A100" s="281"/>
      <c r="B100" s="282"/>
      <c r="C100" s="282"/>
      <c r="D100" s="283"/>
    </row>
    <row r="101" spans="1:4" ht="12.75">
      <c r="A101" s="278" t="s">
        <v>85</v>
      </c>
      <c r="B101" s="279" t="s">
        <v>99</v>
      </c>
      <c r="C101" s="279"/>
      <c r="D101" s="283">
        <f>D102</f>
        <v>228.6</v>
      </c>
    </row>
    <row r="102" spans="1:4" ht="12.75">
      <c r="A102" s="281" t="s">
        <v>88</v>
      </c>
      <c r="B102" s="282" t="s">
        <v>99</v>
      </c>
      <c r="C102" s="282" t="s">
        <v>96</v>
      </c>
      <c r="D102" s="283">
        <v>228.6</v>
      </c>
    </row>
    <row r="103" spans="1:4" ht="12.75">
      <c r="A103" s="292"/>
      <c r="B103" s="293"/>
      <c r="C103" s="293"/>
      <c r="D103" s="294"/>
    </row>
    <row r="104" spans="1:4" ht="12.75">
      <c r="A104" s="295"/>
      <c r="B104" s="296"/>
      <c r="C104" s="297"/>
      <c r="D104" s="298"/>
    </row>
    <row r="105" spans="1:4" ht="12.75">
      <c r="A105" s="299" t="s">
        <v>2</v>
      </c>
      <c r="B105" s="300"/>
      <c r="C105" s="301"/>
      <c r="D105" s="302">
        <f>D13</f>
        <v>21533.5</v>
      </c>
    </row>
  </sheetData>
  <sheetProtection/>
  <mergeCells count="3">
    <mergeCell ref="A8:C8"/>
    <mergeCell ref="A9:C9"/>
    <mergeCell ref="A10:C10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zoomScalePageLayoutView="0" workbookViewId="0" topLeftCell="A68">
      <selection activeCell="A24" sqref="A24"/>
    </sheetView>
  </sheetViews>
  <sheetFormatPr defaultColWidth="9.00390625" defaultRowHeight="12.75"/>
  <cols>
    <col min="1" max="1" width="102.875" style="0" customWidth="1"/>
    <col min="2" max="2" width="8.375" style="0" customWidth="1"/>
    <col min="3" max="3" width="11.125" style="0" customWidth="1"/>
    <col min="4" max="5" width="10.625" style="0" customWidth="1"/>
  </cols>
  <sheetData>
    <row r="1" ht="12.75">
      <c r="B1" s="1" t="s">
        <v>132</v>
      </c>
    </row>
    <row r="2" ht="12.75">
      <c r="B2" s="1" t="s">
        <v>300</v>
      </c>
    </row>
    <row r="3" ht="12.75">
      <c r="B3" s="1" t="s">
        <v>301</v>
      </c>
    </row>
    <row r="4" ht="12.75">
      <c r="B4" s="1" t="s">
        <v>491</v>
      </c>
    </row>
    <row r="5" ht="12.75">
      <c r="B5" s="1" t="s">
        <v>492</v>
      </c>
    </row>
    <row r="6" ht="15">
      <c r="B6" s="391" t="s">
        <v>534</v>
      </c>
    </row>
    <row r="7" ht="12.75">
      <c r="B7" s="1"/>
    </row>
    <row r="8" spans="1:3" ht="12.75">
      <c r="A8" s="413" t="s">
        <v>50</v>
      </c>
      <c r="B8" s="413"/>
      <c r="C8" s="413"/>
    </row>
    <row r="9" spans="1:3" ht="12.75">
      <c r="A9" s="413" t="s">
        <v>535</v>
      </c>
      <c r="B9" s="413"/>
      <c r="C9" s="413"/>
    </row>
    <row r="10" spans="1:3" ht="12.75">
      <c r="A10" s="413"/>
      <c r="B10" s="413"/>
      <c r="C10" s="413"/>
    </row>
    <row r="11" spans="1:5" ht="12.75">
      <c r="A11" s="13"/>
      <c r="B11" s="14"/>
      <c r="D11" s="30"/>
      <c r="E11" s="30" t="s">
        <v>106</v>
      </c>
    </row>
    <row r="12" spans="1:5" ht="25.5">
      <c r="A12" s="258" t="s">
        <v>109</v>
      </c>
      <c r="B12" s="259" t="s">
        <v>20</v>
      </c>
      <c r="C12" s="259" t="s">
        <v>163</v>
      </c>
      <c r="D12" s="270" t="s">
        <v>509</v>
      </c>
      <c r="E12" s="270" t="s">
        <v>510</v>
      </c>
    </row>
    <row r="13" spans="1:5" ht="12.75">
      <c r="A13" s="271" t="s">
        <v>130</v>
      </c>
      <c r="B13" s="272"/>
      <c r="C13" s="273"/>
      <c r="D13" s="274">
        <f>D15+D50+D56+D68+D92+D101+D97+D86</f>
        <v>19149.1</v>
      </c>
      <c r="E13" s="274">
        <f>E15+E50+E56+E68+E92+E101+E97+E86</f>
        <v>18986.399999999998</v>
      </c>
    </row>
    <row r="14" spans="1:5" ht="12.75">
      <c r="A14" s="275"/>
      <c r="B14" s="276"/>
      <c r="C14" s="276"/>
      <c r="D14" s="277"/>
      <c r="E14" s="277"/>
    </row>
    <row r="15" spans="1:5" ht="12.75">
      <c r="A15" s="278" t="s">
        <v>1</v>
      </c>
      <c r="B15" s="279" t="s">
        <v>90</v>
      </c>
      <c r="C15" s="279"/>
      <c r="D15" s="280">
        <f>D17+D21+D31+D35+D38</f>
        <v>12443.599999999999</v>
      </c>
      <c r="E15" s="280">
        <f>E17+E21+E31+E35+E38</f>
        <v>12003.599999999999</v>
      </c>
    </row>
    <row r="16" spans="1:5" ht="12.75">
      <c r="A16" s="281"/>
      <c r="B16" s="279"/>
      <c r="C16" s="279"/>
      <c r="D16" s="280"/>
      <c r="E16" s="280"/>
    </row>
    <row r="17" spans="1:5" ht="12.75">
      <c r="A17" s="208" t="s">
        <v>295</v>
      </c>
      <c r="B17" s="282" t="s">
        <v>90</v>
      </c>
      <c r="C17" s="282" t="s">
        <v>91</v>
      </c>
      <c r="D17" s="283">
        <f>D18</f>
        <v>1600.8</v>
      </c>
      <c r="E17" s="283">
        <f>E18</f>
        <v>1600.8</v>
      </c>
    </row>
    <row r="18" spans="1:5" ht="25.5">
      <c r="A18" s="208" t="s">
        <v>296</v>
      </c>
      <c r="B18" s="282" t="s">
        <v>90</v>
      </c>
      <c r="C18" s="282" t="s">
        <v>91</v>
      </c>
      <c r="D18" s="283">
        <f>D19</f>
        <v>1600.8</v>
      </c>
      <c r="E18" s="283">
        <f>E19</f>
        <v>1600.8</v>
      </c>
    </row>
    <row r="19" spans="1:5" ht="25.5">
      <c r="A19" s="208" t="s">
        <v>165</v>
      </c>
      <c r="B19" s="282" t="s">
        <v>90</v>
      </c>
      <c r="C19" s="282" t="s">
        <v>91</v>
      </c>
      <c r="D19" s="283">
        <v>1600.8</v>
      </c>
      <c r="E19" s="283">
        <v>1600.8</v>
      </c>
    </row>
    <row r="20" spans="1:5" ht="12.75">
      <c r="A20" s="278"/>
      <c r="B20" s="279"/>
      <c r="C20" s="279"/>
      <c r="D20" s="280"/>
      <c r="E20" s="280"/>
    </row>
    <row r="21" spans="1:5" ht="25.5">
      <c r="A21" s="208" t="s">
        <v>297</v>
      </c>
      <c r="B21" s="282" t="s">
        <v>90</v>
      </c>
      <c r="C21" s="282" t="s">
        <v>92</v>
      </c>
      <c r="D21" s="283">
        <f>D22</f>
        <v>10744.3</v>
      </c>
      <c r="E21" s="283">
        <f>E22</f>
        <v>10304.3</v>
      </c>
    </row>
    <row r="22" spans="1:5" ht="25.5">
      <c r="A22" s="208" t="s">
        <v>298</v>
      </c>
      <c r="B22" s="282" t="s">
        <v>90</v>
      </c>
      <c r="C22" s="282" t="s">
        <v>92</v>
      </c>
      <c r="D22" s="283">
        <f>D23</f>
        <v>10744.3</v>
      </c>
      <c r="E22" s="283">
        <f>E23</f>
        <v>10304.3</v>
      </c>
    </row>
    <row r="23" spans="1:5" ht="12.75">
      <c r="A23" s="281" t="s">
        <v>166</v>
      </c>
      <c r="B23" s="282" t="s">
        <v>90</v>
      </c>
      <c r="C23" s="282" t="s">
        <v>92</v>
      </c>
      <c r="D23" s="283">
        <f>D24+D25+D27+D28+D29+D26</f>
        <v>10744.3</v>
      </c>
      <c r="E23" s="283">
        <f>E24+E25+E27+E28+E29+E26</f>
        <v>10304.3</v>
      </c>
    </row>
    <row r="24" spans="1:5" ht="25.5">
      <c r="A24" s="208" t="s">
        <v>165</v>
      </c>
      <c r="B24" s="282" t="s">
        <v>90</v>
      </c>
      <c r="C24" s="282" t="s">
        <v>92</v>
      </c>
      <c r="D24" s="283">
        <f>11502.3-838</f>
        <v>10664.3</v>
      </c>
      <c r="E24" s="283">
        <f>11502.3-1278</f>
        <v>10224.3</v>
      </c>
    </row>
    <row r="25" spans="1:5" ht="12.75">
      <c r="A25" s="208" t="s">
        <v>167</v>
      </c>
      <c r="B25" s="282" t="s">
        <v>90</v>
      </c>
      <c r="C25" s="282" t="s">
        <v>92</v>
      </c>
      <c r="D25" s="283">
        <v>50</v>
      </c>
      <c r="E25" s="283">
        <v>50</v>
      </c>
    </row>
    <row r="26" spans="1:5" ht="12.75">
      <c r="A26" s="284" t="s">
        <v>506</v>
      </c>
      <c r="B26" s="282" t="s">
        <v>90</v>
      </c>
      <c r="C26" s="282" t="s">
        <v>92</v>
      </c>
      <c r="D26" s="283">
        <v>30</v>
      </c>
      <c r="E26" s="283">
        <v>30</v>
      </c>
    </row>
    <row r="27" spans="1:5" ht="12.75" hidden="1">
      <c r="A27" s="208" t="s">
        <v>215</v>
      </c>
      <c r="B27" s="282" t="s">
        <v>90</v>
      </c>
      <c r="C27" s="282" t="s">
        <v>92</v>
      </c>
      <c r="D27" s="283">
        <v>0</v>
      </c>
      <c r="E27" s="283">
        <v>0</v>
      </c>
    </row>
    <row r="28" spans="1:5" ht="12.75" hidden="1">
      <c r="A28" s="208" t="s">
        <v>168</v>
      </c>
      <c r="B28" s="282" t="s">
        <v>90</v>
      </c>
      <c r="C28" s="282" t="s">
        <v>92</v>
      </c>
      <c r="D28" s="283">
        <v>0</v>
      </c>
      <c r="E28" s="283">
        <v>0</v>
      </c>
    </row>
    <row r="29" spans="1:5" ht="12.75" hidden="1">
      <c r="A29" s="208" t="s">
        <v>169</v>
      </c>
      <c r="B29" s="282" t="s">
        <v>90</v>
      </c>
      <c r="C29" s="282" t="s">
        <v>92</v>
      </c>
      <c r="D29" s="283">
        <v>0</v>
      </c>
      <c r="E29" s="283">
        <v>0</v>
      </c>
    </row>
    <row r="30" spans="1:5" ht="0.75" customHeight="1">
      <c r="A30" s="208"/>
      <c r="B30" s="282"/>
      <c r="C30" s="282"/>
      <c r="D30" s="283"/>
      <c r="E30" s="283"/>
    </row>
    <row r="31" spans="1:5" ht="12.75" hidden="1">
      <c r="A31" s="278" t="s">
        <v>196</v>
      </c>
      <c r="B31" s="279" t="s">
        <v>90</v>
      </c>
      <c r="C31" s="279" t="s">
        <v>199</v>
      </c>
      <c r="D31" s="280">
        <f>D32+D33</f>
        <v>0</v>
      </c>
      <c r="E31" s="280">
        <f>E32+E33</f>
        <v>0</v>
      </c>
    </row>
    <row r="32" spans="1:5" ht="12.75" hidden="1">
      <c r="A32" s="281" t="s">
        <v>197</v>
      </c>
      <c r="B32" s="282" t="s">
        <v>90</v>
      </c>
      <c r="C32" s="282" t="s">
        <v>199</v>
      </c>
      <c r="D32" s="283">
        <v>0</v>
      </c>
      <c r="E32" s="283">
        <v>0</v>
      </c>
    </row>
    <row r="33" spans="1:5" ht="12.75" hidden="1">
      <c r="A33" s="281" t="s">
        <v>198</v>
      </c>
      <c r="B33" s="282" t="s">
        <v>90</v>
      </c>
      <c r="C33" s="282" t="s">
        <v>199</v>
      </c>
      <c r="D33" s="283">
        <v>0</v>
      </c>
      <c r="E33" s="283">
        <v>0</v>
      </c>
    </row>
    <row r="34" spans="1:5" ht="12.75">
      <c r="A34" s="281"/>
      <c r="B34" s="282"/>
      <c r="C34" s="282"/>
      <c r="D34" s="283"/>
      <c r="E34" s="283"/>
    </row>
    <row r="35" spans="1:5" ht="12.75">
      <c r="A35" s="278" t="s">
        <v>170</v>
      </c>
      <c r="B35" s="279" t="s">
        <v>90</v>
      </c>
      <c r="C35" s="279" t="s">
        <v>101</v>
      </c>
      <c r="D35" s="280">
        <f>D36</f>
        <v>48</v>
      </c>
      <c r="E35" s="280">
        <f>E36</f>
        <v>48</v>
      </c>
    </row>
    <row r="36" spans="1:5" ht="12.75">
      <c r="A36" s="208" t="s">
        <v>78</v>
      </c>
      <c r="B36" s="282" t="s">
        <v>90</v>
      </c>
      <c r="C36" s="282" t="s">
        <v>101</v>
      </c>
      <c r="D36" s="283">
        <v>48</v>
      </c>
      <c r="E36" s="283">
        <v>48</v>
      </c>
    </row>
    <row r="37" spans="1:5" ht="12.75">
      <c r="A37" s="281"/>
      <c r="B37" s="282"/>
      <c r="C37" s="282"/>
      <c r="D37" s="283"/>
      <c r="E37" s="283"/>
    </row>
    <row r="38" spans="1:5" ht="12.75">
      <c r="A38" s="278" t="s">
        <v>171</v>
      </c>
      <c r="B38" s="279" t="s">
        <v>90</v>
      </c>
      <c r="C38" s="279" t="s">
        <v>93</v>
      </c>
      <c r="D38" s="280">
        <f>D39+D41+D43+D44+D40+D42+D45+D46+D47+D48</f>
        <v>50.5</v>
      </c>
      <c r="E38" s="280">
        <f>E39+E41+E43+E44+E40+E42+E45+E46+E47+E48</f>
        <v>50.5</v>
      </c>
    </row>
    <row r="39" spans="1:5" ht="51">
      <c r="A39" s="303" t="s">
        <v>508</v>
      </c>
      <c r="B39" s="282" t="s">
        <v>90</v>
      </c>
      <c r="C39" s="282" t="s">
        <v>93</v>
      </c>
      <c r="D39" s="283">
        <v>0.7</v>
      </c>
      <c r="E39" s="283">
        <v>0.7</v>
      </c>
    </row>
    <row r="40" spans="1:5" ht="25.5" hidden="1">
      <c r="A40" s="208" t="s">
        <v>325</v>
      </c>
      <c r="B40" s="282" t="s">
        <v>90</v>
      </c>
      <c r="C40" s="282" t="s">
        <v>93</v>
      </c>
      <c r="D40" s="283">
        <v>0</v>
      </c>
      <c r="E40" s="283">
        <v>0</v>
      </c>
    </row>
    <row r="41" spans="1:5" ht="25.5" hidden="1">
      <c r="A41" s="208" t="s">
        <v>212</v>
      </c>
      <c r="B41" s="282" t="s">
        <v>90</v>
      </c>
      <c r="C41" s="282" t="s">
        <v>93</v>
      </c>
      <c r="D41" s="283">
        <v>0</v>
      </c>
      <c r="E41" s="283">
        <v>0</v>
      </c>
    </row>
    <row r="42" spans="1:5" ht="25.5" hidden="1">
      <c r="A42" s="208" t="s">
        <v>326</v>
      </c>
      <c r="B42" s="282" t="s">
        <v>90</v>
      </c>
      <c r="C42" s="282" t="s">
        <v>93</v>
      </c>
      <c r="D42" s="283">
        <v>0</v>
      </c>
      <c r="E42" s="283">
        <v>0</v>
      </c>
    </row>
    <row r="43" spans="1:5" ht="12.75" hidden="1">
      <c r="A43" s="208" t="s">
        <v>327</v>
      </c>
      <c r="B43" s="282" t="s">
        <v>90</v>
      </c>
      <c r="C43" s="282" t="s">
        <v>93</v>
      </c>
      <c r="D43" s="283">
        <v>0</v>
      </c>
      <c r="E43" s="283">
        <v>0</v>
      </c>
    </row>
    <row r="44" spans="1:5" ht="38.25" hidden="1">
      <c r="A44" s="208" t="s">
        <v>174</v>
      </c>
      <c r="B44" s="282" t="s">
        <v>90</v>
      </c>
      <c r="C44" s="282" t="s">
        <v>93</v>
      </c>
      <c r="D44" s="283">
        <v>0</v>
      </c>
      <c r="E44" s="283">
        <v>0</v>
      </c>
    </row>
    <row r="45" spans="1:5" ht="25.5" hidden="1">
      <c r="A45" s="208" t="s">
        <v>328</v>
      </c>
      <c r="B45" s="282" t="s">
        <v>90</v>
      </c>
      <c r="C45" s="282" t="s">
        <v>93</v>
      </c>
      <c r="D45" s="283">
        <v>0</v>
      </c>
      <c r="E45" s="283">
        <v>0</v>
      </c>
    </row>
    <row r="46" spans="1:5" ht="25.5" hidden="1">
      <c r="A46" s="208" t="s">
        <v>329</v>
      </c>
      <c r="B46" s="282" t="s">
        <v>90</v>
      </c>
      <c r="C46" s="282" t="s">
        <v>93</v>
      </c>
      <c r="D46" s="283">
        <v>0</v>
      </c>
      <c r="E46" s="283">
        <v>0</v>
      </c>
    </row>
    <row r="47" spans="1:5" ht="25.5">
      <c r="A47" s="208" t="s">
        <v>330</v>
      </c>
      <c r="B47" s="282" t="s">
        <v>90</v>
      </c>
      <c r="C47" s="282" t="s">
        <v>93</v>
      </c>
      <c r="D47" s="283">
        <v>0</v>
      </c>
      <c r="E47" s="283">
        <v>0</v>
      </c>
    </row>
    <row r="48" spans="1:5" ht="12.75">
      <c r="A48" s="257" t="s">
        <v>503</v>
      </c>
      <c r="B48" s="282" t="s">
        <v>90</v>
      </c>
      <c r="C48" s="282" t="s">
        <v>93</v>
      </c>
      <c r="D48" s="283">
        <v>49.8</v>
      </c>
      <c r="E48" s="283">
        <v>49.8</v>
      </c>
    </row>
    <row r="49" spans="1:5" ht="12.75">
      <c r="A49" s="281"/>
      <c r="B49" s="282"/>
      <c r="C49" s="282"/>
      <c r="D49" s="283"/>
      <c r="E49" s="283"/>
    </row>
    <row r="50" spans="1:5" ht="12.75">
      <c r="A50" s="278" t="s">
        <v>3</v>
      </c>
      <c r="B50" s="279" t="s">
        <v>91</v>
      </c>
      <c r="C50" s="279"/>
      <c r="D50" s="280">
        <f>D52</f>
        <v>454.90000000000003</v>
      </c>
      <c r="E50" s="280">
        <f>E52</f>
        <v>471.8</v>
      </c>
    </row>
    <row r="51" spans="1:5" ht="12.75">
      <c r="A51" s="281" t="s">
        <v>175</v>
      </c>
      <c r="B51" s="282" t="s">
        <v>91</v>
      </c>
      <c r="C51" s="282" t="s">
        <v>176</v>
      </c>
      <c r="D51" s="283"/>
      <c r="E51" s="283"/>
    </row>
    <row r="52" spans="1:5" ht="12.75">
      <c r="A52" s="285" t="s">
        <v>299</v>
      </c>
      <c r="B52" s="282" t="s">
        <v>91</v>
      </c>
      <c r="C52" s="282" t="s">
        <v>176</v>
      </c>
      <c r="D52" s="283">
        <f>D53+D54</f>
        <v>454.90000000000003</v>
      </c>
      <c r="E52" s="283">
        <f>E53+E54</f>
        <v>471.8</v>
      </c>
    </row>
    <row r="53" spans="1:5" ht="25.5">
      <c r="A53" s="208" t="s">
        <v>177</v>
      </c>
      <c r="B53" s="282" t="s">
        <v>91</v>
      </c>
      <c r="C53" s="282" t="s">
        <v>176</v>
      </c>
      <c r="D53" s="283">
        <v>423.3</v>
      </c>
      <c r="E53" s="283">
        <v>440.2</v>
      </c>
    </row>
    <row r="54" spans="1:5" ht="12.75">
      <c r="A54" s="208" t="s">
        <v>167</v>
      </c>
      <c r="B54" s="282" t="s">
        <v>91</v>
      </c>
      <c r="C54" s="282" t="s">
        <v>176</v>
      </c>
      <c r="D54" s="283">
        <v>31.6</v>
      </c>
      <c r="E54" s="283">
        <v>31.6</v>
      </c>
    </row>
    <row r="55" spans="1:5" ht="12.75">
      <c r="A55" s="285"/>
      <c r="B55" s="279"/>
      <c r="C55" s="279"/>
      <c r="D55" s="280"/>
      <c r="E55" s="280"/>
    </row>
    <row r="56" spans="1:5" ht="12.75">
      <c r="A56" s="286" t="s">
        <v>26</v>
      </c>
      <c r="B56" s="279" t="s">
        <v>92</v>
      </c>
      <c r="C56" s="279"/>
      <c r="D56" s="280">
        <f>D57+D60+D65</f>
        <v>4623.1</v>
      </c>
      <c r="E56" s="280">
        <f>E57+E60+E65</f>
        <v>4876.700000000001</v>
      </c>
    </row>
    <row r="57" spans="1:5" ht="12.75">
      <c r="A57" s="281" t="s">
        <v>84</v>
      </c>
      <c r="B57" s="282" t="s">
        <v>92</v>
      </c>
      <c r="C57" s="282" t="s">
        <v>90</v>
      </c>
      <c r="D57" s="283">
        <f>D58+D59</f>
        <v>90.1</v>
      </c>
      <c r="E57" s="283">
        <f>E58+E59</f>
        <v>90.1</v>
      </c>
    </row>
    <row r="58" spans="1:5" ht="25.5">
      <c r="A58" s="208" t="s">
        <v>177</v>
      </c>
      <c r="B58" s="282" t="s">
        <v>92</v>
      </c>
      <c r="C58" s="282" t="s">
        <v>90</v>
      </c>
      <c r="D58" s="283">
        <v>85.6</v>
      </c>
      <c r="E58" s="283">
        <v>85.6</v>
      </c>
    </row>
    <row r="59" spans="1:5" ht="12.75">
      <c r="A59" s="208" t="s">
        <v>167</v>
      </c>
      <c r="B59" s="282" t="s">
        <v>92</v>
      </c>
      <c r="C59" s="282" t="s">
        <v>90</v>
      </c>
      <c r="D59" s="283">
        <v>4.5</v>
      </c>
      <c r="E59" s="283">
        <v>4.5</v>
      </c>
    </row>
    <row r="60" spans="1:5" ht="12.75">
      <c r="A60" s="208" t="s">
        <v>63</v>
      </c>
      <c r="B60" s="282" t="s">
        <v>92</v>
      </c>
      <c r="C60" s="282" t="s">
        <v>100</v>
      </c>
      <c r="D60" s="283">
        <f>D61+D62</f>
        <v>4533</v>
      </c>
      <c r="E60" s="283">
        <f>E61+E62</f>
        <v>4786.6</v>
      </c>
    </row>
    <row r="61" spans="1:5" ht="12.75">
      <c r="A61" s="208" t="s">
        <v>167</v>
      </c>
      <c r="B61" s="287" t="s">
        <v>92</v>
      </c>
      <c r="C61" s="287" t="s">
        <v>100</v>
      </c>
      <c r="D61" s="288">
        <v>0</v>
      </c>
      <c r="E61" s="288">
        <v>0</v>
      </c>
    </row>
    <row r="62" spans="1:5" ht="12.75">
      <c r="A62" s="208" t="s">
        <v>282</v>
      </c>
      <c r="B62" s="287" t="s">
        <v>92</v>
      </c>
      <c r="C62" s="287" t="s">
        <v>100</v>
      </c>
      <c r="D62" s="288">
        <f>D63</f>
        <v>4533</v>
      </c>
      <c r="E62" s="288">
        <f>E63</f>
        <v>4786.6</v>
      </c>
    </row>
    <row r="63" spans="1:5" ht="25.5">
      <c r="A63" s="208" t="s">
        <v>294</v>
      </c>
      <c r="B63" s="287" t="s">
        <v>92</v>
      </c>
      <c r="C63" s="287" t="s">
        <v>100</v>
      </c>
      <c r="D63" s="288">
        <f>D64</f>
        <v>4533</v>
      </c>
      <c r="E63" s="288">
        <f>E64</f>
        <v>4786.6</v>
      </c>
    </row>
    <row r="64" spans="1:5" ht="12.75">
      <c r="A64" s="208" t="s">
        <v>167</v>
      </c>
      <c r="B64" s="287" t="s">
        <v>92</v>
      </c>
      <c r="C64" s="287" t="s">
        <v>100</v>
      </c>
      <c r="D64" s="288">
        <v>4533</v>
      </c>
      <c r="E64" s="288">
        <v>4786.6</v>
      </c>
    </row>
    <row r="65" spans="1:5" ht="12.75">
      <c r="A65" s="209" t="s">
        <v>48</v>
      </c>
      <c r="B65" s="287" t="s">
        <v>92</v>
      </c>
      <c r="C65" s="287" t="s">
        <v>94</v>
      </c>
      <c r="D65" s="288">
        <f>D66</f>
        <v>0</v>
      </c>
      <c r="E65" s="288">
        <f>E66</f>
        <v>0</v>
      </c>
    </row>
    <row r="66" spans="1:5" ht="12.75">
      <c r="A66" s="208" t="s">
        <v>167</v>
      </c>
      <c r="B66" s="287" t="s">
        <v>92</v>
      </c>
      <c r="C66" s="287" t="s">
        <v>94</v>
      </c>
      <c r="D66" s="288">
        <v>0</v>
      </c>
      <c r="E66" s="288">
        <v>0</v>
      </c>
    </row>
    <row r="67" spans="1:5" ht="12.75">
      <c r="A67" s="209"/>
      <c r="B67" s="287"/>
      <c r="C67" s="287"/>
      <c r="D67" s="288"/>
      <c r="E67" s="288"/>
    </row>
    <row r="68" spans="1:5" ht="12.75">
      <c r="A68" s="289" t="s">
        <v>34</v>
      </c>
      <c r="B68" s="290" t="s">
        <v>95</v>
      </c>
      <c r="C68" s="290"/>
      <c r="D68" s="291">
        <f>D69+D73+D79</f>
        <v>719.6999999999999</v>
      </c>
      <c r="E68" s="291">
        <f>E69+E73+E79</f>
        <v>726.5</v>
      </c>
    </row>
    <row r="69" spans="1:5" ht="12.75">
      <c r="A69" s="285" t="s">
        <v>216</v>
      </c>
      <c r="B69" s="287" t="s">
        <v>95</v>
      </c>
      <c r="C69" s="287" t="s">
        <v>90</v>
      </c>
      <c r="D69" s="288">
        <f>D70+D71+D72</f>
        <v>0</v>
      </c>
      <c r="E69" s="288">
        <f>E70+E71+E72</f>
        <v>0</v>
      </c>
    </row>
    <row r="70" spans="1:5" ht="25.5">
      <c r="A70" s="209" t="s">
        <v>178</v>
      </c>
      <c r="B70" s="287" t="s">
        <v>95</v>
      </c>
      <c r="C70" s="287" t="s">
        <v>90</v>
      </c>
      <c r="D70" s="288">
        <v>0</v>
      </c>
      <c r="E70" s="288">
        <v>0</v>
      </c>
    </row>
    <row r="71" spans="1:5" ht="25.5">
      <c r="A71" s="209" t="s">
        <v>179</v>
      </c>
      <c r="B71" s="287" t="s">
        <v>95</v>
      </c>
      <c r="C71" s="287" t="s">
        <v>90</v>
      </c>
      <c r="D71" s="288">
        <v>0</v>
      </c>
      <c r="E71" s="288">
        <v>0</v>
      </c>
    </row>
    <row r="72" spans="1:5" ht="12.75">
      <c r="A72" s="208" t="s">
        <v>215</v>
      </c>
      <c r="B72" s="287" t="s">
        <v>95</v>
      </c>
      <c r="C72" s="287" t="s">
        <v>90</v>
      </c>
      <c r="D72" s="288">
        <v>0</v>
      </c>
      <c r="E72" s="288">
        <v>0</v>
      </c>
    </row>
    <row r="73" spans="1:5" ht="12.75">
      <c r="A73" s="285" t="s">
        <v>4</v>
      </c>
      <c r="B73" s="287" t="s">
        <v>95</v>
      </c>
      <c r="C73" s="287" t="s">
        <v>91</v>
      </c>
      <c r="D73" s="288">
        <f>D74+D77+D76+D78+D75</f>
        <v>100</v>
      </c>
      <c r="E73" s="288">
        <f>E74+E77+E76+E78+E75</f>
        <v>100</v>
      </c>
    </row>
    <row r="74" spans="1:5" ht="12.75">
      <c r="A74" s="208" t="s">
        <v>167</v>
      </c>
      <c r="B74" s="287" t="s">
        <v>95</v>
      </c>
      <c r="C74" s="287" t="s">
        <v>91</v>
      </c>
      <c r="D74" s="288">
        <v>50</v>
      </c>
      <c r="E74" s="288">
        <v>50</v>
      </c>
    </row>
    <row r="75" spans="1:5" ht="12.75">
      <c r="A75" s="284" t="s">
        <v>506</v>
      </c>
      <c r="B75" s="287" t="s">
        <v>95</v>
      </c>
      <c r="C75" s="287" t="s">
        <v>91</v>
      </c>
      <c r="D75" s="288">
        <v>50</v>
      </c>
      <c r="E75" s="288">
        <v>50</v>
      </c>
    </row>
    <row r="76" spans="1:5" ht="12.75">
      <c r="A76" s="208" t="s">
        <v>331</v>
      </c>
      <c r="B76" s="287" t="s">
        <v>95</v>
      </c>
      <c r="C76" s="287" t="s">
        <v>91</v>
      </c>
      <c r="D76" s="288">
        <v>0</v>
      </c>
      <c r="E76" s="288">
        <v>0</v>
      </c>
    </row>
    <row r="77" spans="1:5" ht="12.75">
      <c r="A77" s="208" t="s">
        <v>168</v>
      </c>
      <c r="B77" s="287" t="s">
        <v>95</v>
      </c>
      <c r="C77" s="287" t="s">
        <v>91</v>
      </c>
      <c r="D77" s="288">
        <v>0</v>
      </c>
      <c r="E77" s="288">
        <v>0</v>
      </c>
    </row>
    <row r="78" spans="1:5" ht="12.75">
      <c r="A78" s="284" t="s">
        <v>169</v>
      </c>
      <c r="B78" s="287" t="s">
        <v>95</v>
      </c>
      <c r="C78" s="287" t="s">
        <v>91</v>
      </c>
      <c r="D78" s="288">
        <v>0</v>
      </c>
      <c r="E78" s="288">
        <v>0</v>
      </c>
    </row>
    <row r="79" spans="1:5" ht="12.75">
      <c r="A79" s="285" t="s">
        <v>180</v>
      </c>
      <c r="B79" s="287" t="s">
        <v>95</v>
      </c>
      <c r="C79" s="287" t="s">
        <v>96</v>
      </c>
      <c r="D79" s="288">
        <f>D80+D82+D81+D83</f>
        <v>619.6999999999999</v>
      </c>
      <c r="E79" s="288">
        <f>E80+E82+E81+E83</f>
        <v>626.5</v>
      </c>
    </row>
    <row r="80" spans="1:5" ht="12.75">
      <c r="A80" s="208" t="s">
        <v>167</v>
      </c>
      <c r="B80" s="287" t="s">
        <v>95</v>
      </c>
      <c r="C80" s="287" t="s">
        <v>96</v>
      </c>
      <c r="D80" s="288">
        <f>67-7.7</f>
        <v>59.3</v>
      </c>
      <c r="E80" s="288">
        <f>67-0.9</f>
        <v>66.1</v>
      </c>
    </row>
    <row r="81" spans="1:5" ht="12.75">
      <c r="A81" s="284" t="s">
        <v>506</v>
      </c>
      <c r="B81" s="287" t="s">
        <v>95</v>
      </c>
      <c r="C81" s="287" t="s">
        <v>96</v>
      </c>
      <c r="D81" s="288">
        <v>50</v>
      </c>
      <c r="E81" s="288">
        <v>50</v>
      </c>
    </row>
    <row r="82" spans="1:5" ht="12.75">
      <c r="A82" s="208" t="s">
        <v>215</v>
      </c>
      <c r="B82" s="287" t="s">
        <v>95</v>
      </c>
      <c r="C82" s="287" t="s">
        <v>96</v>
      </c>
      <c r="D82" s="288">
        <v>0</v>
      </c>
      <c r="E82" s="288">
        <v>0</v>
      </c>
    </row>
    <row r="83" spans="1:5" ht="12.75">
      <c r="A83" s="197" t="s">
        <v>395</v>
      </c>
      <c r="B83" s="287" t="s">
        <v>95</v>
      </c>
      <c r="C83" s="287" t="s">
        <v>96</v>
      </c>
      <c r="D83" s="288">
        <f>D84</f>
        <v>510.4</v>
      </c>
      <c r="E83" s="288">
        <f>E84</f>
        <v>510.4</v>
      </c>
    </row>
    <row r="84" spans="1:5" ht="12.75">
      <c r="A84" s="208" t="s">
        <v>167</v>
      </c>
      <c r="B84" s="287" t="s">
        <v>95</v>
      </c>
      <c r="C84" s="287" t="s">
        <v>96</v>
      </c>
      <c r="D84" s="288">
        <v>510.4</v>
      </c>
      <c r="E84" s="288">
        <v>510.4</v>
      </c>
    </row>
    <row r="85" spans="1:5" ht="12.75">
      <c r="A85" s="285"/>
      <c r="B85" s="287"/>
      <c r="C85" s="287"/>
      <c r="D85" s="288"/>
      <c r="E85" s="288"/>
    </row>
    <row r="86" spans="1:5" ht="12.75">
      <c r="A86" s="289" t="s">
        <v>181</v>
      </c>
      <c r="B86" s="290" t="s">
        <v>97</v>
      </c>
      <c r="C86" s="290"/>
      <c r="D86" s="291">
        <f>D87</f>
        <v>672</v>
      </c>
      <c r="E86" s="291">
        <f>E87</f>
        <v>672</v>
      </c>
    </row>
    <row r="87" spans="1:5" ht="12.75">
      <c r="A87" s="289" t="s">
        <v>89</v>
      </c>
      <c r="B87" s="290" t="s">
        <v>97</v>
      </c>
      <c r="C87" s="290" t="s">
        <v>90</v>
      </c>
      <c r="D87" s="291">
        <f>D88</f>
        <v>672</v>
      </c>
      <c r="E87" s="291">
        <f>E88</f>
        <v>672</v>
      </c>
    </row>
    <row r="88" spans="1:5" ht="12.75">
      <c r="A88" s="285" t="s">
        <v>182</v>
      </c>
      <c r="B88" s="287" t="s">
        <v>97</v>
      </c>
      <c r="C88" s="287" t="s">
        <v>90</v>
      </c>
      <c r="D88" s="288">
        <f>D89+D90</f>
        <v>672</v>
      </c>
      <c r="E88" s="288">
        <f>E89+E90</f>
        <v>672</v>
      </c>
    </row>
    <row r="89" spans="1:5" ht="25.5">
      <c r="A89" s="209" t="s">
        <v>183</v>
      </c>
      <c r="B89" s="287" t="s">
        <v>97</v>
      </c>
      <c r="C89" s="287" t="s">
        <v>90</v>
      </c>
      <c r="D89" s="288">
        <v>672</v>
      </c>
      <c r="E89" s="288">
        <v>672</v>
      </c>
    </row>
    <row r="90" spans="1:5" ht="12.75" hidden="1">
      <c r="A90" s="208" t="s">
        <v>215</v>
      </c>
      <c r="B90" s="287" t="s">
        <v>97</v>
      </c>
      <c r="C90" s="287" t="s">
        <v>90</v>
      </c>
      <c r="D90" s="288">
        <v>0</v>
      </c>
      <c r="E90" s="288">
        <v>0</v>
      </c>
    </row>
    <row r="91" spans="1:5" ht="12.75" hidden="1">
      <c r="A91" s="285"/>
      <c r="B91" s="287"/>
      <c r="C91" s="287"/>
      <c r="D91" s="288"/>
      <c r="E91" s="288"/>
    </row>
    <row r="92" spans="1:5" ht="12.75" hidden="1">
      <c r="A92" s="278" t="s">
        <v>25</v>
      </c>
      <c r="B92" s="279" t="s">
        <v>98</v>
      </c>
      <c r="C92" s="279"/>
      <c r="D92" s="280">
        <f aca="true" t="shared" si="0" ref="D92:E94">D93</f>
        <v>0</v>
      </c>
      <c r="E92" s="280">
        <f t="shared" si="0"/>
        <v>0</v>
      </c>
    </row>
    <row r="93" spans="1:5" ht="12.75" hidden="1">
      <c r="A93" s="278" t="s">
        <v>32</v>
      </c>
      <c r="B93" s="282" t="s">
        <v>98</v>
      </c>
      <c r="C93" s="282"/>
      <c r="D93" s="280">
        <f t="shared" si="0"/>
        <v>0</v>
      </c>
      <c r="E93" s="280">
        <f t="shared" si="0"/>
        <v>0</v>
      </c>
    </row>
    <row r="94" spans="1:5" ht="25.5" hidden="1">
      <c r="A94" s="286" t="s">
        <v>184</v>
      </c>
      <c r="B94" s="279" t="s">
        <v>98</v>
      </c>
      <c r="C94" s="279"/>
      <c r="D94" s="280">
        <f t="shared" si="0"/>
        <v>0</v>
      </c>
      <c r="E94" s="280">
        <f t="shared" si="0"/>
        <v>0</v>
      </c>
    </row>
    <row r="95" spans="1:5" ht="12.75" hidden="1">
      <c r="A95" s="208" t="s">
        <v>185</v>
      </c>
      <c r="B95" s="282" t="s">
        <v>98</v>
      </c>
      <c r="C95" s="282" t="s">
        <v>90</v>
      </c>
      <c r="D95" s="283">
        <v>0</v>
      </c>
      <c r="E95" s="283">
        <v>0</v>
      </c>
    </row>
    <row r="96" spans="1:5" ht="12.75">
      <c r="A96" s="281"/>
      <c r="B96" s="282"/>
      <c r="C96" s="282"/>
      <c r="D96" s="283"/>
      <c r="E96" s="283"/>
    </row>
    <row r="97" spans="1:5" ht="12.75">
      <c r="A97" s="278" t="s">
        <v>186</v>
      </c>
      <c r="B97" s="279" t="s">
        <v>101</v>
      </c>
      <c r="C97" s="279"/>
      <c r="D97" s="280">
        <f>D98</f>
        <v>10</v>
      </c>
      <c r="E97" s="280">
        <f>E98</f>
        <v>10</v>
      </c>
    </row>
    <row r="98" spans="1:5" ht="12.75">
      <c r="A98" s="281" t="s">
        <v>33</v>
      </c>
      <c r="B98" s="282" t="s">
        <v>101</v>
      </c>
      <c r="C98" s="282" t="s">
        <v>90</v>
      </c>
      <c r="D98" s="283">
        <f>D99</f>
        <v>10</v>
      </c>
      <c r="E98" s="283">
        <f>E99</f>
        <v>10</v>
      </c>
    </row>
    <row r="99" spans="1:5" ht="12.75">
      <c r="A99" s="208" t="s">
        <v>167</v>
      </c>
      <c r="B99" s="282" t="s">
        <v>101</v>
      </c>
      <c r="C99" s="282" t="s">
        <v>90</v>
      </c>
      <c r="D99" s="283">
        <v>10</v>
      </c>
      <c r="E99" s="283">
        <v>10</v>
      </c>
    </row>
    <row r="100" spans="1:5" ht="12.75">
      <c r="A100" s="281"/>
      <c r="B100" s="282"/>
      <c r="C100" s="282"/>
      <c r="D100" s="283"/>
      <c r="E100" s="283"/>
    </row>
    <row r="101" spans="1:5" ht="12.75">
      <c r="A101" s="278" t="s">
        <v>85</v>
      </c>
      <c r="B101" s="279" t="s">
        <v>99</v>
      </c>
      <c r="C101" s="279"/>
      <c r="D101" s="283">
        <f>D102</f>
        <v>225.8</v>
      </c>
      <c r="E101" s="283">
        <f>E102</f>
        <v>225.8</v>
      </c>
    </row>
    <row r="102" spans="1:5" ht="12.75">
      <c r="A102" s="281" t="s">
        <v>88</v>
      </c>
      <c r="B102" s="282" t="s">
        <v>99</v>
      </c>
      <c r="C102" s="282" t="s">
        <v>96</v>
      </c>
      <c r="D102" s="283">
        <v>225.8</v>
      </c>
      <c r="E102" s="283">
        <v>225.8</v>
      </c>
    </row>
    <row r="103" spans="1:5" ht="12.75">
      <c r="A103" s="292"/>
      <c r="B103" s="293"/>
      <c r="C103" s="293"/>
      <c r="D103" s="294"/>
      <c r="E103" s="294"/>
    </row>
    <row r="104" spans="1:5" ht="12.75">
      <c r="A104" s="295"/>
      <c r="B104" s="296"/>
      <c r="C104" s="297"/>
      <c r="D104" s="298"/>
      <c r="E104" s="298"/>
    </row>
    <row r="105" spans="1:5" ht="12.75">
      <c r="A105" s="299" t="s">
        <v>2</v>
      </c>
      <c r="B105" s="300"/>
      <c r="C105" s="301"/>
      <c r="D105" s="302">
        <f>D13</f>
        <v>19149.1</v>
      </c>
      <c r="E105" s="302">
        <f>E13</f>
        <v>18986.399999999998</v>
      </c>
    </row>
  </sheetData>
  <sheetProtection/>
  <mergeCells count="3">
    <mergeCell ref="A8:C8"/>
    <mergeCell ref="A9:C9"/>
    <mergeCell ref="A10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Баяндай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Баяндай</dc:creator>
  <cp:keywords/>
  <dc:description/>
  <cp:lastModifiedBy>Financ</cp:lastModifiedBy>
  <cp:lastPrinted>2022-12-27T06:38:29Z</cp:lastPrinted>
  <dcterms:created xsi:type="dcterms:W3CDTF">2006-01-17T04:01:20Z</dcterms:created>
  <dcterms:modified xsi:type="dcterms:W3CDTF">2022-12-27T06:38:41Z</dcterms:modified>
  <cp:category/>
  <cp:version/>
  <cp:contentType/>
  <cp:contentStatus/>
</cp:coreProperties>
</file>