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80" windowWidth="19320" windowHeight="2505" tabRatio="825"/>
  </bookViews>
  <sheets>
    <sheet name="исполнение" sheetId="1" r:id="rId1"/>
    <sheet name="план" sheetId="2" r:id="rId2"/>
    <sheet name="Лист1" sheetId="3" r:id="rId3"/>
  </sheets>
  <definedNames>
    <definedName name="_xlnm.Print_Titles" localSheetId="0">исполнение!$A:$C</definedName>
    <definedName name="_xlnm.Print_Titles" localSheetId="1">план!$A:$C</definedName>
  </definedNames>
  <calcPr calcId="145621"/>
</workbook>
</file>

<file path=xl/calcChain.xml><?xml version="1.0" encoding="utf-8"?>
<calcChain xmlns="http://schemas.openxmlformats.org/spreadsheetml/2006/main">
  <c r="AT52" i="1" l="1"/>
  <c r="AS52" i="1"/>
  <c r="AQ52" i="1"/>
  <c r="AP52" i="1"/>
  <c r="CE8" i="2" l="1"/>
  <c r="AA8" i="2"/>
  <c r="DY8" i="1"/>
  <c r="AS8" i="1"/>
  <c r="BD74" i="2"/>
  <c r="BC74" i="2"/>
  <c r="BB74" i="2"/>
  <c r="BA74" i="2"/>
  <c r="AZ74" i="2"/>
  <c r="AY74" i="2"/>
  <c r="AX74" i="2"/>
  <c r="AW74" i="2"/>
  <c r="AV74" i="2"/>
  <c r="AU74" i="2"/>
  <c r="AT74" i="2"/>
  <c r="AS74" i="2"/>
  <c r="AD73" i="2"/>
  <c r="AB73" i="2"/>
  <c r="CC70" i="2"/>
  <c r="BZ70" i="2"/>
  <c r="BW70" i="2"/>
  <c r="BS70" i="2"/>
  <c r="BN70" i="2"/>
  <c r="BK70" i="2"/>
  <c r="BF70" i="2"/>
  <c r="AR70" i="2"/>
  <c r="AJ70" i="2"/>
  <c r="AF70" i="2"/>
  <c r="AG70" i="2" s="1"/>
  <c r="Y70" i="2"/>
  <c r="V70" i="2"/>
  <c r="K70" i="2"/>
  <c r="CD68" i="2"/>
  <c r="CC68" i="2"/>
  <c r="BZ68" i="2"/>
  <c r="BW68" i="2"/>
  <c r="BS68" i="2"/>
  <c r="BN68" i="2"/>
  <c r="BK68" i="2"/>
  <c r="BF68" i="2"/>
  <c r="AR68" i="2"/>
  <c r="AO68" i="2"/>
  <c r="AN68" i="2"/>
  <c r="AN70" i="2" s="1"/>
  <c r="AJ68" i="2"/>
  <c r="AF68" i="2"/>
  <c r="AE68" i="2"/>
  <c r="Y68" i="2"/>
  <c r="V68" i="2"/>
  <c r="P68" i="2"/>
  <c r="K68" i="2"/>
  <c r="G68" i="2"/>
  <c r="CD67" i="2"/>
  <c r="P67" i="2"/>
  <c r="G67" i="2"/>
  <c r="CD66" i="2"/>
  <c r="BS66" i="2"/>
  <c r="BO66" i="2"/>
  <c r="BF66" i="2" s="1"/>
  <c r="P66" i="2"/>
  <c r="K66" i="2"/>
  <c r="G66" i="2"/>
  <c r="CG65" i="2"/>
  <c r="CG64" i="2" s="1"/>
  <c r="CE65" i="2"/>
  <c r="CC65" i="2"/>
  <c r="BZ65" i="2"/>
  <c r="BW65" i="2"/>
  <c r="BT65" i="2"/>
  <c r="BT64" i="2" s="1"/>
  <c r="BN65" i="2"/>
  <c r="BN64" i="2" s="1"/>
  <c r="BK65" i="2"/>
  <c r="BK64" i="2" s="1"/>
  <c r="BF65" i="2"/>
  <c r="AR65" i="2"/>
  <c r="AO65" i="2"/>
  <c r="AJ65" i="2"/>
  <c r="AF65" i="2"/>
  <c r="AF64" i="2" s="1"/>
  <c r="AE65" i="2"/>
  <c r="AE64" i="2" s="1"/>
  <c r="AA65" i="2"/>
  <c r="AA64" i="2" s="1"/>
  <c r="Z65" i="2"/>
  <c r="Z64" i="2" s="1"/>
  <c r="Y65" i="2"/>
  <c r="V65" i="2"/>
  <c r="K65" i="2"/>
  <c r="G65" i="2"/>
  <c r="G64" i="2" s="1"/>
  <c r="CH64" i="2"/>
  <c r="CF64" i="2"/>
  <c r="CB64" i="2"/>
  <c r="CA64" i="2"/>
  <c r="BY64" i="2"/>
  <c r="BX64" i="2"/>
  <c r="BV64" i="2"/>
  <c r="BU64" i="2"/>
  <c r="BM64" i="2"/>
  <c r="BL64" i="2"/>
  <c r="BJ64" i="2"/>
  <c r="BI64" i="2"/>
  <c r="BH64" i="2"/>
  <c r="BG64" i="2"/>
  <c r="BE64" i="2"/>
  <c r="AQ64" i="2"/>
  <c r="AP64" i="2"/>
  <c r="AN64" i="2"/>
  <c r="AI64" i="2"/>
  <c r="AH64" i="2"/>
  <c r="AC64" i="2"/>
  <c r="X64" i="2"/>
  <c r="W64" i="2"/>
  <c r="U64" i="2"/>
  <c r="T64" i="2"/>
  <c r="S64" i="2"/>
  <c r="R64" i="2"/>
  <c r="Q64" i="2"/>
  <c r="L64" i="2"/>
  <c r="J64" i="2"/>
  <c r="I64" i="2"/>
  <c r="H64" i="2"/>
  <c r="CD63" i="2"/>
  <c r="CD62" i="2" s="1"/>
  <c r="CC63" i="2"/>
  <c r="BZ63" i="2"/>
  <c r="BW63" i="2"/>
  <c r="BS63" i="2"/>
  <c r="BS62" i="2" s="1"/>
  <c r="BN63" i="2"/>
  <c r="BK63" i="2"/>
  <c r="BF63" i="2"/>
  <c r="BF62" i="2" s="1"/>
  <c r="BE63" i="2"/>
  <c r="BE62" i="2" s="1"/>
  <c r="AR63" i="2"/>
  <c r="AJ63" i="2"/>
  <c r="AF63" i="2"/>
  <c r="AF62" i="2" s="1"/>
  <c r="AE63" i="2"/>
  <c r="AE62" i="2" s="1"/>
  <c r="Y63" i="2"/>
  <c r="V63" i="2"/>
  <c r="P63" i="2"/>
  <c r="P62" i="2" s="1"/>
  <c r="K63" i="2"/>
  <c r="G63" i="2"/>
  <c r="G62" i="2" s="1"/>
  <c r="CG62" i="2"/>
  <c r="CF62" i="2"/>
  <c r="CE62" i="2"/>
  <c r="CB62" i="2"/>
  <c r="CA62" i="2"/>
  <c r="BY62" i="2"/>
  <c r="BX62" i="2"/>
  <c r="BV62" i="2"/>
  <c r="BU62" i="2"/>
  <c r="BT62" i="2"/>
  <c r="BO62" i="2"/>
  <c r="BM62" i="2"/>
  <c r="BL62" i="2"/>
  <c r="BJ62" i="2"/>
  <c r="BI62" i="2"/>
  <c r="BH62" i="2"/>
  <c r="BG62" i="2"/>
  <c r="AQ62" i="2"/>
  <c r="AP62" i="2"/>
  <c r="AN62" i="2"/>
  <c r="AI62" i="2"/>
  <c r="AH62" i="2"/>
  <c r="AC62" i="2"/>
  <c r="AA62" i="2"/>
  <c r="Z62" i="2"/>
  <c r="X62" i="2"/>
  <c r="W62" i="2"/>
  <c r="U62" i="2"/>
  <c r="T62" i="2"/>
  <c r="S62" i="2"/>
  <c r="R62" i="2"/>
  <c r="Q62" i="2"/>
  <c r="L62" i="2"/>
  <c r="J62" i="2"/>
  <c r="I62" i="2"/>
  <c r="H62" i="2"/>
  <c r="E62" i="2"/>
  <c r="D62" i="2"/>
  <c r="CC61" i="2"/>
  <c r="BZ61" i="2"/>
  <c r="BW61" i="2"/>
  <c r="BS61" i="2"/>
  <c r="BN61" i="2"/>
  <c r="BK61" i="2"/>
  <c r="BF61" i="2"/>
  <c r="AR61" i="2"/>
  <c r="AJ61" i="2"/>
  <c r="AG61" i="2"/>
  <c r="Y61" i="2"/>
  <c r="V61" i="2"/>
  <c r="P61" i="2"/>
  <c r="K61" i="2"/>
  <c r="G61" i="2"/>
  <c r="CC60" i="2"/>
  <c r="BZ60" i="2"/>
  <c r="BW60" i="2"/>
  <c r="BS60" i="2"/>
  <c r="BN60" i="2"/>
  <c r="BK60" i="2"/>
  <c r="BF60" i="2"/>
  <c r="AR60" i="2"/>
  <c r="AJ60" i="2"/>
  <c r="AG60" i="2"/>
  <c r="Y60" i="2"/>
  <c r="V60" i="2"/>
  <c r="P60" i="2"/>
  <c r="K60" i="2"/>
  <c r="G60" i="2"/>
  <c r="CC59" i="2"/>
  <c r="BZ59" i="2"/>
  <c r="BW59" i="2"/>
  <c r="BS59" i="2"/>
  <c r="BN59" i="2"/>
  <c r="BK59" i="2"/>
  <c r="BF59" i="2"/>
  <c r="AR59" i="2"/>
  <c r="AO59" i="2"/>
  <c r="AJ59" i="2"/>
  <c r="AF59" i="2"/>
  <c r="AE59" i="2"/>
  <c r="Y59" i="2"/>
  <c r="V59" i="2"/>
  <c r="P59" i="2"/>
  <c r="K59" i="2"/>
  <c r="G59" i="2"/>
  <c r="CC58" i="2"/>
  <c r="BZ58" i="2"/>
  <c r="BW58" i="2"/>
  <c r="BS58" i="2"/>
  <c r="BN58" i="2"/>
  <c r="BK58" i="2"/>
  <c r="BF58" i="2"/>
  <c r="AR58" i="2"/>
  <c r="AO58" i="2"/>
  <c r="AJ58" i="2"/>
  <c r="AF58" i="2"/>
  <c r="AE58" i="2"/>
  <c r="Y58" i="2"/>
  <c r="V58" i="2"/>
  <c r="P58" i="2"/>
  <c r="K58" i="2"/>
  <c r="G58" i="2"/>
  <c r="CC57" i="2"/>
  <c r="BZ57" i="2"/>
  <c r="BW57" i="2"/>
  <c r="BS57" i="2"/>
  <c r="BN57" i="2"/>
  <c r="BK57" i="2"/>
  <c r="BF57" i="2"/>
  <c r="AR57" i="2"/>
  <c r="AJ57" i="2"/>
  <c r="AG57" i="2"/>
  <c r="Y57" i="2"/>
  <c r="V57" i="2"/>
  <c r="P57" i="2"/>
  <c r="K57" i="2"/>
  <c r="G57" i="2"/>
  <c r="CC56" i="2"/>
  <c r="BZ56" i="2"/>
  <c r="BW56" i="2"/>
  <c r="BS56" i="2"/>
  <c r="BN56" i="2"/>
  <c r="BK56" i="2"/>
  <c r="BF56" i="2"/>
  <c r="AR56" i="2"/>
  <c r="AJ56" i="2"/>
  <c r="AG56" i="2"/>
  <c r="Y56" i="2"/>
  <c r="V56" i="2"/>
  <c r="P56" i="2"/>
  <c r="K56" i="2"/>
  <c r="G56" i="2"/>
  <c r="CC55" i="2"/>
  <c r="BZ55" i="2"/>
  <c r="BW55" i="2"/>
  <c r="BS55" i="2"/>
  <c r="BN55" i="2"/>
  <c r="BK55" i="2"/>
  <c r="BF55" i="2"/>
  <c r="AR55" i="2"/>
  <c r="AJ55" i="2"/>
  <c r="AG55" i="2"/>
  <c r="Y55" i="2"/>
  <c r="V55" i="2"/>
  <c r="P55" i="2"/>
  <c r="K55" i="2"/>
  <c r="G55" i="2"/>
  <c r="CH54" i="2"/>
  <c r="CG54" i="2"/>
  <c r="CC54" i="2"/>
  <c r="BZ54" i="2"/>
  <c r="BW54" i="2"/>
  <c r="BO54" i="2"/>
  <c r="BO53" i="2" s="1"/>
  <c r="BO73" i="2" s="1"/>
  <c r="BN54" i="2"/>
  <c r="BK54" i="2"/>
  <c r="BH54" i="2"/>
  <c r="AR54" i="2"/>
  <c r="AO54" i="2"/>
  <c r="AJ54" i="2"/>
  <c r="AF54" i="2"/>
  <c r="AE54" i="2"/>
  <c r="AA54" i="2"/>
  <c r="P54" i="2" s="1"/>
  <c r="Y54" i="2"/>
  <c r="V54" i="2"/>
  <c r="L54" i="2"/>
  <c r="L53" i="2" s="1"/>
  <c r="L73" i="2" s="1"/>
  <c r="K54" i="2"/>
  <c r="H54" i="2"/>
  <c r="H53" i="2" s="1"/>
  <c r="H73" i="2" s="1"/>
  <c r="CF53" i="2"/>
  <c r="CE53" i="2"/>
  <c r="CE73" i="2" s="1"/>
  <c r="CB53" i="2"/>
  <c r="CA53" i="2"/>
  <c r="CA73" i="2" s="1"/>
  <c r="BY53" i="2"/>
  <c r="BY73" i="2" s="1"/>
  <c r="BX53" i="2"/>
  <c r="BX73" i="2" s="1"/>
  <c r="BV53" i="2"/>
  <c r="BU53" i="2"/>
  <c r="BU73" i="2" s="1"/>
  <c r="BT53" i="2"/>
  <c r="BT73" i="2" s="1"/>
  <c r="BM53" i="2"/>
  <c r="BL53" i="2"/>
  <c r="BL73" i="2" s="1"/>
  <c r="BJ53" i="2"/>
  <c r="BI53" i="2"/>
  <c r="BI73" i="2" s="1"/>
  <c r="BG53" i="2"/>
  <c r="BE53" i="2"/>
  <c r="BE73" i="2" s="1"/>
  <c r="AQ53" i="2"/>
  <c r="AP53" i="2"/>
  <c r="AP73" i="2" s="1"/>
  <c r="AN53" i="2"/>
  <c r="AN73" i="2" s="1"/>
  <c r="AI53" i="2"/>
  <c r="AI73" i="2" s="1"/>
  <c r="AH53" i="2"/>
  <c r="AH73" i="2" s="1"/>
  <c r="AC53" i="2"/>
  <c r="AC73" i="2" s="1"/>
  <c r="Z53" i="2"/>
  <c r="Z73" i="2" s="1"/>
  <c r="X53" i="2"/>
  <c r="X73" i="2" s="1"/>
  <c r="W53" i="2"/>
  <c r="W73" i="2" s="1"/>
  <c r="U53" i="2"/>
  <c r="U73" i="2" s="1"/>
  <c r="T53" i="2"/>
  <c r="T73" i="2" s="1"/>
  <c r="S53" i="2"/>
  <c r="S73" i="2" s="1"/>
  <c r="R53" i="2"/>
  <c r="R73" i="2" s="1"/>
  <c r="Q53" i="2"/>
  <c r="Q73" i="2" s="1"/>
  <c r="J53" i="2"/>
  <c r="I53" i="2"/>
  <c r="I73" i="2" s="1"/>
  <c r="E53" i="2"/>
  <c r="D53" i="2"/>
  <c r="CD52" i="2"/>
  <c r="CC52" i="2"/>
  <c r="CC51" i="2" s="1"/>
  <c r="BZ52" i="2"/>
  <c r="BZ51" i="2" s="1"/>
  <c r="BW52" i="2"/>
  <c r="BW51" i="2" s="1"/>
  <c r="BT52" i="2"/>
  <c r="BS52" i="2" s="1"/>
  <c r="BS51" i="2" s="1"/>
  <c r="AA52" i="2"/>
  <c r="P52" i="2" s="1"/>
  <c r="G52" i="2"/>
  <c r="CH51" i="2"/>
  <c r="CG51" i="2"/>
  <c r="CF51" i="2"/>
  <c r="CE51" i="2"/>
  <c r="CB51" i="2"/>
  <c r="CA51" i="2"/>
  <c r="BY51" i="2"/>
  <c r="BX51" i="2"/>
  <c r="BV51" i="2"/>
  <c r="BU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C51" i="2"/>
  <c r="Z51" i="2"/>
  <c r="Y51" i="2"/>
  <c r="X51" i="2"/>
  <c r="X33" i="2" s="1"/>
  <c r="W51" i="2"/>
  <c r="W33" i="2" s="1"/>
  <c r="V51" i="2"/>
  <c r="U51" i="2"/>
  <c r="U33" i="2" s="1"/>
  <c r="T51" i="2"/>
  <c r="T33" i="2" s="1"/>
  <c r="S51" i="2"/>
  <c r="R51" i="2"/>
  <c r="Q51" i="2"/>
  <c r="L51" i="2"/>
  <c r="K51" i="2"/>
  <c r="J51" i="2"/>
  <c r="I51" i="2"/>
  <c r="H51" i="2"/>
  <c r="CC50" i="2"/>
  <c r="BZ50" i="2"/>
  <c r="BW50" i="2"/>
  <c r="BS50" i="2"/>
  <c r="BN50" i="2"/>
  <c r="BK50" i="2"/>
  <c r="BH50" i="2"/>
  <c r="BF50" i="2" s="1"/>
  <c r="AR50" i="2"/>
  <c r="AO50" i="2"/>
  <c r="AJ50" i="2"/>
  <c r="AG50" i="2"/>
  <c r="Y50" i="2"/>
  <c r="V50" i="2"/>
  <c r="P50" i="2"/>
  <c r="K50" i="2"/>
  <c r="G50" i="2"/>
  <c r="CC49" i="2"/>
  <c r="BZ49" i="2"/>
  <c r="BW49" i="2"/>
  <c r="BS49" i="2"/>
  <c r="BN49" i="2"/>
  <c r="BK49" i="2"/>
  <c r="BF49" i="2"/>
  <c r="AR49" i="2"/>
  <c r="AO49" i="2"/>
  <c r="AJ49" i="2"/>
  <c r="AG49" i="2"/>
  <c r="Y49" i="2"/>
  <c r="V49" i="2"/>
  <c r="P49" i="2"/>
  <c r="K49" i="2"/>
  <c r="G49" i="2"/>
  <c r="BS48" i="2"/>
  <c r="BF48" i="2"/>
  <c r="F48" i="2" s="1"/>
  <c r="CC47" i="2"/>
  <c r="BZ47" i="2"/>
  <c r="BW47" i="2"/>
  <c r="BS47" i="2"/>
  <c r="BN47" i="2"/>
  <c r="BK47" i="2"/>
  <c r="BF47" i="2"/>
  <c r="AR47" i="2"/>
  <c r="AJ47" i="2"/>
  <c r="AG47" i="2"/>
  <c r="Y47" i="2"/>
  <c r="V47" i="2"/>
  <c r="P47" i="2"/>
  <c r="K47" i="2"/>
  <c r="G47" i="2"/>
  <c r="BS46" i="2"/>
  <c r="BF46" i="2"/>
  <c r="P46" i="2"/>
  <c r="K46" i="2"/>
  <c r="G46" i="2"/>
  <c r="CC45" i="2"/>
  <c r="BZ45" i="2"/>
  <c r="BW45" i="2"/>
  <c r="BS45" i="2"/>
  <c r="BN45" i="2"/>
  <c r="BK45" i="2"/>
  <c r="BF45" i="2"/>
  <c r="AR45" i="2"/>
  <c r="AO45" i="2"/>
  <c r="AJ45" i="2"/>
  <c r="AG45" i="2"/>
  <c r="Y45" i="2"/>
  <c r="V45" i="2"/>
  <c r="S45" i="2"/>
  <c r="S43" i="2" s="1"/>
  <c r="K45" i="2"/>
  <c r="G45" i="2"/>
  <c r="CH44" i="2"/>
  <c r="CH43" i="2" s="1"/>
  <c r="CH33" i="2" s="1"/>
  <c r="CG44" i="2"/>
  <c r="CG43" i="2" s="1"/>
  <c r="CF44" i="2"/>
  <c r="CF43" i="2" s="1"/>
  <c r="CE44" i="2"/>
  <c r="BT44" i="2"/>
  <c r="BT43" i="2" s="1"/>
  <c r="AA44" i="2"/>
  <c r="AA43" i="2" s="1"/>
  <c r="Z44" i="2"/>
  <c r="R44" i="2"/>
  <c r="CC43" i="2"/>
  <c r="BZ43" i="2"/>
  <c r="BU43" i="2"/>
  <c r="BW43" i="2" s="1"/>
  <c r="BO43" i="2"/>
  <c r="BN43" i="2"/>
  <c r="BK43" i="2"/>
  <c r="BG43" i="2"/>
  <c r="AR43" i="2"/>
  <c r="AO43" i="2"/>
  <c r="AJ43" i="2"/>
  <c r="AF43" i="2"/>
  <c r="AE43" i="2"/>
  <c r="Y43" i="2"/>
  <c r="V43" i="2"/>
  <c r="K43" i="2"/>
  <c r="G43" i="2"/>
  <c r="CC42" i="2"/>
  <c r="BZ42" i="2"/>
  <c r="BW42" i="2"/>
  <c r="BS42" i="2"/>
  <c r="BN42" i="2"/>
  <c r="BK42" i="2"/>
  <c r="BG42" i="2"/>
  <c r="AR42" i="2"/>
  <c r="AO42" i="2"/>
  <c r="AJ42" i="2"/>
  <c r="AG42" i="2"/>
  <c r="Y42" i="2"/>
  <c r="V42" i="2"/>
  <c r="P42" i="2"/>
  <c r="K42" i="2"/>
  <c r="G42" i="2"/>
  <c r="CC41" i="2"/>
  <c r="BZ41" i="2"/>
  <c r="BW41" i="2"/>
  <c r="BS41" i="2"/>
  <c r="BN41" i="2"/>
  <c r="BK41" i="2"/>
  <c r="BF41" i="2"/>
  <c r="AR41" i="2"/>
  <c r="AO41" i="2"/>
  <c r="AJ41" i="2"/>
  <c r="AG41" i="2"/>
  <c r="Y41" i="2"/>
  <c r="V41" i="2"/>
  <c r="P41" i="2"/>
  <c r="K41" i="2"/>
  <c r="G41" i="2"/>
  <c r="CC40" i="2"/>
  <c r="BZ40" i="2"/>
  <c r="BW40" i="2"/>
  <c r="BS40" i="2"/>
  <c r="BN40" i="2"/>
  <c r="BK40" i="2"/>
  <c r="BF40" i="2"/>
  <c r="AR40" i="2"/>
  <c r="AJ40" i="2"/>
  <c r="AG40" i="2"/>
  <c r="Y40" i="2"/>
  <c r="V40" i="2"/>
  <c r="P40" i="2"/>
  <c r="K40" i="2"/>
  <c r="G40" i="2"/>
  <c r="S39" i="2"/>
  <c r="P39" i="2" s="1"/>
  <c r="CG38" i="2"/>
  <c r="CG37" i="2" s="1"/>
  <c r="CE38" i="2"/>
  <c r="CE37" i="2" s="1"/>
  <c r="CC38" i="2"/>
  <c r="BZ38" i="2"/>
  <c r="BW38" i="2"/>
  <c r="BT38" i="2"/>
  <c r="BT37" i="2" s="1"/>
  <c r="BN38" i="2"/>
  <c r="BK38" i="2"/>
  <c r="BF38" i="2"/>
  <c r="AR38" i="2"/>
  <c r="AO38" i="2"/>
  <c r="AJ38" i="2"/>
  <c r="AG38" i="2"/>
  <c r="AB38" i="2"/>
  <c r="Y38" i="2"/>
  <c r="V38" i="2"/>
  <c r="K38" i="2"/>
  <c r="G38" i="2"/>
  <c r="CF37" i="2"/>
  <c r="CC37" i="2"/>
  <c r="BZ37" i="2"/>
  <c r="BU37" i="2"/>
  <c r="BW37" i="2" s="1"/>
  <c r="BO37" i="2"/>
  <c r="BN37" i="2"/>
  <c r="BK37" i="2"/>
  <c r="BH37" i="2"/>
  <c r="AR37" i="2"/>
  <c r="AO37" i="2"/>
  <c r="AJ37" i="2"/>
  <c r="AF37" i="2"/>
  <c r="AE37" i="2"/>
  <c r="AA37" i="2"/>
  <c r="Y37" i="2"/>
  <c r="V37" i="2"/>
  <c r="K37" i="2"/>
  <c r="G37" i="2"/>
  <c r="CC36" i="2"/>
  <c r="BZ36" i="2"/>
  <c r="BW36" i="2"/>
  <c r="BS36" i="2"/>
  <c r="BN36" i="2"/>
  <c r="BK36" i="2"/>
  <c r="BF36" i="2"/>
  <c r="AR36" i="2"/>
  <c r="AJ36" i="2"/>
  <c r="AG36" i="2"/>
  <c r="Y36" i="2"/>
  <c r="V36" i="2"/>
  <c r="P36" i="2"/>
  <c r="K36" i="2"/>
  <c r="G36" i="2"/>
  <c r="CC35" i="2"/>
  <c r="BZ35" i="2"/>
  <c r="BW35" i="2"/>
  <c r="BS35" i="2"/>
  <c r="BN35" i="2"/>
  <c r="BK35" i="2"/>
  <c r="BF35" i="2"/>
  <c r="AR35" i="2"/>
  <c r="AJ35" i="2"/>
  <c r="AG35" i="2"/>
  <c r="Y35" i="2"/>
  <c r="V35" i="2"/>
  <c r="P35" i="2"/>
  <c r="K35" i="2"/>
  <c r="G35" i="2"/>
  <c r="CC34" i="2"/>
  <c r="BZ34" i="2"/>
  <c r="BW34" i="2"/>
  <c r="BT34" i="2"/>
  <c r="BN34" i="2"/>
  <c r="BK34" i="2"/>
  <c r="BF34" i="2"/>
  <c r="AR34" i="2"/>
  <c r="AO34" i="2"/>
  <c r="AJ34" i="2"/>
  <c r="AF34" i="2"/>
  <c r="AE34" i="2"/>
  <c r="AA34" i="2"/>
  <c r="P34" i="2" s="1"/>
  <c r="Y34" i="2"/>
  <c r="V34" i="2"/>
  <c r="K34" i="2"/>
  <c r="G34" i="2"/>
  <c r="CB33" i="2"/>
  <c r="CA33" i="2"/>
  <c r="BY33" i="2"/>
  <c r="BX33" i="2"/>
  <c r="BV33" i="2"/>
  <c r="BM33" i="2"/>
  <c r="BL33" i="2"/>
  <c r="BJ33" i="2"/>
  <c r="BI33" i="2"/>
  <c r="BE33" i="2"/>
  <c r="AQ33" i="2"/>
  <c r="AP33" i="2"/>
  <c r="AN33" i="2"/>
  <c r="AI33" i="2"/>
  <c r="AH33" i="2"/>
  <c r="AD33" i="2"/>
  <c r="AC33" i="2"/>
  <c r="Q33" i="2"/>
  <c r="L33" i="2"/>
  <c r="J33" i="2"/>
  <c r="I33" i="2"/>
  <c r="H33" i="2"/>
  <c r="CD32" i="2"/>
  <c r="CC32" i="2"/>
  <c r="BZ32" i="2"/>
  <c r="BW32" i="2"/>
  <c r="BS32" i="2"/>
  <c r="BN32" i="2"/>
  <c r="BK32" i="2"/>
  <c r="BF32" i="2"/>
  <c r="AR32" i="2"/>
  <c r="AJ32" i="2"/>
  <c r="AG32" i="2"/>
  <c r="Y32" i="2"/>
  <c r="V32" i="2"/>
  <c r="P32" i="2"/>
  <c r="K32" i="2"/>
  <c r="G32" i="2"/>
  <c r="CD31" i="2"/>
  <c r="CC31" i="2"/>
  <c r="BZ31" i="2"/>
  <c r="BW31" i="2"/>
  <c r="BS31" i="2"/>
  <c r="BN31" i="2"/>
  <c r="BK31" i="2"/>
  <c r="BF31" i="2"/>
  <c r="AR31" i="2"/>
  <c r="AO31" i="2"/>
  <c r="AJ31" i="2"/>
  <c r="AF31" i="2"/>
  <c r="AE31" i="2"/>
  <c r="AA31" i="2"/>
  <c r="P31" i="2" s="1"/>
  <c r="Y31" i="2"/>
  <c r="V31" i="2"/>
  <c r="K31" i="2"/>
  <c r="G31" i="2"/>
  <c r="BS30" i="2"/>
  <c r="P30" i="2"/>
  <c r="G30" i="2"/>
  <c r="CD29" i="2"/>
  <c r="BS29" i="2" s="1"/>
  <c r="CC29" i="2"/>
  <c r="BZ29" i="2"/>
  <c r="BW29" i="2"/>
  <c r="BO29" i="2"/>
  <c r="BL29" i="2"/>
  <c r="BN29" i="2" s="1"/>
  <c r="BI29" i="2"/>
  <c r="BI23" i="2" s="1"/>
  <c r="BH29" i="2"/>
  <c r="BG29" i="2"/>
  <c r="AR29" i="2"/>
  <c r="AO29" i="2"/>
  <c r="AO27" i="2" s="1"/>
  <c r="AJ29" i="2"/>
  <c r="AF29" i="2"/>
  <c r="AE29" i="2"/>
  <c r="AA29" i="2"/>
  <c r="Z29" i="2"/>
  <c r="Y29" i="2"/>
  <c r="V29" i="2"/>
  <c r="R29" i="2"/>
  <c r="K29" i="2"/>
  <c r="G29" i="2"/>
  <c r="BS28" i="2"/>
  <c r="BF28" i="2"/>
  <c r="AA28" i="2"/>
  <c r="CH27" i="2"/>
  <c r="CH23" i="2" s="1"/>
  <c r="CG27" i="2"/>
  <c r="CG23" i="2" s="1"/>
  <c r="CF27" i="2"/>
  <c r="CF23" i="2" s="1"/>
  <c r="CE27" i="2"/>
  <c r="CE23" i="2" s="1"/>
  <c r="BF27" i="2"/>
  <c r="BE27" i="2"/>
  <c r="BE23" i="2" s="1"/>
  <c r="AN27" i="2"/>
  <c r="AN23" i="2" s="1"/>
  <c r="AD27" i="2"/>
  <c r="AD23" i="2" s="1"/>
  <c r="AC27" i="2"/>
  <c r="AC23" i="2" s="1"/>
  <c r="CD26" i="2"/>
  <c r="CC26" i="2"/>
  <c r="BZ26" i="2"/>
  <c r="BW26" i="2"/>
  <c r="BS26" i="2"/>
  <c r="BN26" i="2"/>
  <c r="BK26" i="2"/>
  <c r="BF26" i="2"/>
  <c r="AR26" i="2"/>
  <c r="AO26" i="2"/>
  <c r="AJ26" i="2"/>
  <c r="AF26" i="2"/>
  <c r="AE26" i="2"/>
  <c r="Y26" i="2"/>
  <c r="V26" i="2"/>
  <c r="P26" i="2"/>
  <c r="K26" i="2"/>
  <c r="G26" i="2"/>
  <c r="CC25" i="2"/>
  <c r="BZ25" i="2"/>
  <c r="BW25" i="2"/>
  <c r="BS25" i="2"/>
  <c r="BN25" i="2"/>
  <c r="BK25" i="2"/>
  <c r="BF25" i="2"/>
  <c r="AR25" i="2"/>
  <c r="AO25" i="2"/>
  <c r="AJ25" i="2"/>
  <c r="AF25" i="2"/>
  <c r="AE25" i="2"/>
  <c r="Y25" i="2"/>
  <c r="V25" i="2"/>
  <c r="P25" i="2"/>
  <c r="L25" i="2"/>
  <c r="L24" i="2" s="1"/>
  <c r="K25" i="2"/>
  <c r="H25" i="2"/>
  <c r="H24" i="2" s="1"/>
  <c r="H23" i="2" s="1"/>
  <c r="CC24" i="2"/>
  <c r="BZ24" i="2"/>
  <c r="BW24" i="2"/>
  <c r="BS24" i="2"/>
  <c r="BN24" i="2"/>
  <c r="BK24" i="2"/>
  <c r="BF24" i="2"/>
  <c r="AR24" i="2"/>
  <c r="AO24" i="2"/>
  <c r="AJ24" i="2"/>
  <c r="AF24" i="2"/>
  <c r="AE24" i="2"/>
  <c r="Y24" i="2"/>
  <c r="V24" i="2"/>
  <c r="Q24" i="2"/>
  <c r="P24" i="2" s="1"/>
  <c r="K24" i="2"/>
  <c r="CB23" i="2"/>
  <c r="CA23" i="2"/>
  <c r="BY23" i="2"/>
  <c r="BX23" i="2"/>
  <c r="BV23" i="2"/>
  <c r="BU23" i="2"/>
  <c r="BT23" i="2"/>
  <c r="BO23" i="2"/>
  <c r="BM23" i="2"/>
  <c r="BJ23" i="2"/>
  <c r="BH23" i="2"/>
  <c r="BG23" i="2"/>
  <c r="AQ23" i="2"/>
  <c r="AP23" i="2"/>
  <c r="AI23" i="2"/>
  <c r="AH23" i="2"/>
  <c r="AB23" i="2"/>
  <c r="X23" i="2"/>
  <c r="W23" i="2"/>
  <c r="U23" i="2"/>
  <c r="T23" i="2"/>
  <c r="S23" i="2"/>
  <c r="R23" i="2"/>
  <c r="J23" i="2"/>
  <c r="I23" i="2"/>
  <c r="CG22" i="2"/>
  <c r="CC22" i="2"/>
  <c r="BZ22" i="2"/>
  <c r="BW22" i="2"/>
  <c r="BN22" i="2"/>
  <c r="BK22" i="2"/>
  <c r="BF22" i="2"/>
  <c r="AR22" i="2"/>
  <c r="AO22" i="2"/>
  <c r="AJ22" i="2"/>
  <c r="AF22" i="2"/>
  <c r="AE22" i="2"/>
  <c r="Y22" i="2"/>
  <c r="V22" i="2"/>
  <c r="R22" i="2"/>
  <c r="P22" i="2" s="1"/>
  <c r="K22" i="2"/>
  <c r="G22" i="2"/>
  <c r="CE21" i="2"/>
  <c r="CE20" i="2" s="1"/>
  <c r="CD21" i="2"/>
  <c r="CC21" i="2"/>
  <c r="BZ21" i="2"/>
  <c r="BW21" i="2"/>
  <c r="BN21" i="2"/>
  <c r="BK21" i="2"/>
  <c r="BF21" i="2"/>
  <c r="AR21" i="2"/>
  <c r="AO21" i="2"/>
  <c r="AJ21" i="2"/>
  <c r="AF21" i="2"/>
  <c r="AE21" i="2"/>
  <c r="Y21" i="2"/>
  <c r="V21" i="2"/>
  <c r="P21" i="2"/>
  <c r="L21" i="2"/>
  <c r="K21" i="2"/>
  <c r="H21" i="2"/>
  <c r="H20" i="2" s="1"/>
  <c r="CH20" i="2"/>
  <c r="CF20" i="2"/>
  <c r="CB20" i="2"/>
  <c r="CA20" i="2"/>
  <c r="BY20" i="2"/>
  <c r="BX20" i="2"/>
  <c r="BV20" i="2"/>
  <c r="BU20" i="2"/>
  <c r="BT20" i="2"/>
  <c r="BO20" i="2"/>
  <c r="BM20" i="2"/>
  <c r="BL20" i="2"/>
  <c r="BJ20" i="2"/>
  <c r="BI20" i="2"/>
  <c r="BH20" i="2"/>
  <c r="BG20" i="2"/>
  <c r="BE20" i="2"/>
  <c r="AQ20" i="2"/>
  <c r="AP20" i="2"/>
  <c r="AN20" i="2"/>
  <c r="AI20" i="2"/>
  <c r="AH20" i="2"/>
  <c r="AC20" i="2"/>
  <c r="AA20" i="2"/>
  <c r="Z20" i="2"/>
  <c r="X20" i="2"/>
  <c r="W20" i="2"/>
  <c r="U20" i="2"/>
  <c r="T20" i="2"/>
  <c r="S20" i="2"/>
  <c r="Q20" i="2"/>
  <c r="J20" i="2"/>
  <c r="I20" i="2"/>
  <c r="BS19" i="2"/>
  <c r="BO19" i="2"/>
  <c r="BO16" i="2" s="1"/>
  <c r="BO4" i="2" s="1"/>
  <c r="P19" i="2"/>
  <c r="G19" i="2"/>
  <c r="CH18" i="2"/>
  <c r="CH16" i="2" s="1"/>
  <c r="CH4" i="2" s="1"/>
  <c r="CG18" i="2"/>
  <c r="CC18" i="2"/>
  <c r="BZ18" i="2"/>
  <c r="BW18" i="2"/>
  <c r="BN18" i="2"/>
  <c r="BK18" i="2"/>
  <c r="BF18" i="2"/>
  <c r="AR18" i="2"/>
  <c r="AO18" i="2"/>
  <c r="AJ18" i="2"/>
  <c r="AF18" i="2"/>
  <c r="AE18" i="2"/>
  <c r="AA18" i="2"/>
  <c r="P18" i="2" s="1"/>
  <c r="Y18" i="2"/>
  <c r="V18" i="2"/>
  <c r="K18" i="2"/>
  <c r="G18" i="2"/>
  <c r="BS17" i="2"/>
  <c r="K17" i="2"/>
  <c r="G17" i="2"/>
  <c r="F17" i="2" s="1"/>
  <c r="CF16" i="2"/>
  <c r="CE16" i="2"/>
  <c r="K16" i="2"/>
  <c r="G16" i="2"/>
  <c r="CC15" i="2"/>
  <c r="BZ15" i="2"/>
  <c r="BW15" i="2"/>
  <c r="BS15" i="2"/>
  <c r="BN15" i="2"/>
  <c r="BK15" i="2"/>
  <c r="BF15" i="2"/>
  <c r="AR15" i="2"/>
  <c r="AO15" i="2"/>
  <c r="AJ15" i="2"/>
  <c r="AF15" i="2"/>
  <c r="AE15" i="2"/>
  <c r="Y15" i="2"/>
  <c r="V15" i="2"/>
  <c r="P15" i="2"/>
  <c r="K15" i="2"/>
  <c r="G15" i="2"/>
  <c r="CC14" i="2"/>
  <c r="BZ14" i="2"/>
  <c r="BW14" i="2"/>
  <c r="BS14" i="2"/>
  <c r="BN14" i="2"/>
  <c r="BK14" i="2"/>
  <c r="BF14" i="2"/>
  <c r="AR14" i="2"/>
  <c r="AO14" i="2"/>
  <c r="AJ14" i="2"/>
  <c r="AF14" i="2"/>
  <c r="AE14" i="2"/>
  <c r="Y14" i="2"/>
  <c r="V14" i="2"/>
  <c r="P14" i="2"/>
  <c r="K14" i="2"/>
  <c r="G14" i="2"/>
  <c r="CC13" i="2"/>
  <c r="BZ13" i="2"/>
  <c r="BW13" i="2"/>
  <c r="BS13" i="2"/>
  <c r="BN13" i="2"/>
  <c r="BK13" i="2"/>
  <c r="BF13" i="2"/>
  <c r="AR13" i="2"/>
  <c r="AO13" i="2"/>
  <c r="AJ13" i="2"/>
  <c r="AF13" i="2"/>
  <c r="AE13" i="2"/>
  <c r="Y13" i="2"/>
  <c r="V13" i="2"/>
  <c r="P13" i="2"/>
  <c r="K13" i="2"/>
  <c r="G13" i="2"/>
  <c r="CC12" i="2"/>
  <c r="BZ12" i="2"/>
  <c r="BW12" i="2"/>
  <c r="BS12" i="2"/>
  <c r="BN12" i="2"/>
  <c r="BK12" i="2"/>
  <c r="BF12" i="2"/>
  <c r="AR12" i="2"/>
  <c r="AO12" i="2"/>
  <c r="AJ12" i="2"/>
  <c r="AF12" i="2"/>
  <c r="AE12" i="2"/>
  <c r="Y12" i="2"/>
  <c r="V12" i="2"/>
  <c r="P12" i="2"/>
  <c r="K12" i="2"/>
  <c r="G12" i="2"/>
  <c r="CC11" i="2"/>
  <c r="BZ11" i="2"/>
  <c r="BW11" i="2"/>
  <c r="BS11" i="2"/>
  <c r="BN11" i="2"/>
  <c r="BK11" i="2"/>
  <c r="BF11" i="2"/>
  <c r="AR11" i="2"/>
  <c r="AO11" i="2"/>
  <c r="AJ11" i="2"/>
  <c r="AF11" i="2"/>
  <c r="AE11" i="2"/>
  <c r="Y11" i="2"/>
  <c r="V11" i="2"/>
  <c r="P11" i="2"/>
  <c r="K11" i="2"/>
  <c r="G11" i="2"/>
  <c r="CC10" i="2"/>
  <c r="BZ10" i="2"/>
  <c r="BW10" i="2"/>
  <c r="BS10" i="2"/>
  <c r="BN10" i="2"/>
  <c r="BK10" i="2"/>
  <c r="BF10" i="2"/>
  <c r="AR10" i="2"/>
  <c r="AJ10" i="2"/>
  <c r="AG10" i="2"/>
  <c r="Y10" i="2"/>
  <c r="V10" i="2"/>
  <c r="K10" i="2"/>
  <c r="G10" i="2"/>
  <c r="CC9" i="2"/>
  <c r="BZ9" i="2"/>
  <c r="BW9" i="2"/>
  <c r="BS9" i="2"/>
  <c r="BN9" i="2"/>
  <c r="BK9" i="2"/>
  <c r="BF9" i="2"/>
  <c r="AR9" i="2"/>
  <c r="AO9" i="2"/>
  <c r="AJ9" i="2"/>
  <c r="AF9" i="2"/>
  <c r="AE9" i="2"/>
  <c r="Y9" i="2"/>
  <c r="V9" i="2"/>
  <c r="S9" i="2"/>
  <c r="S6" i="2" s="1"/>
  <c r="S4" i="2" s="1"/>
  <c r="K9" i="2"/>
  <c r="G9" i="2"/>
  <c r="CG8" i="2"/>
  <c r="CG6" i="2" s="1"/>
  <c r="CC8" i="2"/>
  <c r="BZ8" i="2"/>
  <c r="BW8" i="2"/>
  <c r="BT8" i="2"/>
  <c r="BT6" i="2" s="1"/>
  <c r="BT4" i="2" s="1"/>
  <c r="BN8" i="2"/>
  <c r="BK8" i="2"/>
  <c r="BF8" i="2"/>
  <c r="AR8" i="2"/>
  <c r="AO8" i="2"/>
  <c r="AJ8" i="2"/>
  <c r="AF8" i="2"/>
  <c r="AE8" i="2"/>
  <c r="AB8" i="2"/>
  <c r="AA6" i="2"/>
  <c r="Z8" i="2"/>
  <c r="Z6" i="2" s="1"/>
  <c r="Z4" i="2" s="1"/>
  <c r="Y8" i="2"/>
  <c r="V8" i="2"/>
  <c r="Q8" i="2"/>
  <c r="K8" i="2"/>
  <c r="G8" i="2"/>
  <c r="CC7" i="2"/>
  <c r="BZ7" i="2"/>
  <c r="BW7" i="2"/>
  <c r="BS7" i="2"/>
  <c r="BN7" i="2"/>
  <c r="BK7" i="2"/>
  <c r="BF7" i="2"/>
  <c r="AR7" i="2"/>
  <c r="AO7" i="2"/>
  <c r="AJ7" i="2"/>
  <c r="AF7" i="2"/>
  <c r="AE7" i="2"/>
  <c r="Y7" i="2"/>
  <c r="V7" i="2"/>
  <c r="P7" i="2"/>
  <c r="L7" i="2"/>
  <c r="K7" i="2"/>
  <c r="H7" i="2"/>
  <c r="H6" i="2" s="1"/>
  <c r="CF6" i="2"/>
  <c r="CC6" i="2"/>
  <c r="BZ6" i="2"/>
  <c r="BW6" i="2"/>
  <c r="BN6" i="2"/>
  <c r="BK6" i="2"/>
  <c r="BH6" i="2"/>
  <c r="BF6" i="2" s="1"/>
  <c r="AR6" i="2"/>
  <c r="AO6" i="2"/>
  <c r="AJ6" i="2"/>
  <c r="AF6" i="2"/>
  <c r="AE6" i="2"/>
  <c r="Y6" i="2"/>
  <c r="V6" i="2"/>
  <c r="K6" i="2"/>
  <c r="CC5" i="2"/>
  <c r="BZ5" i="2"/>
  <c r="BW5" i="2"/>
  <c r="BS5" i="2"/>
  <c r="BN5" i="2"/>
  <c r="BK5" i="2"/>
  <c r="AR5" i="2"/>
  <c r="AO5" i="2"/>
  <c r="AJ5" i="2"/>
  <c r="AF5" i="2"/>
  <c r="AE5" i="2"/>
  <c r="Y5" i="2"/>
  <c r="V5" i="2"/>
  <c r="P5" i="2"/>
  <c r="K5" i="2"/>
  <c r="G5" i="2"/>
  <c r="CB4" i="2"/>
  <c r="CA4" i="2"/>
  <c r="BY4" i="2"/>
  <c r="BX4" i="2"/>
  <c r="BV4" i="2"/>
  <c r="BU4" i="2"/>
  <c r="BM4" i="2"/>
  <c r="BL4" i="2"/>
  <c r="BJ4" i="2"/>
  <c r="BI4" i="2"/>
  <c r="BG4" i="2"/>
  <c r="BE4" i="2"/>
  <c r="AQ4" i="2"/>
  <c r="AP4" i="2"/>
  <c r="AN4" i="2"/>
  <c r="AI4" i="2"/>
  <c r="AH4" i="2"/>
  <c r="AD4" i="2"/>
  <c r="AC4" i="2"/>
  <c r="X4" i="2"/>
  <c r="W4" i="2"/>
  <c r="U4" i="2"/>
  <c r="T4" i="2"/>
  <c r="R4" i="2"/>
  <c r="J4" i="2"/>
  <c r="I4" i="2"/>
  <c r="E4" i="2"/>
  <c r="D4" i="2"/>
  <c r="Q1" i="2"/>
  <c r="DY38" i="1"/>
  <c r="CO42" i="1"/>
  <c r="R21" i="1"/>
  <c r="L21" i="1"/>
  <c r="R25" i="1"/>
  <c r="L25" i="1"/>
  <c r="FA69" i="1"/>
  <c r="AA8" i="1"/>
  <c r="AG45" i="1"/>
  <c r="AG39" i="1"/>
  <c r="EE8" i="1"/>
  <c r="AG9" i="1"/>
  <c r="AP44" i="1"/>
  <c r="AS44" i="1"/>
  <c r="EL33" i="1"/>
  <c r="G33" i="1"/>
  <c r="Y33" i="1"/>
  <c r="AT33" i="1"/>
  <c r="DW43" i="1"/>
  <c r="DV43" i="1"/>
  <c r="DW44" i="1"/>
  <c r="DV44" i="1"/>
  <c r="Y37" i="1"/>
  <c r="Y38" i="1"/>
  <c r="X38" i="1"/>
  <c r="AW37" i="1"/>
  <c r="AV37" i="1"/>
  <c r="S25" i="1"/>
  <c r="M25" i="1"/>
  <c r="EI16" i="1"/>
  <c r="EH16" i="1"/>
  <c r="EF8" i="1"/>
  <c r="EE18" i="1"/>
  <c r="EI18" i="1"/>
  <c r="EH18" i="1"/>
  <c r="EF18" i="1"/>
  <c r="EE44" i="1"/>
  <c r="EI43" i="1"/>
  <c r="EH43" i="1"/>
  <c r="EI44" i="1"/>
  <c r="EH44" i="1"/>
  <c r="EF44" i="1"/>
  <c r="DZ44" i="1"/>
  <c r="EE38" i="1"/>
  <c r="EF38" i="1"/>
  <c r="EC44" i="1"/>
  <c r="EB44" i="1"/>
  <c r="DZ38" i="1"/>
  <c r="DZ8" i="1"/>
  <c r="CR50" i="1"/>
  <c r="CS50" i="1"/>
  <c r="EE65" i="1"/>
  <c r="DY65" i="1"/>
  <c r="E69" i="2" l="1"/>
  <c r="D69" i="2"/>
  <c r="AO33" i="2"/>
  <c r="BK62" i="2"/>
  <c r="CC4" i="2"/>
  <c r="AE23" i="2"/>
  <c r="AO53" i="2"/>
  <c r="AO73" i="2" s="1"/>
  <c r="AF33" i="2"/>
  <c r="AG26" i="2"/>
  <c r="AE33" i="2"/>
  <c r="Y20" i="2"/>
  <c r="AG6" i="2"/>
  <c r="K20" i="2"/>
  <c r="BU33" i="2"/>
  <c r="BU72" i="2" s="1"/>
  <c r="P53" i="2"/>
  <c r="P73" i="2" s="1"/>
  <c r="F35" i="2"/>
  <c r="BZ62" i="2"/>
  <c r="F14" i="2"/>
  <c r="CF33" i="2"/>
  <c r="F60" i="2"/>
  <c r="BF64" i="2"/>
  <c r="F10" i="2"/>
  <c r="AG15" i="2"/>
  <c r="CD27" i="2"/>
  <c r="CD23" i="2" s="1"/>
  <c r="AF23" i="2"/>
  <c r="BZ33" i="2"/>
  <c r="AJ53" i="2"/>
  <c r="P65" i="2"/>
  <c r="P64" i="2" s="1"/>
  <c r="AG9" i="2"/>
  <c r="BF29" i="2"/>
  <c r="CI41" i="2"/>
  <c r="CC64" i="2"/>
  <c r="F47" i="2"/>
  <c r="V33" i="2"/>
  <c r="F52" i="2"/>
  <c r="F51" i="2" s="1"/>
  <c r="CD8" i="2"/>
  <c r="CD6" i="2" s="1"/>
  <c r="BS6" i="2" s="1"/>
  <c r="AE20" i="2"/>
  <c r="F32" i="2"/>
  <c r="AA51" i="2"/>
  <c r="P51" i="2" s="1"/>
  <c r="BW4" i="2"/>
  <c r="V4" i="2"/>
  <c r="P8" i="2"/>
  <c r="F8" i="2" s="1"/>
  <c r="AJ4" i="2"/>
  <c r="L20" i="2"/>
  <c r="AF20" i="2"/>
  <c r="CC23" i="2"/>
  <c r="AG37" i="2"/>
  <c r="CD44" i="2"/>
  <c r="BS44" i="2" s="1"/>
  <c r="F58" i="2"/>
  <c r="CI59" i="2"/>
  <c r="AR64" i="2"/>
  <c r="BO64" i="2"/>
  <c r="BZ64" i="2"/>
  <c r="CI15" i="2"/>
  <c r="F22" i="2"/>
  <c r="BW23" i="2"/>
  <c r="AG34" i="2"/>
  <c r="AA33" i="2"/>
  <c r="F49" i="2"/>
  <c r="G54" i="2"/>
  <c r="G53" i="2" s="1"/>
  <c r="G73" i="2" s="1"/>
  <c r="AG54" i="2"/>
  <c r="AG62" i="2"/>
  <c r="CI55" i="2"/>
  <c r="F57" i="2"/>
  <c r="AE53" i="2"/>
  <c r="AE73" i="2" s="1"/>
  <c r="CE6" i="2"/>
  <c r="CE4" i="2" s="1"/>
  <c r="AO20" i="2"/>
  <c r="AG24" i="2"/>
  <c r="CI26" i="2"/>
  <c r="P29" i="2"/>
  <c r="K33" i="2"/>
  <c r="AJ33" i="2"/>
  <c r="BF54" i="2"/>
  <c r="BF53" i="2" s="1"/>
  <c r="BF73" i="2" s="1"/>
  <c r="BW64" i="2"/>
  <c r="G7" i="2"/>
  <c r="F7" i="2" s="1"/>
  <c r="CC20" i="2"/>
  <c r="AG25" i="2"/>
  <c r="Z43" i="2"/>
  <c r="Z33" i="2" s="1"/>
  <c r="P44" i="2"/>
  <c r="BH53" i="2"/>
  <c r="BH73" i="2" s="1"/>
  <c r="AG58" i="2"/>
  <c r="G24" i="2"/>
  <c r="G23" i="2" s="1"/>
  <c r="L23" i="2"/>
  <c r="BH4" i="2"/>
  <c r="L6" i="2"/>
  <c r="G6" i="2" s="1"/>
  <c r="G4" i="2" s="1"/>
  <c r="H4" i="2"/>
  <c r="L1" i="2" s="1"/>
  <c r="Q6" i="2"/>
  <c r="Q4" i="2" s="1"/>
  <c r="F13" i="2"/>
  <c r="AG21" i="2"/>
  <c r="F26" i="2"/>
  <c r="F5" i="2"/>
  <c r="AE4" i="2"/>
  <c r="AB6" i="2"/>
  <c r="AB4" i="2" s="1"/>
  <c r="CI10" i="2"/>
  <c r="AG13" i="2"/>
  <c r="CD18" i="2"/>
  <c r="BS18" i="2" s="1"/>
  <c r="CI18" i="2" s="1"/>
  <c r="AR20" i="2"/>
  <c r="CD22" i="2"/>
  <c r="CD20" i="2" s="1"/>
  <c r="CG20" i="2"/>
  <c r="K23" i="2"/>
  <c r="BL23" i="2"/>
  <c r="BN23" i="2" s="1"/>
  <c r="CE43" i="2"/>
  <c r="CE33" i="2" s="1"/>
  <c r="CI46" i="2"/>
  <c r="AJ73" i="2"/>
  <c r="F15" i="2"/>
  <c r="BF23" i="2"/>
  <c r="F39" i="2"/>
  <c r="CI39" i="2"/>
  <c r="BN4" i="2"/>
  <c r="CD37" i="2"/>
  <c r="BS37" i="2" s="1"/>
  <c r="CI49" i="2"/>
  <c r="BJ73" i="2"/>
  <c r="BK73" i="2" s="1"/>
  <c r="BK53" i="2"/>
  <c r="CI14" i="2"/>
  <c r="AG18" i="2"/>
  <c r="V20" i="2"/>
  <c r="Y23" i="2"/>
  <c r="BZ23" i="2"/>
  <c r="AG43" i="2"/>
  <c r="K53" i="2"/>
  <c r="BG73" i="2"/>
  <c r="CI17" i="2"/>
  <c r="BF19" i="2"/>
  <c r="BF16" i="2" s="1"/>
  <c r="BF4" i="2" s="1"/>
  <c r="R20" i="2"/>
  <c r="BN20" i="2"/>
  <c r="BW20" i="2"/>
  <c r="P20" i="2"/>
  <c r="AR23" i="2"/>
  <c r="CI35" i="2"/>
  <c r="CI48" i="2"/>
  <c r="AF53" i="2"/>
  <c r="AR4" i="2"/>
  <c r="CI11" i="2"/>
  <c r="AG11" i="2"/>
  <c r="AF4" i="2"/>
  <c r="CI12" i="2"/>
  <c r="AG12" i="2"/>
  <c r="BK23" i="2"/>
  <c r="AA27" i="2"/>
  <c r="AA23" i="2" s="1"/>
  <c r="P28" i="2"/>
  <c r="F28" i="2" s="1"/>
  <c r="S37" i="2"/>
  <c r="S33" i="2" s="1"/>
  <c r="S72" i="2" s="1"/>
  <c r="F41" i="2"/>
  <c r="CF73" i="2"/>
  <c r="V23" i="2"/>
  <c r="AJ23" i="2"/>
  <c r="G25" i="2"/>
  <c r="CI25" i="2" s="1"/>
  <c r="CI30" i="2"/>
  <c r="CG33" i="2"/>
  <c r="V73" i="2"/>
  <c r="AA53" i="2"/>
  <c r="AA73" i="2" s="1"/>
  <c r="BZ73" i="2"/>
  <c r="F55" i="2"/>
  <c r="CI58" i="2"/>
  <c r="K62" i="2"/>
  <c r="AJ62" i="2"/>
  <c r="BW62" i="2"/>
  <c r="V64" i="2"/>
  <c r="K64" i="2"/>
  <c r="F66" i="2"/>
  <c r="J73" i="2"/>
  <c r="K73" i="2" s="1"/>
  <c r="AG59" i="2"/>
  <c r="Y64" i="2"/>
  <c r="AG64" i="2"/>
  <c r="BN62" i="2"/>
  <c r="CC62" i="2"/>
  <c r="G33" i="2"/>
  <c r="CH53" i="2"/>
  <c r="CH73" i="2" s="1"/>
  <c r="V62" i="2"/>
  <c r="AR62" i="2"/>
  <c r="AJ64" i="2"/>
  <c r="CI31" i="2"/>
  <c r="F31" i="2"/>
  <c r="F18" i="2"/>
  <c r="P16" i="2"/>
  <c r="AP69" i="2"/>
  <c r="AP72" i="2"/>
  <c r="AC72" i="2"/>
  <c r="AC69" i="2"/>
  <c r="BJ72" i="2"/>
  <c r="BJ69" i="2"/>
  <c r="CA72" i="2"/>
  <c r="CA69" i="2"/>
  <c r="F12" i="2"/>
  <c r="BF20" i="2"/>
  <c r="BZ20" i="2"/>
  <c r="U72" i="2"/>
  <c r="U69" i="2"/>
  <c r="AI72" i="2"/>
  <c r="AI69" i="2"/>
  <c r="BK4" i="2"/>
  <c r="BV72" i="2"/>
  <c r="BV69" i="2"/>
  <c r="CB72" i="2"/>
  <c r="CB69" i="2"/>
  <c r="AO4" i="2"/>
  <c r="F11" i="2"/>
  <c r="CG16" i="2"/>
  <c r="AJ20" i="2"/>
  <c r="AO23" i="2"/>
  <c r="Z27" i="2"/>
  <c r="AG29" i="2"/>
  <c r="CI32" i="2"/>
  <c r="AR33" i="2"/>
  <c r="F50" i="2"/>
  <c r="CI50" i="2"/>
  <c r="CI13" i="2"/>
  <c r="J72" i="2"/>
  <c r="J69" i="2"/>
  <c r="AN69" i="2"/>
  <c r="AN72" i="2"/>
  <c r="AG8" i="2"/>
  <c r="AG14" i="2"/>
  <c r="CH72" i="2"/>
  <c r="BK20" i="2"/>
  <c r="Y33" i="2"/>
  <c r="BK33" i="2"/>
  <c r="F36" i="2"/>
  <c r="CI36" i="2"/>
  <c r="W69" i="2"/>
  <c r="W72" i="2"/>
  <c r="AQ69" i="2"/>
  <c r="AQ72" i="2"/>
  <c r="AG7" i="2"/>
  <c r="AG22" i="2"/>
  <c r="Q23" i="2"/>
  <c r="BK29" i="2"/>
  <c r="AG31" i="2"/>
  <c r="K4" i="2"/>
  <c r="BY69" i="2"/>
  <c r="BY72" i="2"/>
  <c r="AG5" i="2"/>
  <c r="CI5" i="2"/>
  <c r="P9" i="2"/>
  <c r="F9" i="2" s="1"/>
  <c r="AA16" i="2"/>
  <c r="AA4" i="2" s="1"/>
  <c r="BS21" i="2"/>
  <c r="F30" i="2"/>
  <c r="BM69" i="2"/>
  <c r="BM72" i="2"/>
  <c r="X69" i="2"/>
  <c r="X72" i="2"/>
  <c r="Y4" i="2"/>
  <c r="BZ4" i="2"/>
  <c r="G21" i="2"/>
  <c r="CF4" i="2"/>
  <c r="BO33" i="2"/>
  <c r="BS34" i="2"/>
  <c r="BT33" i="2"/>
  <c r="AB37" i="2"/>
  <c r="P38" i="2"/>
  <c r="I72" i="2"/>
  <c r="I69" i="2"/>
  <c r="T72" i="2"/>
  <c r="T69" i="2"/>
  <c r="AD72" i="2"/>
  <c r="AD69" i="2"/>
  <c r="AH72" i="2"/>
  <c r="AH69" i="2"/>
  <c r="BE72" i="2"/>
  <c r="BE69" i="2"/>
  <c r="BI72" i="2"/>
  <c r="BI69" i="2"/>
  <c r="BX72" i="2"/>
  <c r="BX69" i="2"/>
  <c r="BN33" i="2"/>
  <c r="R43" i="2"/>
  <c r="BH43" i="2"/>
  <c r="F46" i="2"/>
  <c r="V53" i="2"/>
  <c r="CB73" i="2"/>
  <c r="CC73" i="2" s="1"/>
  <c r="CC53" i="2"/>
  <c r="CD54" i="2"/>
  <c r="CG53" i="2"/>
  <c r="CG73" i="2" s="1"/>
  <c r="CI60" i="2"/>
  <c r="Y62" i="2"/>
  <c r="AO63" i="2"/>
  <c r="CI63" i="2" s="1"/>
  <c r="CI62" i="2" s="1"/>
  <c r="CD65" i="2"/>
  <c r="CE64" i="2"/>
  <c r="P45" i="2"/>
  <c r="CI45" i="2" s="1"/>
  <c r="AQ73" i="2"/>
  <c r="AR73" i="2" s="1"/>
  <c r="AR53" i="2"/>
  <c r="BV73" i="2"/>
  <c r="BW73" i="2" s="1"/>
  <c r="BW53" i="2"/>
  <c r="CI56" i="2"/>
  <c r="F56" i="2"/>
  <c r="F59" i="2"/>
  <c r="CI67" i="2"/>
  <c r="F67" i="2"/>
  <c r="CI47" i="2"/>
  <c r="Y73" i="2"/>
  <c r="CI57" i="2"/>
  <c r="CI68" i="2"/>
  <c r="F68" i="2"/>
  <c r="CC33" i="2"/>
  <c r="F34" i="2"/>
  <c r="CI40" i="2"/>
  <c r="F40" i="2"/>
  <c r="BT51" i="2"/>
  <c r="CD51" i="2"/>
  <c r="Y53" i="2"/>
  <c r="CI66" i="2"/>
  <c r="CD38" i="2"/>
  <c r="BS38" i="2" s="1"/>
  <c r="BF42" i="2"/>
  <c r="CI42" i="2" s="1"/>
  <c r="BG37" i="2"/>
  <c r="CI52" i="2"/>
  <c r="CI51" i="2" s="1"/>
  <c r="G51" i="2"/>
  <c r="BZ53" i="2"/>
  <c r="CI61" i="2"/>
  <c r="F61" i="2"/>
  <c r="AO64" i="2"/>
  <c r="BM73" i="2"/>
  <c r="BN73" i="2" s="1"/>
  <c r="BN53" i="2"/>
  <c r="AG63" i="2"/>
  <c r="AG65" i="2"/>
  <c r="AG68" i="2"/>
  <c r="F70" i="2"/>
  <c r="CI70" i="2"/>
  <c r="EE54" i="1"/>
  <c r="AS54" i="1"/>
  <c r="EF65" i="1"/>
  <c r="DK65" i="1"/>
  <c r="DA66" i="1"/>
  <c r="DB66" i="1"/>
  <c r="CJ63" i="1"/>
  <c r="BO68" i="1"/>
  <c r="CR54" i="1"/>
  <c r="CS54" i="1"/>
  <c r="EI54" i="1"/>
  <c r="EH54" i="1"/>
  <c r="AT54" i="1"/>
  <c r="S54" i="1"/>
  <c r="M54" i="1"/>
  <c r="AS65" i="1"/>
  <c r="AT65" i="1"/>
  <c r="AW38" i="1"/>
  <c r="AV38" i="1"/>
  <c r="AS34" i="1"/>
  <c r="AT34" i="1"/>
  <c r="AT44" i="1"/>
  <c r="AH45" i="1"/>
  <c r="AH39" i="1"/>
  <c r="AD44" i="1"/>
  <c r="AE44" i="1"/>
  <c r="AP29" i="1"/>
  <c r="AS29" i="1"/>
  <c r="AT29" i="1"/>
  <c r="AS28" i="1"/>
  <c r="AT28" i="1"/>
  <c r="AT18" i="1"/>
  <c r="S17" i="1"/>
  <c r="M17" i="1"/>
  <c r="AB22" i="1"/>
  <c r="S21" i="1"/>
  <c r="M21" i="1"/>
  <c r="AH9" i="1"/>
  <c r="AB8" i="1"/>
  <c r="S7" i="1"/>
  <c r="M7" i="1"/>
  <c r="S5" i="1"/>
  <c r="M5" i="1"/>
  <c r="L4" i="2" l="1"/>
  <c r="BW33" i="2"/>
  <c r="P6" i="2"/>
  <c r="F6" i="2" s="1"/>
  <c r="Q69" i="2"/>
  <c r="Q71" i="2" s="1"/>
  <c r="F65" i="2"/>
  <c r="F64" i="2" s="1"/>
  <c r="BL72" i="2"/>
  <c r="BN72" i="2" s="1"/>
  <c r="CI24" i="2"/>
  <c r="AG33" i="2"/>
  <c r="F29" i="2"/>
  <c r="F27" i="2" s="1"/>
  <c r="F16" i="2"/>
  <c r="CI28" i="2"/>
  <c r="AE72" i="2"/>
  <c r="AR72" i="2"/>
  <c r="F25" i="2"/>
  <c r="AG23" i="2"/>
  <c r="CH69" i="2"/>
  <c r="CH74" i="2" s="1"/>
  <c r="AG4" i="2"/>
  <c r="AF72" i="2"/>
  <c r="S69" i="2"/>
  <c r="S71" i="2" s="1"/>
  <c r="F24" i="2"/>
  <c r="CI44" i="2"/>
  <c r="CI29" i="2"/>
  <c r="AG53" i="2"/>
  <c r="F38" i="2"/>
  <c r="F44" i="2"/>
  <c r="BU69" i="2"/>
  <c r="BU74" i="2" s="1"/>
  <c r="F54" i="2"/>
  <c r="F53" i="2" s="1"/>
  <c r="F73" i="2" s="1"/>
  <c r="CI7" i="2"/>
  <c r="AG20" i="2"/>
  <c r="BS8" i="2"/>
  <c r="CI8" i="2" s="1"/>
  <c r="BS27" i="2"/>
  <c r="BS23" i="2" s="1"/>
  <c r="H69" i="2"/>
  <c r="H71" i="2" s="1"/>
  <c r="F63" i="2"/>
  <c r="F62" i="2" s="1"/>
  <c r="H72" i="2"/>
  <c r="G20" i="2"/>
  <c r="G72" i="2" s="1"/>
  <c r="AE69" i="2"/>
  <c r="CI19" i="2"/>
  <c r="AF69" i="2"/>
  <c r="AF71" i="2" s="1"/>
  <c r="CI34" i="2"/>
  <c r="F42" i="2"/>
  <c r="F19" i="2"/>
  <c r="AJ72" i="2"/>
  <c r="AF73" i="2"/>
  <c r="AG73" i="2" s="1"/>
  <c r="Y72" i="2"/>
  <c r="BL69" i="2"/>
  <c r="BL71" i="2" s="1"/>
  <c r="BS22" i="2"/>
  <c r="CE69" i="2"/>
  <c r="K72" i="2"/>
  <c r="BT69" i="2"/>
  <c r="BT71" i="2" s="1"/>
  <c r="CC72" i="2"/>
  <c r="CD43" i="2"/>
  <c r="P1" i="2"/>
  <c r="P43" i="2"/>
  <c r="R33" i="2"/>
  <c r="AH74" i="2"/>
  <c r="AH71" i="2"/>
  <c r="F45" i="2"/>
  <c r="CI38" i="2"/>
  <c r="BO69" i="2"/>
  <c r="AN74" i="2"/>
  <c r="AN71" i="2"/>
  <c r="AO62" i="2"/>
  <c r="AD74" i="2"/>
  <c r="AD71" i="2"/>
  <c r="T74" i="2"/>
  <c r="T71" i="2"/>
  <c r="CI21" i="2"/>
  <c r="F21" i="2"/>
  <c r="F20" i="2" s="1"/>
  <c r="BO72" i="2"/>
  <c r="L69" i="2"/>
  <c r="L72" i="2"/>
  <c r="BW72" i="2"/>
  <c r="CA74" i="2"/>
  <c r="CA71" i="2"/>
  <c r="P37" i="2"/>
  <c r="AB33" i="2"/>
  <c r="CF72" i="2"/>
  <c r="CF69" i="2"/>
  <c r="BZ72" i="2"/>
  <c r="BT72" i="2"/>
  <c r="CI9" i="2"/>
  <c r="BG33" i="2"/>
  <c r="BF37" i="2"/>
  <c r="CD64" i="2"/>
  <c r="BS65" i="2"/>
  <c r="BX71" i="2"/>
  <c r="BX74" i="2"/>
  <c r="BE71" i="2"/>
  <c r="BE74" i="2"/>
  <c r="BM74" i="2"/>
  <c r="BM71" i="2"/>
  <c r="BY74" i="2"/>
  <c r="BY71" i="2"/>
  <c r="BZ69" i="2"/>
  <c r="AQ74" i="2"/>
  <c r="AQ71" i="2"/>
  <c r="AR69" i="2"/>
  <c r="J71" i="2"/>
  <c r="K69" i="2"/>
  <c r="J74" i="2"/>
  <c r="U71" i="2"/>
  <c r="U74" i="2"/>
  <c r="V69" i="2"/>
  <c r="AP74" i="2"/>
  <c r="AP71" i="2"/>
  <c r="AA69" i="2"/>
  <c r="AA72" i="2"/>
  <c r="CE72" i="2"/>
  <c r="BF43" i="2"/>
  <c r="BH33" i="2"/>
  <c r="CD16" i="2"/>
  <c r="BS16" i="2"/>
  <c r="CC69" i="2"/>
  <c r="CB74" i="2"/>
  <c r="CB71" i="2"/>
  <c r="AI74" i="2"/>
  <c r="AI71" i="2"/>
  <c r="AJ69" i="2"/>
  <c r="V72" i="2"/>
  <c r="CG4" i="2"/>
  <c r="BS54" i="2"/>
  <c r="CD53" i="2"/>
  <c r="BI71" i="2"/>
  <c r="BI74" i="2"/>
  <c r="X74" i="2"/>
  <c r="Y69" i="2"/>
  <c r="X71" i="2"/>
  <c r="W71" i="2"/>
  <c r="W74" i="2"/>
  <c r="BJ71" i="2"/>
  <c r="BJ74" i="2"/>
  <c r="BK69" i="2"/>
  <c r="Q72" i="2"/>
  <c r="I74" i="2"/>
  <c r="I71" i="2"/>
  <c r="P27" i="2"/>
  <c r="Z23" i="2"/>
  <c r="BV74" i="2"/>
  <c r="BV71" i="2"/>
  <c r="BK72" i="2"/>
  <c r="AC74" i="2"/>
  <c r="AC71" i="2"/>
  <c r="DY44" i="1"/>
  <c r="DJ65" i="1"/>
  <c r="R7" i="1"/>
  <c r="L7" i="1"/>
  <c r="DA54" i="1"/>
  <c r="DB54" i="1"/>
  <c r="DZ65" i="1"/>
  <c r="EF54" i="1"/>
  <c r="DK44" i="1"/>
  <c r="CI6" i="2" l="1"/>
  <c r="F4" i="2"/>
  <c r="P4" i="2"/>
  <c r="Q74" i="2"/>
  <c r="AR74" i="2"/>
  <c r="AG72" i="2"/>
  <c r="CH71" i="2"/>
  <c r="AE74" i="2"/>
  <c r="Y74" i="2"/>
  <c r="S74" i="2"/>
  <c r="F23" i="2"/>
  <c r="AJ71" i="2"/>
  <c r="BW69" i="2"/>
  <c r="BW74" i="2" s="1"/>
  <c r="H74" i="2"/>
  <c r="AE71" i="2"/>
  <c r="AG71" i="2" s="1"/>
  <c r="BK71" i="2"/>
  <c r="AJ74" i="2"/>
  <c r="BU71" i="2"/>
  <c r="BW71" i="2" s="1"/>
  <c r="BT74" i="2"/>
  <c r="AG69" i="2"/>
  <c r="G69" i="2"/>
  <c r="G74" i="2" s="1"/>
  <c r="CI27" i="2"/>
  <c r="CI23" i="2" s="1"/>
  <c r="AO72" i="2"/>
  <c r="BK74" i="2"/>
  <c r="BN69" i="2"/>
  <c r="BN74" i="2" s="1"/>
  <c r="BL74" i="2"/>
  <c r="AF74" i="2"/>
  <c r="V71" i="2"/>
  <c r="BZ71" i="2"/>
  <c r="AO69" i="2"/>
  <c r="AO71" i="2" s="1"/>
  <c r="Y71" i="2"/>
  <c r="K74" i="2"/>
  <c r="CC71" i="2"/>
  <c r="CE71" i="2"/>
  <c r="CI22" i="2"/>
  <c r="CI20" i="2" s="1"/>
  <c r="CC74" i="2"/>
  <c r="K71" i="2"/>
  <c r="AR71" i="2"/>
  <c r="BS20" i="2"/>
  <c r="CE74" i="2"/>
  <c r="BS43" i="2"/>
  <c r="BS33" i="2" s="1"/>
  <c r="CD33" i="2"/>
  <c r="CG69" i="2"/>
  <c r="CG72" i="2"/>
  <c r="CF71" i="2"/>
  <c r="CF74" i="2"/>
  <c r="CI16" i="2"/>
  <c r="BZ74" i="2"/>
  <c r="L74" i="2"/>
  <c r="L71" i="2"/>
  <c r="CD4" i="2"/>
  <c r="BS4" i="2"/>
  <c r="BG72" i="2"/>
  <c r="BG69" i="2"/>
  <c r="CI37" i="2"/>
  <c r="F37" i="2"/>
  <c r="P33" i="2"/>
  <c r="BN71" i="2"/>
  <c r="R72" i="2"/>
  <c r="R69" i="2"/>
  <c r="CD73" i="2"/>
  <c r="F43" i="2"/>
  <c r="P23" i="2"/>
  <c r="Z72" i="2"/>
  <c r="Z69" i="2"/>
  <c r="BS53" i="2"/>
  <c r="CI54" i="2"/>
  <c r="CI53" i="2" s="1"/>
  <c r="CI73" i="2" s="1"/>
  <c r="BO74" i="2"/>
  <c r="BO71" i="2"/>
  <c r="V74" i="2"/>
  <c r="BS64" i="2"/>
  <c r="CI65" i="2"/>
  <c r="CI64" i="2" s="1"/>
  <c r="AA71" i="2"/>
  <c r="AA74" i="2"/>
  <c r="BH69" i="2"/>
  <c r="BH72" i="2"/>
  <c r="BF33" i="2"/>
  <c r="AB72" i="2"/>
  <c r="AB69" i="2"/>
  <c r="AB71" i="2" s="1"/>
  <c r="DJ38" i="1"/>
  <c r="DK38" i="1"/>
  <c r="DA19" i="1"/>
  <c r="DB19" i="1"/>
  <c r="DK8" i="1"/>
  <c r="AT8" i="1"/>
  <c r="CI4" i="2" l="1"/>
  <c r="CI1" i="2" s="1"/>
  <c r="AG74" i="2"/>
  <c r="G71" i="2"/>
  <c r="CI43" i="2"/>
  <c r="CI33" i="2" s="1"/>
  <c r="AO74" i="2"/>
  <c r="P69" i="2"/>
  <c r="P71" i="2" s="1"/>
  <c r="BH74" i="2"/>
  <c r="BH71" i="2"/>
  <c r="CG74" i="2"/>
  <c r="CG71" i="2"/>
  <c r="F33" i="2"/>
  <c r="R71" i="2"/>
  <c r="R74" i="2"/>
  <c r="BS73" i="2"/>
  <c r="BG71" i="2"/>
  <c r="BG74" i="2"/>
  <c r="BS72" i="2"/>
  <c r="BS69" i="2"/>
  <c r="CD72" i="2"/>
  <c r="CD69" i="2"/>
  <c r="P72" i="2"/>
  <c r="Z74" i="2"/>
  <c r="Z71" i="2"/>
  <c r="BF69" i="2"/>
  <c r="BF72" i="2"/>
  <c r="DK6" i="1"/>
  <c r="DJ6" i="1"/>
  <c r="DJ8" i="1"/>
  <c r="CI72" i="2" l="1"/>
  <c r="P74" i="2"/>
  <c r="CI69" i="2"/>
  <c r="F69" i="2"/>
  <c r="F72" i="2"/>
  <c r="CD74" i="2"/>
  <c r="CD71" i="2"/>
  <c r="BS74" i="2"/>
  <c r="BS71" i="2"/>
  <c r="BF74" i="2"/>
  <c r="BF71" i="2"/>
  <c r="DJ44" i="1"/>
  <c r="CI74" i="2" l="1"/>
  <c r="CI71" i="2"/>
  <c r="F71" i="2"/>
  <c r="F74" i="2"/>
  <c r="R54" i="1"/>
  <c r="L54" i="1"/>
  <c r="AQ44" i="1"/>
  <c r="AQ8" i="1"/>
  <c r="DL16" i="1" l="1"/>
  <c r="DL17" i="1"/>
  <c r="DC17" i="1"/>
  <c r="DC18" i="1"/>
  <c r="CT16" i="1"/>
  <c r="CT17" i="1"/>
  <c r="CT18" i="1"/>
  <c r="CT19" i="1"/>
  <c r="CQ16" i="1"/>
  <c r="CQ17" i="1"/>
  <c r="CQ18" i="1"/>
  <c r="CQ19" i="1"/>
  <c r="CN17" i="1"/>
  <c r="CK16" i="1"/>
  <c r="CK17" i="1"/>
  <c r="CK18" i="1"/>
  <c r="CK19" i="1"/>
  <c r="CK20" i="1"/>
  <c r="AV8" i="1"/>
  <c r="AF66" i="1"/>
  <c r="AF67" i="1"/>
  <c r="AI45" i="1"/>
  <c r="AI66" i="1"/>
  <c r="AI67" i="1"/>
  <c r="AI44" i="1"/>
  <c r="AI46" i="1"/>
  <c r="AI47" i="1"/>
  <c r="AI48" i="1"/>
  <c r="AI49" i="1"/>
  <c r="AI50" i="1"/>
  <c r="AI51" i="1"/>
  <c r="AI52" i="1"/>
  <c r="DV27" i="1" l="1"/>
  <c r="DW27" i="1"/>
  <c r="CS43" i="1"/>
  <c r="CR43" i="1"/>
  <c r="DB37" i="1"/>
  <c r="DA37" i="1"/>
  <c r="DB43" i="1"/>
  <c r="DA43" i="1"/>
  <c r="DL27" i="1" l="1"/>
  <c r="DL28" i="1"/>
  <c r="DL29" i="1"/>
  <c r="DL30" i="1"/>
  <c r="DL31" i="1"/>
  <c r="DL32" i="1"/>
  <c r="DL34" i="1"/>
  <c r="DL35" i="1"/>
  <c r="DL36" i="1"/>
  <c r="DL38" i="1"/>
  <c r="DL39" i="1"/>
  <c r="DL40" i="1"/>
  <c r="DL41" i="1"/>
  <c r="DL42" i="1"/>
  <c r="DL44" i="1"/>
  <c r="DL45" i="1"/>
  <c r="DL46" i="1"/>
  <c r="DL47" i="1"/>
  <c r="DL48" i="1"/>
  <c r="DL49" i="1"/>
  <c r="DL50" i="1"/>
  <c r="DL51" i="1"/>
  <c r="DL52" i="1"/>
  <c r="DL53" i="1"/>
  <c r="DL54" i="1"/>
  <c r="DL55" i="1"/>
  <c r="DL56" i="1"/>
  <c r="DL57" i="1"/>
  <c r="DL58" i="1"/>
  <c r="DL59" i="1"/>
  <c r="DL60" i="1"/>
  <c r="DL61" i="1"/>
  <c r="DL62" i="1"/>
  <c r="DL63" i="1"/>
  <c r="DL65" i="1"/>
  <c r="DL66" i="1"/>
  <c r="DL67" i="1"/>
  <c r="DI28" i="1"/>
  <c r="DI29" i="1"/>
  <c r="DI30" i="1"/>
  <c r="DI31" i="1"/>
  <c r="DI32" i="1"/>
  <c r="DI34" i="1"/>
  <c r="DI35" i="1"/>
  <c r="DI36" i="1"/>
  <c r="DI39" i="1"/>
  <c r="DI40" i="1"/>
  <c r="DI41" i="1"/>
  <c r="DI42" i="1"/>
  <c r="DI45" i="1"/>
  <c r="DI46" i="1"/>
  <c r="DI47" i="1"/>
  <c r="DI48" i="1"/>
  <c r="DI49" i="1"/>
  <c r="DI50" i="1"/>
  <c r="DI51" i="1"/>
  <c r="DI52" i="1"/>
  <c r="DI55" i="1"/>
  <c r="DI56" i="1"/>
  <c r="DI57" i="1"/>
  <c r="DI58" i="1"/>
  <c r="DI59" i="1"/>
  <c r="DI60" i="1"/>
  <c r="DI61" i="1"/>
  <c r="DI62" i="1"/>
  <c r="DI63" i="1"/>
  <c r="DI66" i="1"/>
  <c r="DI67" i="1"/>
  <c r="DC27" i="1"/>
  <c r="DC28" i="1"/>
  <c r="DC29" i="1"/>
  <c r="DC30" i="1"/>
  <c r="DC31" i="1"/>
  <c r="DC32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4" i="1"/>
  <c r="DC55" i="1"/>
  <c r="DC56" i="1"/>
  <c r="DC57" i="1"/>
  <c r="DC58" i="1"/>
  <c r="DC59" i="1"/>
  <c r="DC60" i="1"/>
  <c r="DC61" i="1"/>
  <c r="DC62" i="1"/>
  <c r="DC63" i="1"/>
  <c r="DC65" i="1"/>
  <c r="DC66" i="1"/>
  <c r="DC67" i="1"/>
  <c r="CT27" i="1"/>
  <c r="CT28" i="1"/>
  <c r="CT29" i="1"/>
  <c r="CT30" i="1"/>
  <c r="CT31" i="1"/>
  <c r="CT32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1" i="1"/>
  <c r="CT52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Q27" i="1"/>
  <c r="CQ28" i="1"/>
  <c r="CQ29" i="1"/>
  <c r="CQ30" i="1"/>
  <c r="CQ31" i="1"/>
  <c r="CQ32" i="1"/>
  <c r="CQ34" i="1"/>
  <c r="CQ35" i="1"/>
  <c r="CQ36" i="1"/>
  <c r="CQ38" i="1"/>
  <c r="CQ39" i="1"/>
  <c r="CQ40" i="1"/>
  <c r="CQ41" i="1"/>
  <c r="CQ42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N30" i="1"/>
  <c r="CN31" i="1"/>
  <c r="CN32" i="1"/>
  <c r="CN34" i="1"/>
  <c r="CN35" i="1"/>
  <c r="CN36" i="1"/>
  <c r="CN38" i="1"/>
  <c r="CN39" i="1"/>
  <c r="CN40" i="1"/>
  <c r="CN41" i="1"/>
  <c r="CN44" i="1"/>
  <c r="CN45" i="1"/>
  <c r="CN46" i="1"/>
  <c r="CN47" i="1"/>
  <c r="CN48" i="1"/>
  <c r="CN51" i="1"/>
  <c r="CN52" i="1"/>
  <c r="CN55" i="1"/>
  <c r="CN56" i="1"/>
  <c r="CN57" i="1"/>
  <c r="CN58" i="1"/>
  <c r="CN59" i="1"/>
  <c r="CN60" i="1"/>
  <c r="CN61" i="1"/>
  <c r="CN62" i="1"/>
  <c r="CN63" i="1"/>
  <c r="CN65" i="1"/>
  <c r="CN6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3" i="1"/>
  <c r="CK64" i="1"/>
  <c r="CK65" i="1"/>
  <c r="CK66" i="1"/>
  <c r="CK6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4" i="1"/>
  <c r="BS65" i="1"/>
  <c r="BS66" i="1"/>
  <c r="BS67" i="1"/>
  <c r="BP66" i="1"/>
  <c r="BP67" i="1"/>
  <c r="BP68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A67" i="1"/>
  <c r="BA66" i="1" s="1"/>
  <c r="BA65" i="1" s="1"/>
  <c r="BA64" i="1" s="1"/>
  <c r="BA63" i="1" s="1"/>
  <c r="BA62" i="1" s="1"/>
  <c r="BA61" i="1" s="1"/>
  <c r="BA60" i="1" s="1"/>
  <c r="BA59" i="1" s="1"/>
  <c r="BA58" i="1" s="1"/>
  <c r="BA57" i="1" s="1"/>
  <c r="BA56" i="1" s="1"/>
  <c r="BA55" i="1" s="1"/>
  <c r="BA54" i="1" s="1"/>
  <c r="BA53" i="1" s="1"/>
  <c r="BA52" i="1" s="1"/>
  <c r="AR28" i="1"/>
  <c r="AR29" i="1"/>
  <c r="AR30" i="1"/>
  <c r="AR46" i="1"/>
  <c r="AR47" i="1"/>
  <c r="AR48" i="1"/>
  <c r="AR49" i="1"/>
  <c r="AR50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U46" i="1"/>
  <c r="AU47" i="1"/>
  <c r="AU48" i="1"/>
  <c r="AU49" i="1"/>
  <c r="AU50" i="1"/>
  <c r="AU52" i="1"/>
  <c r="AU54" i="1"/>
  <c r="AU55" i="1"/>
  <c r="AU56" i="1"/>
  <c r="AU57" i="1"/>
  <c r="AU58" i="1"/>
  <c r="AU59" i="1"/>
  <c r="AU60" i="1"/>
  <c r="AU61" i="1"/>
  <c r="AU62" i="1"/>
  <c r="AU63" i="1"/>
  <c r="AU65" i="1"/>
  <c r="AU66" i="1"/>
  <c r="AU67" i="1"/>
  <c r="CP42" i="1"/>
  <c r="ED66" i="1"/>
  <c r="EG28" i="1"/>
  <c r="EG29" i="1"/>
  <c r="EG30" i="1"/>
  <c r="EG31" i="1"/>
  <c r="EG32" i="1"/>
  <c r="EG34" i="1"/>
  <c r="EG35" i="1"/>
  <c r="EG36" i="1"/>
  <c r="EG38" i="1"/>
  <c r="EG39" i="1"/>
  <c r="EG40" i="1"/>
  <c r="EG41" i="1"/>
  <c r="EG42" i="1"/>
  <c r="EG44" i="1"/>
  <c r="EG45" i="1"/>
  <c r="EG46" i="1"/>
  <c r="EG47" i="1"/>
  <c r="EG48" i="1"/>
  <c r="EG49" i="1"/>
  <c r="EG50" i="1"/>
  <c r="EG51" i="1"/>
  <c r="EG52" i="1"/>
  <c r="EG54" i="1"/>
  <c r="EG55" i="1"/>
  <c r="EG56" i="1"/>
  <c r="EG57" i="1"/>
  <c r="EG58" i="1"/>
  <c r="EG59" i="1"/>
  <c r="EG60" i="1"/>
  <c r="EG61" i="1"/>
  <c r="EG62" i="1"/>
  <c r="EG63" i="1"/>
  <c r="EG65" i="1"/>
  <c r="EG66" i="1"/>
  <c r="EG67" i="1"/>
  <c r="EJ28" i="1"/>
  <c r="EJ29" i="1"/>
  <c r="EJ30" i="1"/>
  <c r="EJ31" i="1"/>
  <c r="EJ32" i="1"/>
  <c r="EJ34" i="1"/>
  <c r="EJ35" i="1"/>
  <c r="EJ36" i="1"/>
  <c r="EJ37" i="1"/>
  <c r="EJ38" i="1"/>
  <c r="EJ39" i="1"/>
  <c r="EJ40" i="1"/>
  <c r="EJ41" i="1"/>
  <c r="EJ42" i="1"/>
  <c r="EJ43" i="1"/>
  <c r="EJ44" i="1"/>
  <c r="EJ45" i="1"/>
  <c r="EJ46" i="1"/>
  <c r="EJ47" i="1"/>
  <c r="EJ48" i="1"/>
  <c r="DK52" i="1"/>
  <c r="N27" i="1"/>
  <c r="N28" i="1"/>
  <c r="N29" i="1"/>
  <c r="N30" i="1"/>
  <c r="N44" i="1"/>
  <c r="N45" i="1"/>
  <c r="N46" i="1"/>
  <c r="N47" i="1"/>
  <c r="N48" i="1"/>
  <c r="T44" i="1"/>
  <c r="T45" i="1"/>
  <c r="T46" i="1"/>
  <c r="T47" i="1"/>
  <c r="T48" i="1"/>
  <c r="T27" i="1"/>
  <c r="T28" i="1"/>
  <c r="T29" i="1"/>
  <c r="T30" i="1"/>
  <c r="T19" i="1"/>
  <c r="N19" i="1"/>
  <c r="Z17" i="1"/>
  <c r="AC44" i="1"/>
  <c r="AC45" i="1"/>
  <c r="AC46" i="1"/>
  <c r="AC47" i="1"/>
  <c r="AC48" i="1"/>
  <c r="AC16" i="1"/>
  <c r="AC17" i="1"/>
  <c r="AC18" i="1"/>
  <c r="AC19" i="1"/>
  <c r="AC21" i="1"/>
  <c r="AC22" i="1"/>
  <c r="AC23" i="1"/>
  <c r="AC24" i="1"/>
  <c r="AC25" i="1"/>
  <c r="AC26" i="1"/>
  <c r="AC27" i="1"/>
  <c r="AC28" i="1"/>
  <c r="AC29" i="1"/>
  <c r="AC30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44" i="1"/>
  <c r="AF45" i="1"/>
  <c r="AF46" i="1"/>
  <c r="AF47" i="1"/>
  <c r="AF48" i="1"/>
  <c r="AF52" i="1"/>
  <c r="AC52" i="1"/>
  <c r="K48" i="1"/>
  <c r="K44" i="1"/>
  <c r="K28" i="1"/>
  <c r="K27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39" i="1"/>
  <c r="BA44" i="1"/>
  <c r="BA45" i="1"/>
  <c r="BA46" i="1"/>
  <c r="BA47" i="1"/>
  <c r="BA48" i="1"/>
  <c r="AX44" i="1"/>
  <c r="AX39" i="1"/>
  <c r="AU39" i="1"/>
  <c r="AU40" i="1"/>
  <c r="AR39" i="1"/>
  <c r="AF39" i="1"/>
  <c r="AC39" i="1"/>
  <c r="T39" i="1"/>
  <c r="N39" i="1"/>
  <c r="K39" i="1"/>
  <c r="DX39" i="1"/>
  <c r="DX28" i="1"/>
  <c r="DX29" i="1"/>
  <c r="DX30" i="1"/>
  <c r="DX67" i="1"/>
  <c r="DX46" i="1"/>
  <c r="DX47" i="1"/>
  <c r="DX48" i="1"/>
  <c r="ED48" i="1"/>
  <c r="ED46" i="1"/>
  <c r="ED39" i="1"/>
  <c r="EJ16" i="1"/>
  <c r="EJ17" i="1"/>
  <c r="EJ18" i="1"/>
  <c r="ED19" i="1"/>
  <c r="ED16" i="1"/>
  <c r="ED17" i="1"/>
  <c r="ED30" i="1"/>
  <c r="ED27" i="1"/>
  <c r="ED28" i="1"/>
  <c r="DZ27" i="1"/>
  <c r="EA27" i="1" s="1"/>
  <c r="DY27" i="1"/>
  <c r="EC27" i="1"/>
  <c r="EB27" i="1"/>
  <c r="EC29" i="1"/>
  <c r="ED29" i="1" s="1"/>
  <c r="EJ67" i="1"/>
  <c r="DV66" i="1"/>
  <c r="DW66" i="1"/>
  <c r="DV67" i="1"/>
  <c r="DW67" i="1"/>
  <c r="DV68" i="1"/>
  <c r="DW68" i="1"/>
  <c r="DW65" i="1"/>
  <c r="DV65" i="1"/>
  <c r="DW63" i="1"/>
  <c r="DV63" i="1"/>
  <c r="DW54" i="1"/>
  <c r="DV54" i="1"/>
  <c r="DW52" i="1"/>
  <c r="DV52" i="1"/>
  <c r="DW38" i="1"/>
  <c r="DV38" i="1"/>
  <c r="DW32" i="1"/>
  <c r="DV32" i="1"/>
  <c r="DW31" i="1"/>
  <c r="DV31" i="1"/>
  <c r="DW26" i="1"/>
  <c r="DV26" i="1"/>
  <c r="DW29" i="1"/>
  <c r="DV29" i="1"/>
  <c r="DW22" i="1"/>
  <c r="DV22" i="1"/>
  <c r="DV18" i="1"/>
  <c r="EA67" i="1"/>
  <c r="EA68" i="1"/>
  <c r="EA48" i="1"/>
  <c r="EA46" i="1"/>
  <c r="EA39" i="1"/>
  <c r="EA30" i="1"/>
  <c r="EA28" i="1"/>
  <c r="EA19" i="1"/>
  <c r="EA16" i="1"/>
  <c r="EA17" i="1"/>
  <c r="EC16" i="1"/>
  <c r="EB16" i="1"/>
  <c r="DZ16" i="1"/>
  <c r="DY16" i="1"/>
  <c r="DW18" i="1"/>
  <c r="EC64" i="1"/>
  <c r="EB64" i="1"/>
  <c r="ED64" i="1" s="1"/>
  <c r="EC62" i="1"/>
  <c r="EB62" i="1"/>
  <c r="ED62" i="1" s="1"/>
  <c r="EC53" i="1"/>
  <c r="EC73" i="1" s="1"/>
  <c r="EB53" i="1"/>
  <c r="EB73" i="1" s="1"/>
  <c r="EC51" i="1"/>
  <c r="EB51" i="1"/>
  <c r="EC43" i="1"/>
  <c r="EC33" i="1" s="1"/>
  <c r="EB43" i="1"/>
  <c r="EC37" i="1"/>
  <c r="EB37" i="1"/>
  <c r="EC23" i="1"/>
  <c r="EB23" i="1"/>
  <c r="EC20" i="1"/>
  <c r="EB20" i="1"/>
  <c r="ED20" i="1" s="1"/>
  <c r="EC6" i="1"/>
  <c r="EB6" i="1"/>
  <c r="EC4" i="1"/>
  <c r="EB4" i="1"/>
  <c r="DW8" i="1"/>
  <c r="DV8" i="1"/>
  <c r="ED70" i="1"/>
  <c r="ED68" i="1"/>
  <c r="ED67" i="1"/>
  <c r="ED65" i="1"/>
  <c r="ED63" i="1"/>
  <c r="ED61" i="1"/>
  <c r="ED60" i="1"/>
  <c r="ED59" i="1"/>
  <c r="ED58" i="1"/>
  <c r="ED57" i="1"/>
  <c r="ED56" i="1"/>
  <c r="ED55" i="1"/>
  <c r="ED54" i="1"/>
  <c r="ED53" i="1"/>
  <c r="ED52" i="1"/>
  <c r="ED51" i="1"/>
  <c r="ED50" i="1"/>
  <c r="ED49" i="1"/>
  <c r="ED47" i="1"/>
  <c r="ED45" i="1"/>
  <c r="ED44" i="1"/>
  <c r="ED42" i="1"/>
  <c r="ED41" i="1"/>
  <c r="ED40" i="1"/>
  <c r="ED38" i="1"/>
  <c r="ED36" i="1"/>
  <c r="ED35" i="1"/>
  <c r="ED34" i="1"/>
  <c r="ED32" i="1"/>
  <c r="ED31" i="1"/>
  <c r="ED26" i="1"/>
  <c r="ED25" i="1"/>
  <c r="ED24" i="1"/>
  <c r="ED22" i="1"/>
  <c r="ED21" i="1"/>
  <c r="ED18" i="1"/>
  <c r="ED15" i="1"/>
  <c r="ED14" i="1"/>
  <c r="ED13" i="1"/>
  <c r="ED12" i="1"/>
  <c r="ED11" i="1"/>
  <c r="ED10" i="1"/>
  <c r="ED9" i="1"/>
  <c r="ED8" i="1"/>
  <c r="ED7" i="1"/>
  <c r="ED6" i="1"/>
  <c r="ED5" i="1"/>
  <c r="AD29" i="1"/>
  <c r="AE29" i="1"/>
  <c r="AB26" i="1"/>
  <c r="AE22" i="1"/>
  <c r="EB33" i="1" l="1"/>
  <c r="ED33" i="1"/>
  <c r="ED43" i="1"/>
  <c r="ED37" i="1"/>
  <c r="EB69" i="1"/>
  <c r="EB71" i="1" s="1"/>
  <c r="CT50" i="1"/>
  <c r="ED23" i="1"/>
  <c r="EB72" i="1"/>
  <c r="ED4" i="1"/>
  <c r="EC72" i="1"/>
  <c r="EC69" i="1"/>
  <c r="ED73" i="1"/>
  <c r="EB74" i="1" l="1"/>
  <c r="EC74" i="1"/>
  <c r="ED72" i="1"/>
  <c r="ED69" i="1"/>
  <c r="EC71" i="1"/>
  <c r="ED71" i="1" s="1"/>
  <c r="BN68" i="1"/>
  <c r="ED74" i="1" l="1"/>
  <c r="DJ52" i="1"/>
  <c r="AS18" i="1" l="1"/>
  <c r="CH74" i="1" l="1"/>
  <c r="CG74" i="1"/>
  <c r="CF74" i="1"/>
  <c r="CE74" i="1"/>
  <c r="CD74" i="1"/>
  <c r="CC74" i="1"/>
  <c r="CB74" i="1"/>
  <c r="CA74" i="1"/>
  <c r="BZ74" i="1"/>
  <c r="BY74" i="1"/>
  <c r="BX74" i="1"/>
  <c r="BW74" i="1"/>
  <c r="BD73" i="1"/>
  <c r="BC73" i="1"/>
  <c r="BB73" i="1"/>
  <c r="AW73" i="1"/>
  <c r="AX73" i="1" s="1"/>
  <c r="AV73" i="1"/>
  <c r="EL70" i="1"/>
  <c r="EJ70" i="1"/>
  <c r="EG70" i="1"/>
  <c r="EA70" i="1"/>
  <c r="DX70" i="1"/>
  <c r="DU70" i="1"/>
  <c r="DR70" i="1"/>
  <c r="DO70" i="1"/>
  <c r="DL70" i="1"/>
  <c r="DI70" i="1"/>
  <c r="DH70" i="1"/>
  <c r="DG70" i="1"/>
  <c r="DC70" i="1"/>
  <c r="CZ70" i="1"/>
  <c r="CW70" i="1"/>
  <c r="CT70" i="1"/>
  <c r="CQ70" i="1"/>
  <c r="CM70" i="1"/>
  <c r="CL70" i="1"/>
  <c r="CK70" i="1"/>
  <c r="BV70" i="1"/>
  <c r="BS70" i="1"/>
  <c r="BO70" i="1"/>
  <c r="BN70" i="1"/>
  <c r="BJ70" i="1"/>
  <c r="BG70" i="1"/>
  <c r="BF70" i="1"/>
  <c r="BD70" i="1"/>
  <c r="BA70" i="1"/>
  <c r="AX70" i="1"/>
  <c r="AU70" i="1"/>
  <c r="AR70" i="1"/>
  <c r="AO70" i="1"/>
  <c r="AL70" i="1"/>
  <c r="AI70" i="1"/>
  <c r="AF70" i="1"/>
  <c r="AC70" i="1"/>
  <c r="Z70" i="1"/>
  <c r="T70" i="1"/>
  <c r="Q70" i="1"/>
  <c r="N70" i="1"/>
  <c r="K70" i="1"/>
  <c r="G70" i="1"/>
  <c r="EY68" i="1"/>
  <c r="EX68" i="1"/>
  <c r="EW68" i="1"/>
  <c r="EU68" i="1"/>
  <c r="ET68" i="1"/>
  <c r="ES68" i="1"/>
  <c r="ER68" i="1"/>
  <c r="EQ68" i="1"/>
  <c r="EP68" i="1"/>
  <c r="EO68" i="1"/>
  <c r="EN68" i="1"/>
  <c r="EJ68" i="1"/>
  <c r="EG68" i="1"/>
  <c r="DX68" i="1"/>
  <c r="DU68" i="1"/>
  <c r="DR68" i="1"/>
  <c r="DO68" i="1"/>
  <c r="DL68" i="1"/>
  <c r="DI68" i="1"/>
  <c r="DH68" i="1"/>
  <c r="DG68" i="1"/>
  <c r="DC68" i="1"/>
  <c r="CZ68" i="1"/>
  <c r="CW68" i="1"/>
  <c r="CT68" i="1"/>
  <c r="CQ68" i="1"/>
  <c r="CN68" i="1"/>
  <c r="CM68" i="1"/>
  <c r="EV68" i="1" s="1"/>
  <c r="CL68" i="1"/>
  <c r="CK68" i="1"/>
  <c r="BV68" i="1"/>
  <c r="BS68" i="1"/>
  <c r="BR68" i="1"/>
  <c r="BQ68" i="1"/>
  <c r="BJ68" i="1"/>
  <c r="BG68" i="1"/>
  <c r="BF68" i="1"/>
  <c r="BE68" i="1"/>
  <c r="BD68" i="1"/>
  <c r="BA68" i="1"/>
  <c r="AX68" i="1"/>
  <c r="AU68" i="1"/>
  <c r="AR68" i="1"/>
  <c r="AO68" i="1"/>
  <c r="AL68" i="1"/>
  <c r="AI68" i="1"/>
  <c r="AF68" i="1"/>
  <c r="AC68" i="1"/>
  <c r="Y68" i="1"/>
  <c r="G68" i="1" s="1"/>
  <c r="X68" i="1"/>
  <c r="F68" i="1" s="1"/>
  <c r="T68" i="1"/>
  <c r="Q68" i="1"/>
  <c r="N68" i="1"/>
  <c r="J68" i="1"/>
  <c r="K68" i="1" s="1"/>
  <c r="I68" i="1"/>
  <c r="EK68" i="1" s="1"/>
  <c r="EY67" i="1"/>
  <c r="EX67" i="1"/>
  <c r="EW67" i="1"/>
  <c r="EV67" i="1"/>
  <c r="EU67" i="1"/>
  <c r="ET67" i="1"/>
  <c r="ES67" i="1"/>
  <c r="ER67" i="1"/>
  <c r="EQ67" i="1"/>
  <c r="EP67" i="1"/>
  <c r="EO67" i="1"/>
  <c r="EN67" i="1"/>
  <c r="EK67" i="1"/>
  <c r="BD67" i="1"/>
  <c r="AX67" i="1"/>
  <c r="Z67" i="1"/>
  <c r="Y67" i="1"/>
  <c r="X67" i="1"/>
  <c r="J67" i="1"/>
  <c r="EL67" i="1" s="1"/>
  <c r="EM67" i="1" s="1"/>
  <c r="I67" i="1"/>
  <c r="F67" i="1"/>
  <c r="EY66" i="1"/>
  <c r="EX66" i="1"/>
  <c r="EW66" i="1"/>
  <c r="EU66" i="1"/>
  <c r="ET66" i="1"/>
  <c r="ES66" i="1"/>
  <c r="ER66" i="1"/>
  <c r="EQ66" i="1"/>
  <c r="EP66" i="1"/>
  <c r="EO66" i="1"/>
  <c r="EN66" i="1"/>
  <c r="EJ66" i="1"/>
  <c r="EA66" i="1"/>
  <c r="DX66" i="1"/>
  <c r="DH66" i="1"/>
  <c r="DG66" i="1"/>
  <c r="CM66" i="1"/>
  <c r="BD66" i="1"/>
  <c r="AX66" i="1"/>
  <c r="AC66" i="1"/>
  <c r="Y66" i="1"/>
  <c r="Z66" i="1" s="1"/>
  <c r="X66" i="1"/>
  <c r="T66" i="1"/>
  <c r="Q66" i="1"/>
  <c r="N66" i="1"/>
  <c r="J66" i="1"/>
  <c r="I66" i="1"/>
  <c r="EX65" i="1"/>
  <c r="EW65" i="1"/>
  <c r="EU65" i="1"/>
  <c r="ET65" i="1"/>
  <c r="EQ65" i="1"/>
  <c r="EP65" i="1"/>
  <c r="EO65" i="1"/>
  <c r="EN65" i="1"/>
  <c r="EJ65" i="1"/>
  <c r="EA65" i="1"/>
  <c r="DU65" i="1"/>
  <c r="DR65" i="1"/>
  <c r="DO65" i="1"/>
  <c r="CZ65" i="1"/>
  <c r="CW65" i="1"/>
  <c r="CM65" i="1"/>
  <c r="EV65" i="1" s="1"/>
  <c r="CL65" i="1"/>
  <c r="BV65" i="1"/>
  <c r="BR65" i="1"/>
  <c r="BQ65" i="1"/>
  <c r="BP65" i="1"/>
  <c r="BJ65" i="1"/>
  <c r="BG65" i="1"/>
  <c r="BF65" i="1"/>
  <c r="BF64" i="1" s="1"/>
  <c r="BE65" i="1"/>
  <c r="BD65" i="1"/>
  <c r="AX65" i="1"/>
  <c r="ES65" i="1"/>
  <c r="AP65" i="1"/>
  <c r="AO65" i="1"/>
  <c r="AL65" i="1"/>
  <c r="AI65" i="1"/>
  <c r="AF65" i="1"/>
  <c r="AC65" i="1"/>
  <c r="Y65" i="1"/>
  <c r="X65" i="1"/>
  <c r="T65" i="1"/>
  <c r="Q65" i="1"/>
  <c r="N65" i="1"/>
  <c r="J65" i="1"/>
  <c r="I65" i="1"/>
  <c r="ET64" i="1"/>
  <c r="EP64" i="1"/>
  <c r="EI64" i="1"/>
  <c r="EH64" i="1"/>
  <c r="EJ64" i="1" s="1"/>
  <c r="EF64" i="1"/>
  <c r="DZ64" i="1"/>
  <c r="DY64" i="1"/>
  <c r="DT64" i="1"/>
  <c r="DS64" i="1"/>
  <c r="DQ64" i="1"/>
  <c r="DP64" i="1"/>
  <c r="DR64" i="1" s="1"/>
  <c r="DN64" i="1"/>
  <c r="DM64" i="1"/>
  <c r="DO64" i="1" s="1"/>
  <c r="DK64" i="1"/>
  <c r="DJ64" i="1"/>
  <c r="DB64" i="1"/>
  <c r="CZ64" i="1"/>
  <c r="CY64" i="1"/>
  <c r="CX64" i="1"/>
  <c r="CW64" i="1"/>
  <c r="CV64" i="1"/>
  <c r="CU64" i="1"/>
  <c r="CS64" i="1"/>
  <c r="CR64" i="1"/>
  <c r="CP64" i="1"/>
  <c r="CO64" i="1"/>
  <c r="CJ64" i="1"/>
  <c r="EU64" i="1" s="1"/>
  <c r="CI64" i="1"/>
  <c r="BV64" i="1"/>
  <c r="BU64" i="1"/>
  <c r="BT64" i="1"/>
  <c r="BR64" i="1"/>
  <c r="BQ64" i="1"/>
  <c r="BP64" i="1"/>
  <c r="BO64" i="1"/>
  <c r="BN64" i="1"/>
  <c r="BI64" i="1"/>
  <c r="BJ64" i="1" s="1"/>
  <c r="BH64" i="1"/>
  <c r="BE64" i="1"/>
  <c r="BG64" i="1" s="1"/>
  <c r="BD64" i="1"/>
  <c r="AZ64" i="1"/>
  <c r="AY64" i="1"/>
  <c r="AX64" i="1"/>
  <c r="AT64" i="1"/>
  <c r="AS64" i="1"/>
  <c r="AQ64" i="1"/>
  <c r="AN64" i="1"/>
  <c r="AO64" i="1" s="1"/>
  <c r="AM64" i="1"/>
  <c r="AK64" i="1"/>
  <c r="AL64" i="1" s="1"/>
  <c r="AJ64" i="1"/>
  <c r="AH64" i="1"/>
  <c r="AG64" i="1"/>
  <c r="AF64" i="1"/>
  <c r="AE64" i="1"/>
  <c r="AD64" i="1"/>
  <c r="AB64" i="1"/>
  <c r="AC64" i="1" s="1"/>
  <c r="AA64" i="1"/>
  <c r="S64" i="1"/>
  <c r="R64" i="1"/>
  <c r="P64" i="1"/>
  <c r="Q64" i="1" s="1"/>
  <c r="O64" i="1"/>
  <c r="M64" i="1"/>
  <c r="L64" i="1"/>
  <c r="EN64" i="1" s="1"/>
  <c r="J64" i="1"/>
  <c r="EY63" i="1"/>
  <c r="EX63" i="1"/>
  <c r="EW63" i="1"/>
  <c r="EU63" i="1"/>
  <c r="ET63" i="1"/>
  <c r="ES63" i="1"/>
  <c r="ER63" i="1"/>
  <c r="EQ63" i="1"/>
  <c r="EP63" i="1"/>
  <c r="EO63" i="1"/>
  <c r="EN63" i="1"/>
  <c r="EJ63" i="1"/>
  <c r="EA63" i="1"/>
  <c r="DX63" i="1"/>
  <c r="DU63" i="1"/>
  <c r="DR63" i="1"/>
  <c r="DO63" i="1"/>
  <c r="DH63" i="1"/>
  <c r="DG63" i="1"/>
  <c r="CZ63" i="1"/>
  <c r="CW63" i="1"/>
  <c r="CM63" i="1"/>
  <c r="CM62" i="1" s="1"/>
  <c r="EV62" i="1" s="1"/>
  <c r="CL63" i="1"/>
  <c r="CI63" i="1"/>
  <c r="BV63" i="1"/>
  <c r="BR63" i="1"/>
  <c r="BS63" i="1" s="1"/>
  <c r="BP63" i="1"/>
  <c r="BJ63" i="1"/>
  <c r="BF63" i="1"/>
  <c r="BE63" i="1"/>
  <c r="BE62" i="1" s="1"/>
  <c r="BD63" i="1"/>
  <c r="AX63" i="1"/>
  <c r="AO63" i="1"/>
  <c r="AL63" i="1"/>
  <c r="AI63" i="1"/>
  <c r="AF63" i="1"/>
  <c r="AC63" i="1"/>
  <c r="Y63" i="1"/>
  <c r="X63" i="1"/>
  <c r="X62" i="1" s="1"/>
  <c r="Z62" i="1" s="1"/>
  <c r="T63" i="1"/>
  <c r="Q63" i="1"/>
  <c r="N63" i="1"/>
  <c r="J63" i="1"/>
  <c r="I63" i="1"/>
  <c r="I62" i="1" s="1"/>
  <c r="EY62" i="1"/>
  <c r="EW62" i="1"/>
  <c r="ES62" i="1"/>
  <c r="ER62" i="1"/>
  <c r="EO62" i="1"/>
  <c r="EJ62" i="1"/>
  <c r="EF62" i="1"/>
  <c r="EE62" i="1"/>
  <c r="DZ62" i="1"/>
  <c r="EX62" i="1" s="1"/>
  <c r="DY62" i="1"/>
  <c r="EA62" i="1" s="1"/>
  <c r="DX62" i="1"/>
  <c r="DW62" i="1"/>
  <c r="DV62" i="1"/>
  <c r="DT62" i="1"/>
  <c r="DS62" i="1"/>
  <c r="DU62" i="1" s="1"/>
  <c r="DR62" i="1"/>
  <c r="DQ62" i="1"/>
  <c r="DP62" i="1"/>
  <c r="DN62" i="1"/>
  <c r="DM62" i="1"/>
  <c r="DO62" i="1" s="1"/>
  <c r="DK62" i="1"/>
  <c r="DJ62" i="1"/>
  <c r="DG62" i="1"/>
  <c r="DB62" i="1"/>
  <c r="DA62" i="1"/>
  <c r="CY62" i="1"/>
  <c r="CX62" i="1"/>
  <c r="CZ62" i="1" s="1"/>
  <c r="CW62" i="1"/>
  <c r="CV62" i="1"/>
  <c r="CU62" i="1"/>
  <c r="CS62" i="1"/>
  <c r="CR62" i="1"/>
  <c r="CP62" i="1"/>
  <c r="CO62" i="1"/>
  <c r="CL62" i="1"/>
  <c r="CJ62" i="1"/>
  <c r="CK62" i="1" s="1"/>
  <c r="BU62" i="1"/>
  <c r="BV62" i="1" s="1"/>
  <c r="BT62" i="1"/>
  <c r="BO62" i="1"/>
  <c r="BN62" i="1"/>
  <c r="BI62" i="1"/>
  <c r="BH62" i="1"/>
  <c r="BJ62" i="1" s="1"/>
  <c r="BF62" i="1"/>
  <c r="BD62" i="1"/>
  <c r="AZ62" i="1"/>
  <c r="AY62" i="1"/>
  <c r="AX62" i="1"/>
  <c r="AT62" i="1"/>
  <c r="AS62" i="1"/>
  <c r="AQ62" i="1"/>
  <c r="AP62" i="1"/>
  <c r="AN62" i="1"/>
  <c r="AO62" i="1" s="1"/>
  <c r="AM62" i="1"/>
  <c r="AL62" i="1"/>
  <c r="AK62" i="1"/>
  <c r="AJ62" i="1"/>
  <c r="AH62" i="1"/>
  <c r="EQ62" i="1" s="1"/>
  <c r="AG62" i="1"/>
  <c r="AF62" i="1"/>
  <c r="AE62" i="1"/>
  <c r="AD62" i="1"/>
  <c r="AB62" i="1"/>
  <c r="EP62" i="1" s="1"/>
  <c r="AA62" i="1"/>
  <c r="Y62" i="1"/>
  <c r="T62" i="1"/>
  <c r="S62" i="1"/>
  <c r="R62" i="1"/>
  <c r="P62" i="1"/>
  <c r="Q62" i="1" s="1"/>
  <c r="O62" i="1"/>
  <c r="N62" i="1"/>
  <c r="M62" i="1"/>
  <c r="EN62" i="1" s="1"/>
  <c r="L62" i="1"/>
  <c r="J62" i="1"/>
  <c r="K62" i="1" s="1"/>
  <c r="E62" i="1"/>
  <c r="D62" i="1"/>
  <c r="EY61" i="1"/>
  <c r="EX61" i="1"/>
  <c r="EW61" i="1"/>
  <c r="EU61" i="1"/>
  <c r="ET61" i="1"/>
  <c r="ES61" i="1"/>
  <c r="ER61" i="1"/>
  <c r="EQ61" i="1"/>
  <c r="EP61" i="1"/>
  <c r="EO61" i="1"/>
  <c r="EN61" i="1"/>
  <c r="EJ61" i="1"/>
  <c r="EA61" i="1"/>
  <c r="DX61" i="1"/>
  <c r="DU61" i="1"/>
  <c r="DR61" i="1"/>
  <c r="DO61" i="1"/>
  <c r="DH61" i="1"/>
  <c r="DG61" i="1"/>
  <c r="CZ61" i="1"/>
  <c r="CW61" i="1"/>
  <c r="CM61" i="1"/>
  <c r="CL61" i="1"/>
  <c r="BV61" i="1"/>
  <c r="BP61" i="1"/>
  <c r="BJ61" i="1"/>
  <c r="BG61" i="1"/>
  <c r="BD61" i="1"/>
  <c r="AX61" i="1"/>
  <c r="AO61" i="1"/>
  <c r="AL61" i="1"/>
  <c r="AI61" i="1"/>
  <c r="AF61" i="1"/>
  <c r="AC61" i="1"/>
  <c r="Y61" i="1"/>
  <c r="X61" i="1"/>
  <c r="T61" i="1"/>
  <c r="Q61" i="1"/>
  <c r="N61" i="1"/>
  <c r="J61" i="1"/>
  <c r="G61" i="1" s="1"/>
  <c r="I61" i="1"/>
  <c r="F61" i="1"/>
  <c r="EY60" i="1"/>
  <c r="EX60" i="1"/>
  <c r="EW60" i="1"/>
  <c r="EU60" i="1"/>
  <c r="ET60" i="1"/>
  <c r="ES60" i="1"/>
  <c r="ER60" i="1"/>
  <c r="EQ60" i="1"/>
  <c r="EP60" i="1"/>
  <c r="EO60" i="1"/>
  <c r="EN60" i="1"/>
  <c r="EJ60" i="1"/>
  <c r="EA60" i="1"/>
  <c r="DX60" i="1"/>
  <c r="DU60" i="1"/>
  <c r="DR60" i="1"/>
  <c r="DO60" i="1"/>
  <c r="DH60" i="1"/>
  <c r="DG60" i="1"/>
  <c r="CZ60" i="1"/>
  <c r="CW60" i="1"/>
  <c r="CM60" i="1"/>
  <c r="CL60" i="1"/>
  <c r="EV60" i="1" s="1"/>
  <c r="BV60" i="1"/>
  <c r="BP60" i="1"/>
  <c r="BJ60" i="1"/>
  <c r="BG60" i="1"/>
  <c r="BD60" i="1"/>
  <c r="AX60" i="1"/>
  <c r="AO60" i="1"/>
  <c r="AL60" i="1"/>
  <c r="AI60" i="1"/>
  <c r="AF60" i="1"/>
  <c r="AC60" i="1"/>
  <c r="Y60" i="1"/>
  <c r="X60" i="1"/>
  <c r="EK60" i="1" s="1"/>
  <c r="T60" i="1"/>
  <c r="Q60" i="1"/>
  <c r="N60" i="1"/>
  <c r="J60" i="1"/>
  <c r="I60" i="1"/>
  <c r="EY59" i="1"/>
  <c r="EX59" i="1"/>
  <c r="EW59" i="1"/>
  <c r="EU59" i="1"/>
  <c r="ET59" i="1"/>
  <c r="ES59" i="1"/>
  <c r="ER59" i="1"/>
  <c r="EQ59" i="1"/>
  <c r="EP59" i="1"/>
  <c r="EO59" i="1"/>
  <c r="EN59" i="1"/>
  <c r="EJ59" i="1"/>
  <c r="EA59" i="1"/>
  <c r="DX59" i="1"/>
  <c r="DU59" i="1"/>
  <c r="DR59" i="1"/>
  <c r="DO59" i="1"/>
  <c r="DH59" i="1"/>
  <c r="DG59" i="1"/>
  <c r="CZ59" i="1"/>
  <c r="CW59" i="1"/>
  <c r="CM59" i="1"/>
  <c r="CL59" i="1"/>
  <c r="BV59" i="1"/>
  <c r="BR59" i="1"/>
  <c r="BQ59" i="1"/>
  <c r="BP59" i="1"/>
  <c r="BJ59" i="1"/>
  <c r="BF59" i="1"/>
  <c r="BG59" i="1" s="1"/>
  <c r="BE59" i="1"/>
  <c r="BD59" i="1"/>
  <c r="AX59" i="1"/>
  <c r="AO59" i="1"/>
  <c r="AL59" i="1"/>
  <c r="AI59" i="1"/>
  <c r="AF59" i="1"/>
  <c r="AC59" i="1"/>
  <c r="Z59" i="1"/>
  <c r="Y59" i="1"/>
  <c r="X59" i="1"/>
  <c r="T59" i="1"/>
  <c r="Q59" i="1"/>
  <c r="N59" i="1"/>
  <c r="K59" i="1"/>
  <c r="J59" i="1"/>
  <c r="I59" i="1"/>
  <c r="G59" i="1"/>
  <c r="EY58" i="1"/>
  <c r="EX58" i="1"/>
  <c r="EW58" i="1"/>
  <c r="EU58" i="1"/>
  <c r="ET58" i="1"/>
  <c r="ES58" i="1"/>
  <c r="ER58" i="1"/>
  <c r="EQ58" i="1"/>
  <c r="EP58" i="1"/>
  <c r="EO58" i="1"/>
  <c r="EN58" i="1"/>
  <c r="EJ58" i="1"/>
  <c r="EA58" i="1"/>
  <c r="DX58" i="1"/>
  <c r="DU58" i="1"/>
  <c r="DR58" i="1"/>
  <c r="DO58" i="1"/>
  <c r="DH58" i="1"/>
  <c r="DG58" i="1"/>
  <c r="CZ58" i="1"/>
  <c r="CW58" i="1"/>
  <c r="CM58" i="1"/>
  <c r="EV58" i="1" s="1"/>
  <c r="CL58" i="1"/>
  <c r="EK58" i="1" s="1"/>
  <c r="BV58" i="1"/>
  <c r="BR58" i="1"/>
  <c r="BQ58" i="1"/>
  <c r="BP58" i="1"/>
  <c r="BJ58" i="1"/>
  <c r="BF58" i="1"/>
  <c r="BF53" i="1" s="1"/>
  <c r="BE58" i="1"/>
  <c r="BD58" i="1"/>
  <c r="AX58" i="1"/>
  <c r="AO58" i="1"/>
  <c r="AL58" i="1"/>
  <c r="AI58" i="1"/>
  <c r="AF58" i="1"/>
  <c r="AC58" i="1"/>
  <c r="Y58" i="1"/>
  <c r="Z58" i="1" s="1"/>
  <c r="X58" i="1"/>
  <c r="T58" i="1"/>
  <c r="Q58" i="1"/>
  <c r="N58" i="1"/>
  <c r="J58" i="1"/>
  <c r="K58" i="1" s="1"/>
  <c r="I58" i="1"/>
  <c r="F58" i="1" s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J57" i="1"/>
  <c r="EA57" i="1"/>
  <c r="DX57" i="1"/>
  <c r="DU57" i="1"/>
  <c r="DR57" i="1"/>
  <c r="DO57" i="1"/>
  <c r="DH57" i="1"/>
  <c r="DG57" i="1"/>
  <c r="CZ57" i="1"/>
  <c r="CW57" i="1"/>
  <c r="CM57" i="1"/>
  <c r="CL57" i="1"/>
  <c r="BV57" i="1"/>
  <c r="BP57" i="1"/>
  <c r="BJ57" i="1"/>
  <c r="BG57" i="1"/>
  <c r="BD57" i="1"/>
  <c r="AX57" i="1"/>
  <c r="AO57" i="1"/>
  <c r="AL57" i="1"/>
  <c r="AI57" i="1"/>
  <c r="AF57" i="1"/>
  <c r="AC57" i="1"/>
  <c r="Y57" i="1"/>
  <c r="X57" i="1"/>
  <c r="T57" i="1"/>
  <c r="Q57" i="1"/>
  <c r="N57" i="1"/>
  <c r="J57" i="1"/>
  <c r="K57" i="1" s="1"/>
  <c r="I57" i="1"/>
  <c r="F57" i="1"/>
  <c r="EY56" i="1"/>
  <c r="EX56" i="1"/>
  <c r="EW56" i="1"/>
  <c r="EU56" i="1"/>
  <c r="ET56" i="1"/>
  <c r="ES56" i="1"/>
  <c r="ER56" i="1"/>
  <c r="EQ56" i="1"/>
  <c r="EP56" i="1"/>
  <c r="EO56" i="1"/>
  <c r="EN56" i="1"/>
  <c r="EJ56" i="1"/>
  <c r="EA56" i="1"/>
  <c r="DX56" i="1"/>
  <c r="DU56" i="1"/>
  <c r="DR56" i="1"/>
  <c r="DO56" i="1"/>
  <c r="DH56" i="1"/>
  <c r="DG56" i="1"/>
  <c r="CZ56" i="1"/>
  <c r="CW56" i="1"/>
  <c r="CM56" i="1"/>
  <c r="CL56" i="1"/>
  <c r="BV56" i="1"/>
  <c r="BP56" i="1"/>
  <c r="BJ56" i="1"/>
  <c r="BG56" i="1"/>
  <c r="BD56" i="1"/>
  <c r="AX56" i="1"/>
  <c r="AO56" i="1"/>
  <c r="AL56" i="1"/>
  <c r="AI56" i="1"/>
  <c r="AF56" i="1"/>
  <c r="AC56" i="1"/>
  <c r="Y56" i="1"/>
  <c r="Z56" i="1" s="1"/>
  <c r="X56" i="1"/>
  <c r="T56" i="1"/>
  <c r="Q56" i="1"/>
  <c r="N56" i="1"/>
  <c r="J56" i="1"/>
  <c r="K56" i="1" s="1"/>
  <c r="I56" i="1"/>
  <c r="F56" i="1" s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J55" i="1"/>
  <c r="EA55" i="1"/>
  <c r="DX55" i="1"/>
  <c r="DU55" i="1"/>
  <c r="DR55" i="1"/>
  <c r="DO55" i="1"/>
  <c r="DH55" i="1"/>
  <c r="DG55" i="1"/>
  <c r="CZ55" i="1"/>
  <c r="CW55" i="1"/>
  <c r="CM55" i="1"/>
  <c r="CL55" i="1"/>
  <c r="BV55" i="1"/>
  <c r="BP55" i="1"/>
  <c r="BJ55" i="1"/>
  <c r="BG55" i="1"/>
  <c r="BD55" i="1"/>
  <c r="AX55" i="1"/>
  <c r="AO55" i="1"/>
  <c r="AL55" i="1"/>
  <c r="AI55" i="1"/>
  <c r="AF55" i="1"/>
  <c r="AC55" i="1"/>
  <c r="Y55" i="1"/>
  <c r="X55" i="1"/>
  <c r="T55" i="1"/>
  <c r="Q55" i="1"/>
  <c r="N55" i="1"/>
  <c r="J55" i="1"/>
  <c r="K55" i="1" s="1"/>
  <c r="I55" i="1"/>
  <c r="F55" i="1" s="1"/>
  <c r="EX54" i="1"/>
  <c r="EW54" i="1"/>
  <c r="EU54" i="1"/>
  <c r="ET54" i="1"/>
  <c r="ES54" i="1"/>
  <c r="ER54" i="1"/>
  <c r="EQ54" i="1"/>
  <c r="EP54" i="1"/>
  <c r="EO54" i="1"/>
  <c r="EJ54" i="1"/>
  <c r="EA54" i="1"/>
  <c r="DW53" i="1"/>
  <c r="DU54" i="1"/>
  <c r="DR54" i="1"/>
  <c r="DO54" i="1"/>
  <c r="CZ54" i="1"/>
  <c r="CW54" i="1"/>
  <c r="CL54" i="1"/>
  <c r="CL53" i="1" s="1"/>
  <c r="CL73" i="1" s="1"/>
  <c r="BV54" i="1"/>
  <c r="BR54" i="1"/>
  <c r="BQ54" i="1"/>
  <c r="BQ53" i="1" s="1"/>
  <c r="BQ73" i="1" s="1"/>
  <c r="BP54" i="1"/>
  <c r="BJ54" i="1"/>
  <c r="BF54" i="1"/>
  <c r="BE54" i="1"/>
  <c r="BD54" i="1"/>
  <c r="AX54" i="1"/>
  <c r="AO54" i="1"/>
  <c r="AL54" i="1"/>
  <c r="AI54" i="1"/>
  <c r="AF54" i="1"/>
  <c r="AC54" i="1"/>
  <c r="Y54" i="1"/>
  <c r="Z54" i="1" s="1"/>
  <c r="X54" i="1"/>
  <c r="T54" i="1"/>
  <c r="Q54" i="1"/>
  <c r="I54" i="1"/>
  <c r="EI53" i="1"/>
  <c r="EI73" i="1" s="1"/>
  <c r="EH53" i="1"/>
  <c r="EH73" i="1" s="1"/>
  <c r="EF53" i="1"/>
  <c r="DZ53" i="1"/>
  <c r="DZ73" i="1" s="1"/>
  <c r="DY53" i="1"/>
  <c r="DY73" i="1" s="1"/>
  <c r="DT53" i="1"/>
  <c r="DT73" i="1" s="1"/>
  <c r="DS53" i="1"/>
  <c r="DS73" i="1" s="1"/>
  <c r="DQ53" i="1"/>
  <c r="DP53" i="1"/>
  <c r="DP73" i="1" s="1"/>
  <c r="DN53" i="1"/>
  <c r="DN73" i="1" s="1"/>
  <c r="DM53" i="1"/>
  <c r="DM73" i="1" s="1"/>
  <c r="DK53" i="1"/>
  <c r="DJ53" i="1"/>
  <c r="DJ73" i="1" s="1"/>
  <c r="DB53" i="1"/>
  <c r="DA53" i="1"/>
  <c r="DA73" i="1" s="1"/>
  <c r="CZ53" i="1"/>
  <c r="CY53" i="1"/>
  <c r="CY73" i="1" s="1"/>
  <c r="CX53" i="1"/>
  <c r="CX73" i="1" s="1"/>
  <c r="CV53" i="1"/>
  <c r="CU53" i="1"/>
  <c r="CU73" i="1" s="1"/>
  <c r="CS53" i="1"/>
  <c r="CR53" i="1"/>
  <c r="CR73" i="1" s="1"/>
  <c r="CP53" i="1"/>
  <c r="CO53" i="1"/>
  <c r="CO73" i="1" s="1"/>
  <c r="CJ53" i="1"/>
  <c r="CI53" i="1"/>
  <c r="CI73" i="1" s="1"/>
  <c r="BU53" i="1"/>
  <c r="BU73" i="1" s="1"/>
  <c r="BV73" i="1" s="1"/>
  <c r="BT53" i="1"/>
  <c r="BT73" i="1" s="1"/>
  <c r="BR53" i="1"/>
  <c r="BO53" i="1"/>
  <c r="BO73" i="1" s="1"/>
  <c r="BN53" i="1"/>
  <c r="BN73" i="1" s="1"/>
  <c r="BI53" i="1"/>
  <c r="BH53" i="1"/>
  <c r="BH73" i="1" s="1"/>
  <c r="BE53" i="1"/>
  <c r="BE73" i="1" s="1"/>
  <c r="AZ53" i="1"/>
  <c r="AZ73" i="1" s="1"/>
  <c r="AY53" i="1"/>
  <c r="AY73" i="1" s="1"/>
  <c r="AX53" i="1"/>
  <c r="AT53" i="1"/>
  <c r="AS53" i="1"/>
  <c r="AS73" i="1" s="1"/>
  <c r="AQ53" i="1"/>
  <c r="AQ73" i="1" s="1"/>
  <c r="AP53" i="1"/>
  <c r="AP73" i="1" s="1"/>
  <c r="AN53" i="1"/>
  <c r="AN73" i="1" s="1"/>
  <c r="AM53" i="1"/>
  <c r="AM73" i="1" s="1"/>
  <c r="AK53" i="1"/>
  <c r="AK73" i="1" s="1"/>
  <c r="AJ53" i="1"/>
  <c r="AJ73" i="1" s="1"/>
  <c r="AH53" i="1"/>
  <c r="AH73" i="1" s="1"/>
  <c r="AG53" i="1"/>
  <c r="AG73" i="1" s="1"/>
  <c r="AF53" i="1"/>
  <c r="AE53" i="1"/>
  <c r="AE73" i="1" s="1"/>
  <c r="AD53" i="1"/>
  <c r="AD73" i="1" s="1"/>
  <c r="AB53" i="1"/>
  <c r="AB73" i="1" s="1"/>
  <c r="AA53" i="1"/>
  <c r="AA73" i="1" s="1"/>
  <c r="S53" i="1"/>
  <c r="S73" i="1" s="1"/>
  <c r="R53" i="1"/>
  <c r="R73" i="1" s="1"/>
  <c r="P53" i="1"/>
  <c r="P73" i="1" s="1"/>
  <c r="O53" i="1"/>
  <c r="O73" i="1" s="1"/>
  <c r="L53" i="1"/>
  <c r="L73" i="1" s="1"/>
  <c r="E53" i="1"/>
  <c r="D53" i="1"/>
  <c r="EY52" i="1"/>
  <c r="EX52" i="1"/>
  <c r="EW52" i="1"/>
  <c r="EV52" i="1"/>
  <c r="EU52" i="1"/>
  <c r="ET52" i="1"/>
  <c r="ER52" i="1"/>
  <c r="EQ52" i="1"/>
  <c r="EP52" i="1"/>
  <c r="EO52" i="1"/>
  <c r="EN52" i="1"/>
  <c r="EJ52" i="1"/>
  <c r="DX52" i="1"/>
  <c r="DX51" i="1" s="1"/>
  <c r="DU52" i="1"/>
  <c r="DR52" i="1"/>
  <c r="DO52" i="1"/>
  <c r="DH52" i="1"/>
  <c r="DH51" i="1" s="1"/>
  <c r="DG52" i="1"/>
  <c r="AX52" i="1"/>
  <c r="ES52" i="1"/>
  <c r="Y52" i="1"/>
  <c r="X52" i="1"/>
  <c r="J52" i="1"/>
  <c r="I52" i="1"/>
  <c r="I51" i="1" s="1"/>
  <c r="EJ51" i="1"/>
  <c r="EI51" i="1"/>
  <c r="EH51" i="1"/>
  <c r="EF51" i="1"/>
  <c r="EY51" i="1" s="1"/>
  <c r="EE51" i="1"/>
  <c r="DZ51" i="1"/>
  <c r="DY51" i="1"/>
  <c r="DW51" i="1"/>
  <c r="DV51" i="1"/>
  <c r="DU51" i="1"/>
  <c r="DT51" i="1"/>
  <c r="DS51" i="1"/>
  <c r="DR51" i="1"/>
  <c r="DQ51" i="1"/>
  <c r="DP51" i="1"/>
  <c r="DO51" i="1"/>
  <c r="DN51" i="1"/>
  <c r="DM51" i="1"/>
  <c r="DK51" i="1"/>
  <c r="EW51" i="1" s="1"/>
  <c r="DJ51" i="1"/>
  <c r="DG51" i="1"/>
  <c r="DB51" i="1"/>
  <c r="DA51" i="1"/>
  <c r="CZ51" i="1"/>
  <c r="CY51" i="1"/>
  <c r="CX51" i="1"/>
  <c r="CW51" i="1"/>
  <c r="CV51" i="1"/>
  <c r="CU51" i="1"/>
  <c r="CS51" i="1"/>
  <c r="CR51" i="1"/>
  <c r="CP51" i="1"/>
  <c r="CO51" i="1"/>
  <c r="CM51" i="1"/>
  <c r="CL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R51" i="1"/>
  <c r="BQ51" i="1"/>
  <c r="BO51" i="1"/>
  <c r="BN51" i="1"/>
  <c r="BM51" i="1"/>
  <c r="BL51" i="1"/>
  <c r="BK51" i="1"/>
  <c r="BJ51" i="1"/>
  <c r="BI51" i="1"/>
  <c r="BH51" i="1"/>
  <c r="BG51" i="1"/>
  <c r="BF51" i="1"/>
  <c r="BE51" i="1"/>
  <c r="BA51" i="1"/>
  <c r="AZ51" i="1"/>
  <c r="AY51" i="1"/>
  <c r="AX51" i="1"/>
  <c r="AT51" i="1"/>
  <c r="AS51" i="1"/>
  <c r="AQ51" i="1"/>
  <c r="AP51" i="1"/>
  <c r="AO51" i="1"/>
  <c r="AN51" i="1"/>
  <c r="AM51" i="1"/>
  <c r="AL51" i="1"/>
  <c r="AK51" i="1"/>
  <c r="AJ51" i="1"/>
  <c r="AJ33" i="1" s="1"/>
  <c r="AH51" i="1"/>
  <c r="AG51" i="1"/>
  <c r="AF51" i="1"/>
  <c r="AE51" i="1"/>
  <c r="AD51" i="1"/>
  <c r="AC51" i="1"/>
  <c r="AB51" i="1"/>
  <c r="Y51" i="1" s="1"/>
  <c r="AA51" i="1"/>
  <c r="S51" i="1"/>
  <c r="R51" i="1"/>
  <c r="Q51" i="1"/>
  <c r="P51" i="1"/>
  <c r="O51" i="1"/>
  <c r="M51" i="1"/>
  <c r="L51" i="1"/>
  <c r="EY50" i="1"/>
  <c r="EX50" i="1"/>
  <c r="EW50" i="1"/>
  <c r="EU50" i="1"/>
  <c r="ET50" i="1"/>
  <c r="ES50" i="1"/>
  <c r="ER50" i="1"/>
  <c r="EQ50" i="1"/>
  <c r="EP50" i="1"/>
  <c r="EO50" i="1"/>
  <c r="EN50" i="1"/>
  <c r="EJ50" i="1"/>
  <c r="EA50" i="1"/>
  <c r="DX50" i="1"/>
  <c r="DU50" i="1"/>
  <c r="DR50" i="1"/>
  <c r="DO50" i="1"/>
  <c r="DH50" i="1"/>
  <c r="DG50" i="1"/>
  <c r="CZ50" i="1"/>
  <c r="CW50" i="1"/>
  <c r="CM50" i="1"/>
  <c r="CL50" i="1"/>
  <c r="BV50" i="1"/>
  <c r="BR50" i="1"/>
  <c r="BQ50" i="1"/>
  <c r="BJ50" i="1"/>
  <c r="BG50" i="1"/>
  <c r="BA50" i="1"/>
  <c r="AX50" i="1"/>
  <c r="AO50" i="1"/>
  <c r="AL50" i="1"/>
  <c r="AF50" i="1"/>
  <c r="AC50" i="1"/>
  <c r="Y50" i="1"/>
  <c r="Z50" i="1" s="1"/>
  <c r="X50" i="1"/>
  <c r="T50" i="1"/>
  <c r="Q50" i="1"/>
  <c r="N50" i="1"/>
  <c r="J50" i="1"/>
  <c r="I50" i="1"/>
  <c r="EY49" i="1"/>
  <c r="EX49" i="1"/>
  <c r="EW49" i="1"/>
  <c r="EU49" i="1"/>
  <c r="ET49" i="1"/>
  <c r="ES49" i="1"/>
  <c r="ER49" i="1"/>
  <c r="EQ49" i="1"/>
  <c r="EP49" i="1"/>
  <c r="EO49" i="1"/>
  <c r="EN49" i="1"/>
  <c r="EJ49" i="1"/>
  <c r="EA49" i="1"/>
  <c r="DX49" i="1"/>
  <c r="DU49" i="1"/>
  <c r="DR49" i="1"/>
  <c r="DO49" i="1"/>
  <c r="DH49" i="1"/>
  <c r="DG49" i="1"/>
  <c r="CZ49" i="1"/>
  <c r="CW49" i="1"/>
  <c r="CM49" i="1"/>
  <c r="CL49" i="1"/>
  <c r="BV49" i="1"/>
  <c r="BR49" i="1"/>
  <c r="BQ49" i="1"/>
  <c r="BJ49" i="1"/>
  <c r="BG49" i="1"/>
  <c r="BA49" i="1"/>
  <c r="AX49" i="1"/>
  <c r="AO49" i="1"/>
  <c r="AL49" i="1"/>
  <c r="AF49" i="1"/>
  <c r="AC49" i="1"/>
  <c r="Y49" i="1"/>
  <c r="Z49" i="1" s="1"/>
  <c r="X49" i="1"/>
  <c r="T49" i="1"/>
  <c r="Q49" i="1"/>
  <c r="N49" i="1"/>
  <c r="J49" i="1"/>
  <c r="K49" i="1" s="1"/>
  <c r="I49" i="1"/>
  <c r="EY48" i="1"/>
  <c r="EX48" i="1"/>
  <c r="EW48" i="1"/>
  <c r="EU48" i="1"/>
  <c r="ET48" i="1"/>
  <c r="ES48" i="1"/>
  <c r="ER48" i="1"/>
  <c r="EQ48" i="1"/>
  <c r="EP48" i="1"/>
  <c r="EO48" i="1"/>
  <c r="EN48" i="1"/>
  <c r="DH48" i="1"/>
  <c r="DG48" i="1"/>
  <c r="CM48" i="1"/>
  <c r="CL48" i="1"/>
  <c r="EK48" i="1" s="1"/>
  <c r="AX48" i="1"/>
  <c r="EY47" i="1"/>
  <c r="EX47" i="1"/>
  <c r="EW47" i="1"/>
  <c r="EU47" i="1"/>
  <c r="ET47" i="1"/>
  <c r="ES47" i="1"/>
  <c r="ER47" i="1"/>
  <c r="EQ47" i="1"/>
  <c r="EP47" i="1"/>
  <c r="EO47" i="1"/>
  <c r="EN47" i="1"/>
  <c r="EA47" i="1"/>
  <c r="DU47" i="1"/>
  <c r="DR47" i="1"/>
  <c r="DO47" i="1"/>
  <c r="DH47" i="1"/>
  <c r="DG47" i="1"/>
  <c r="CZ47" i="1"/>
  <c r="CW47" i="1"/>
  <c r="CM47" i="1"/>
  <c r="EV47" i="1" s="1"/>
  <c r="CL47" i="1"/>
  <c r="BV47" i="1"/>
  <c r="BJ47" i="1"/>
  <c r="BG47" i="1"/>
  <c r="AX47" i="1"/>
  <c r="AO47" i="1"/>
  <c r="AL47" i="1"/>
  <c r="Y47" i="1"/>
  <c r="X47" i="1"/>
  <c r="Q47" i="1"/>
  <c r="J47" i="1"/>
  <c r="I47" i="1"/>
  <c r="F47" i="1"/>
  <c r="H47" i="1" s="1"/>
  <c r="EY46" i="1"/>
  <c r="EX46" i="1"/>
  <c r="EW46" i="1"/>
  <c r="EU46" i="1"/>
  <c r="ET46" i="1"/>
  <c r="ES46" i="1"/>
  <c r="ER46" i="1"/>
  <c r="EQ46" i="1"/>
  <c r="EP46" i="1"/>
  <c r="EO46" i="1"/>
  <c r="EN46" i="1"/>
  <c r="DH46" i="1"/>
  <c r="DG46" i="1"/>
  <c r="CM46" i="1"/>
  <c r="CL46" i="1"/>
  <c r="EK46" i="1" s="1"/>
  <c r="AX46" i="1"/>
  <c r="Y46" i="1"/>
  <c r="X46" i="1"/>
  <c r="Q46" i="1"/>
  <c r="J46" i="1"/>
  <c r="K46" i="1" s="1"/>
  <c r="I46" i="1"/>
  <c r="EY45" i="1"/>
  <c r="EX45" i="1"/>
  <c r="EW45" i="1"/>
  <c r="EU45" i="1"/>
  <c r="ET45" i="1"/>
  <c r="ES45" i="1"/>
  <c r="ER45" i="1"/>
  <c r="EP45" i="1"/>
  <c r="EO45" i="1"/>
  <c r="EN45" i="1"/>
  <c r="EA45" i="1"/>
  <c r="DX45" i="1"/>
  <c r="DU45" i="1"/>
  <c r="DR45" i="1"/>
  <c r="DO45" i="1"/>
  <c r="DH45" i="1"/>
  <c r="DG45" i="1"/>
  <c r="CZ45" i="1"/>
  <c r="CW45" i="1"/>
  <c r="CM45" i="1"/>
  <c r="CL45" i="1"/>
  <c r="BV45" i="1"/>
  <c r="BR45" i="1"/>
  <c r="BQ45" i="1"/>
  <c r="BJ45" i="1"/>
  <c r="BG45" i="1"/>
  <c r="AX45" i="1"/>
  <c r="AU45" i="1"/>
  <c r="AR45" i="1"/>
  <c r="AO45" i="1"/>
  <c r="AL45" i="1"/>
  <c r="AG43" i="1"/>
  <c r="Y45" i="1"/>
  <c r="Q45" i="1"/>
  <c r="J45" i="1"/>
  <c r="I45" i="1"/>
  <c r="EE43" i="1"/>
  <c r="EA44" i="1"/>
  <c r="DH44" i="1"/>
  <c r="AU44" i="1"/>
  <c r="AR44" i="1"/>
  <c r="Y44" i="1"/>
  <c r="G44" i="1" s="1"/>
  <c r="X44" i="1"/>
  <c r="EU43" i="1"/>
  <c r="ET43" i="1"/>
  <c r="EP43" i="1"/>
  <c r="EO43" i="1"/>
  <c r="EN43" i="1"/>
  <c r="EF43" i="1"/>
  <c r="DZ43" i="1"/>
  <c r="DY43" i="1"/>
  <c r="DU43" i="1"/>
  <c r="DR43" i="1"/>
  <c r="DM43" i="1"/>
  <c r="DO43" i="1" s="1"/>
  <c r="DK43" i="1"/>
  <c r="CZ43" i="1"/>
  <c r="CW43" i="1"/>
  <c r="CP43" i="1"/>
  <c r="CO43" i="1"/>
  <c r="CL43" i="1" s="1"/>
  <c r="BV43" i="1"/>
  <c r="BR43" i="1"/>
  <c r="BQ43" i="1"/>
  <c r="BJ43" i="1"/>
  <c r="BF43" i="1"/>
  <c r="BE43" i="1"/>
  <c r="BG43" i="1" s="1"/>
  <c r="BA43" i="1"/>
  <c r="AX43" i="1"/>
  <c r="AT43" i="1"/>
  <c r="AS43" i="1"/>
  <c r="AS33" i="1" s="1"/>
  <c r="AQ43" i="1"/>
  <c r="AP43" i="1"/>
  <c r="AO43" i="1"/>
  <c r="AL43" i="1"/>
  <c r="AH43" i="1"/>
  <c r="AH33" i="1" s="1"/>
  <c r="AE43" i="1"/>
  <c r="AD43" i="1"/>
  <c r="AC43" i="1"/>
  <c r="T43" i="1"/>
  <c r="Q43" i="1"/>
  <c r="N43" i="1"/>
  <c r="J43" i="1"/>
  <c r="K43" i="1" s="1"/>
  <c r="I43" i="1"/>
  <c r="EY42" i="1"/>
  <c r="EX42" i="1"/>
  <c r="EW42" i="1"/>
  <c r="EU42" i="1"/>
  <c r="ET42" i="1"/>
  <c r="ES42" i="1"/>
  <c r="ER42" i="1"/>
  <c r="EQ42" i="1"/>
  <c r="EP42" i="1"/>
  <c r="EO42" i="1"/>
  <c r="EN42" i="1"/>
  <c r="EA42" i="1"/>
  <c r="DX42" i="1"/>
  <c r="DU42" i="1"/>
  <c r="DR42" i="1"/>
  <c r="DO42" i="1"/>
  <c r="DH42" i="1"/>
  <c r="DG42" i="1"/>
  <c r="CZ42" i="1"/>
  <c r="CW42" i="1"/>
  <c r="CO37" i="1"/>
  <c r="CQ37" i="1" s="1"/>
  <c r="CM42" i="1"/>
  <c r="CL42" i="1"/>
  <c r="BV42" i="1"/>
  <c r="BR42" i="1"/>
  <c r="BQ42" i="1"/>
  <c r="BJ42" i="1"/>
  <c r="BG42" i="1"/>
  <c r="BA42" i="1"/>
  <c r="AX42" i="1"/>
  <c r="AU42" i="1"/>
  <c r="AR42" i="1"/>
  <c r="AO42" i="1"/>
  <c r="AL42" i="1"/>
  <c r="AI42" i="1"/>
  <c r="AF42" i="1"/>
  <c r="AC42" i="1"/>
  <c r="Y42" i="1"/>
  <c r="Z42" i="1" s="1"/>
  <c r="X42" i="1"/>
  <c r="T42" i="1"/>
  <c r="Q42" i="1"/>
  <c r="N42" i="1"/>
  <c r="J42" i="1"/>
  <c r="G42" i="1" s="1"/>
  <c r="I42" i="1"/>
  <c r="EY41" i="1"/>
  <c r="EX41" i="1"/>
  <c r="EW41" i="1"/>
  <c r="EU41" i="1"/>
  <c r="ET41" i="1"/>
  <c r="ES41" i="1"/>
  <c r="ER41" i="1"/>
  <c r="EQ41" i="1"/>
  <c r="EP41" i="1"/>
  <c r="EO41" i="1"/>
  <c r="EN41" i="1"/>
  <c r="EA41" i="1"/>
  <c r="DX41" i="1"/>
  <c r="DU41" i="1"/>
  <c r="DR41" i="1"/>
  <c r="DO41" i="1"/>
  <c r="DH41" i="1"/>
  <c r="DG41" i="1"/>
  <c r="CZ41" i="1"/>
  <c r="CW41" i="1"/>
  <c r="CM41" i="1"/>
  <c r="CL41" i="1"/>
  <c r="BV41" i="1"/>
  <c r="BR41" i="1"/>
  <c r="BQ41" i="1"/>
  <c r="BJ41" i="1"/>
  <c r="BG41" i="1"/>
  <c r="BA41" i="1"/>
  <c r="AX41" i="1"/>
  <c r="AU41" i="1"/>
  <c r="AR41" i="1"/>
  <c r="AO41" i="1"/>
  <c r="AL41" i="1"/>
  <c r="AI41" i="1"/>
  <c r="AF41" i="1"/>
  <c r="AC41" i="1"/>
  <c r="Y41" i="1"/>
  <c r="X41" i="1"/>
  <c r="T41" i="1"/>
  <c r="Q41" i="1"/>
  <c r="N41" i="1"/>
  <c r="J41" i="1"/>
  <c r="K41" i="1" s="1"/>
  <c r="I41" i="1"/>
  <c r="G41" i="1"/>
  <c r="EY40" i="1"/>
  <c r="EX40" i="1"/>
  <c r="EW40" i="1"/>
  <c r="EU40" i="1"/>
  <c r="ET40" i="1"/>
  <c r="ES40" i="1"/>
  <c r="ER40" i="1"/>
  <c r="EQ40" i="1"/>
  <c r="EP40" i="1"/>
  <c r="EO40" i="1"/>
  <c r="EN40" i="1"/>
  <c r="EK40" i="1"/>
  <c r="EA40" i="1"/>
  <c r="DX40" i="1"/>
  <c r="DU40" i="1"/>
  <c r="DR40" i="1"/>
  <c r="DO40" i="1"/>
  <c r="DH40" i="1"/>
  <c r="DG40" i="1"/>
  <c r="CZ40" i="1"/>
  <c r="CW40" i="1"/>
  <c r="CM40" i="1"/>
  <c r="CL40" i="1"/>
  <c r="F40" i="1" s="1"/>
  <c r="BV40" i="1"/>
  <c r="BJ40" i="1"/>
  <c r="BG40" i="1"/>
  <c r="BA40" i="1"/>
  <c r="AX40" i="1"/>
  <c r="AR40" i="1"/>
  <c r="AO40" i="1"/>
  <c r="AL40" i="1"/>
  <c r="AI40" i="1"/>
  <c r="AF40" i="1"/>
  <c r="AC40" i="1"/>
  <c r="Z40" i="1"/>
  <c r="Y40" i="1"/>
  <c r="X40" i="1"/>
  <c r="T40" i="1"/>
  <c r="Q40" i="1"/>
  <c r="N40" i="1"/>
  <c r="J40" i="1"/>
  <c r="G40" i="1" s="1"/>
  <c r="H40" i="1" s="1"/>
  <c r="I40" i="1"/>
  <c r="AI39" i="1"/>
  <c r="Y39" i="1"/>
  <c r="EL39" i="1" s="1"/>
  <c r="X39" i="1"/>
  <c r="EY38" i="1"/>
  <c r="EU38" i="1"/>
  <c r="ET38" i="1"/>
  <c r="ES38" i="1"/>
  <c r="ER38" i="1"/>
  <c r="EQ38" i="1"/>
  <c r="EP38" i="1"/>
  <c r="EO38" i="1"/>
  <c r="EN38" i="1"/>
  <c r="EX38" i="1"/>
  <c r="DH38" i="1"/>
  <c r="DU38" i="1"/>
  <c r="DR38" i="1"/>
  <c r="DO38" i="1"/>
  <c r="DJ37" i="1"/>
  <c r="CZ38" i="1"/>
  <c r="CW38" i="1"/>
  <c r="CM38" i="1"/>
  <c r="CL38" i="1"/>
  <c r="BV38" i="1"/>
  <c r="BR38" i="1"/>
  <c r="BQ38" i="1"/>
  <c r="BJ38" i="1"/>
  <c r="BG38" i="1"/>
  <c r="BA38" i="1"/>
  <c r="AX38" i="1"/>
  <c r="AU38" i="1"/>
  <c r="AR38" i="1"/>
  <c r="AO38" i="1"/>
  <c r="AL38" i="1"/>
  <c r="AI38" i="1"/>
  <c r="AF38" i="1"/>
  <c r="AC38" i="1"/>
  <c r="Z38" i="1"/>
  <c r="T38" i="1"/>
  <c r="Q38" i="1"/>
  <c r="N38" i="1"/>
  <c r="K38" i="1"/>
  <c r="J38" i="1"/>
  <c r="I38" i="1"/>
  <c r="G38" i="1"/>
  <c r="EU37" i="1"/>
  <c r="ET37" i="1"/>
  <c r="ES37" i="1"/>
  <c r="ER37" i="1"/>
  <c r="EP37" i="1"/>
  <c r="EO37" i="1"/>
  <c r="EN37" i="1"/>
  <c r="EF37" i="1"/>
  <c r="EF33" i="1" s="1"/>
  <c r="EE37" i="1"/>
  <c r="DZ37" i="1"/>
  <c r="DU37" i="1"/>
  <c r="DR37" i="1"/>
  <c r="DM37" i="1"/>
  <c r="DO37" i="1" s="1"/>
  <c r="DK37" i="1"/>
  <c r="CZ37" i="1"/>
  <c r="CW37" i="1"/>
  <c r="CS37" i="1"/>
  <c r="CS33" i="1" s="1"/>
  <c r="CR37" i="1"/>
  <c r="CP37" i="1"/>
  <c r="CL37" i="1"/>
  <c r="BV37" i="1"/>
  <c r="BR37" i="1"/>
  <c r="BQ37" i="1"/>
  <c r="BQ33" i="1" s="1"/>
  <c r="BJ37" i="1"/>
  <c r="BF37" i="1"/>
  <c r="BE37" i="1"/>
  <c r="BG37" i="1" s="1"/>
  <c r="BA37" i="1"/>
  <c r="AX37" i="1"/>
  <c r="AT37" i="1"/>
  <c r="AS37" i="1"/>
  <c r="AU37" i="1" s="1"/>
  <c r="AR37" i="1"/>
  <c r="AO37" i="1"/>
  <c r="AL37" i="1"/>
  <c r="AH37" i="1"/>
  <c r="AG37" i="1"/>
  <c r="X37" i="1" s="1"/>
  <c r="AF37" i="1"/>
  <c r="AC37" i="1"/>
  <c r="T37" i="1"/>
  <c r="Q37" i="1"/>
  <c r="N37" i="1"/>
  <c r="J37" i="1"/>
  <c r="J33" i="1" s="1"/>
  <c r="I37" i="1"/>
  <c r="EY36" i="1"/>
  <c r="EX36" i="1"/>
  <c r="EW36" i="1"/>
  <c r="EU36" i="1"/>
  <c r="ET36" i="1"/>
  <c r="ES36" i="1"/>
  <c r="ER36" i="1"/>
  <c r="EQ36" i="1"/>
  <c r="EP36" i="1"/>
  <c r="EO36" i="1"/>
  <c r="EN36" i="1"/>
  <c r="EA36" i="1"/>
  <c r="DX36" i="1"/>
  <c r="DU36" i="1"/>
  <c r="DR36" i="1"/>
  <c r="DO36" i="1"/>
  <c r="DH36" i="1"/>
  <c r="DG36" i="1"/>
  <c r="CZ36" i="1"/>
  <c r="CW36" i="1"/>
  <c r="CM36" i="1"/>
  <c r="CL36" i="1"/>
  <c r="BV36" i="1"/>
  <c r="BJ36" i="1"/>
  <c r="BG36" i="1"/>
  <c r="BA36" i="1"/>
  <c r="AX36" i="1"/>
  <c r="AU36" i="1"/>
  <c r="AR36" i="1"/>
  <c r="AO36" i="1"/>
  <c r="AL36" i="1"/>
  <c r="AI36" i="1"/>
  <c r="AF36" i="1"/>
  <c r="AC36" i="1"/>
  <c r="Y36" i="1"/>
  <c r="Z36" i="1" s="1"/>
  <c r="X36" i="1"/>
  <c r="T36" i="1"/>
  <c r="Q36" i="1"/>
  <c r="N36" i="1"/>
  <c r="J36" i="1"/>
  <c r="K36" i="1" s="1"/>
  <c r="I36" i="1"/>
  <c r="EY35" i="1"/>
  <c r="EX35" i="1"/>
  <c r="EW35" i="1"/>
  <c r="EU35" i="1"/>
  <c r="ET35" i="1"/>
  <c r="ES35" i="1"/>
  <c r="ER35" i="1"/>
  <c r="EQ35" i="1"/>
  <c r="EP35" i="1"/>
  <c r="EO35" i="1"/>
  <c r="EN35" i="1"/>
  <c r="EA35" i="1"/>
  <c r="DX35" i="1"/>
  <c r="DU35" i="1"/>
  <c r="DR35" i="1"/>
  <c r="DO35" i="1"/>
  <c r="DH35" i="1"/>
  <c r="DG35" i="1"/>
  <c r="CZ35" i="1"/>
  <c r="CW35" i="1"/>
  <c r="CM35" i="1"/>
  <c r="CL35" i="1"/>
  <c r="BV35" i="1"/>
  <c r="BJ35" i="1"/>
  <c r="BG35" i="1"/>
  <c r="BA35" i="1"/>
  <c r="AX35" i="1"/>
  <c r="AU35" i="1"/>
  <c r="AR35" i="1"/>
  <c r="AO35" i="1"/>
  <c r="AL35" i="1"/>
  <c r="AI35" i="1"/>
  <c r="AF35" i="1"/>
  <c r="AC35" i="1"/>
  <c r="Y35" i="1"/>
  <c r="X35" i="1"/>
  <c r="T35" i="1"/>
  <c r="Q35" i="1"/>
  <c r="N35" i="1"/>
  <c r="J35" i="1"/>
  <c r="G35" i="1" s="1"/>
  <c r="I35" i="1"/>
  <c r="EY34" i="1"/>
  <c r="EX34" i="1"/>
  <c r="EW34" i="1"/>
  <c r="EU34" i="1"/>
  <c r="ET34" i="1"/>
  <c r="ES34" i="1"/>
  <c r="ER34" i="1"/>
  <c r="EQ34" i="1"/>
  <c r="EP34" i="1"/>
  <c r="EO34" i="1"/>
  <c r="EN34" i="1"/>
  <c r="EA34" i="1"/>
  <c r="DX34" i="1"/>
  <c r="DU34" i="1"/>
  <c r="DR34" i="1"/>
  <c r="DO34" i="1"/>
  <c r="DJ34" i="1"/>
  <c r="DH34" i="1"/>
  <c r="DG34" i="1"/>
  <c r="CZ34" i="1"/>
  <c r="CW34" i="1"/>
  <c r="CM34" i="1"/>
  <c r="CL34" i="1"/>
  <c r="BV34" i="1"/>
  <c r="BR34" i="1"/>
  <c r="BQ34" i="1"/>
  <c r="BJ34" i="1"/>
  <c r="BG34" i="1"/>
  <c r="BF34" i="1"/>
  <c r="BE34" i="1"/>
  <c r="BA34" i="1"/>
  <c r="AX34" i="1"/>
  <c r="AU34" i="1"/>
  <c r="AR34" i="1"/>
  <c r="AO34" i="1"/>
  <c r="AL34" i="1"/>
  <c r="AI34" i="1"/>
  <c r="AF34" i="1"/>
  <c r="AC34" i="1"/>
  <c r="Y34" i="1"/>
  <c r="X34" i="1"/>
  <c r="T34" i="1"/>
  <c r="Q34" i="1"/>
  <c r="N34" i="1"/>
  <c r="J34" i="1"/>
  <c r="K34" i="1" s="1"/>
  <c r="I34" i="1"/>
  <c r="EI33" i="1"/>
  <c r="EJ33" i="1" s="1"/>
  <c r="EH33" i="1"/>
  <c r="DT33" i="1"/>
  <c r="DU33" i="1" s="1"/>
  <c r="DS33" i="1"/>
  <c r="DQ33" i="1"/>
  <c r="DR33" i="1" s="1"/>
  <c r="DP33" i="1"/>
  <c r="DN33" i="1"/>
  <c r="DM33" i="1"/>
  <c r="DB33" i="1"/>
  <c r="DA33" i="1"/>
  <c r="CY33" i="1"/>
  <c r="CX33" i="1"/>
  <c r="CV33" i="1"/>
  <c r="CW33" i="1" s="1"/>
  <c r="CU33" i="1"/>
  <c r="CR33" i="1"/>
  <c r="CP33" i="1"/>
  <c r="CJ33" i="1"/>
  <c r="EU33" i="1" s="1"/>
  <c r="CI33" i="1"/>
  <c r="BU33" i="1"/>
  <c r="BT33" i="1"/>
  <c r="BR33" i="1"/>
  <c r="BO33" i="1"/>
  <c r="BN33" i="1"/>
  <c r="BI33" i="1"/>
  <c r="BJ33" i="1" s="1"/>
  <c r="BH33" i="1"/>
  <c r="BF33" i="1"/>
  <c r="BE33" i="1"/>
  <c r="BC33" i="1"/>
  <c r="BB33" i="1"/>
  <c r="AZ33" i="1"/>
  <c r="AY33" i="1"/>
  <c r="AW33" i="1"/>
  <c r="AX33" i="1" s="1"/>
  <c r="AV33" i="1"/>
  <c r="AN33" i="1"/>
  <c r="AM33" i="1"/>
  <c r="AL33" i="1"/>
  <c r="AK33" i="1"/>
  <c r="AE33" i="1"/>
  <c r="AD33" i="1"/>
  <c r="AB33" i="1"/>
  <c r="AA33" i="1"/>
  <c r="S33" i="1"/>
  <c r="EO33" i="1" s="1"/>
  <c r="R33" i="1"/>
  <c r="P33" i="1"/>
  <c r="Q33" i="1" s="1"/>
  <c r="O33" i="1"/>
  <c r="M33" i="1"/>
  <c r="EN33" i="1" s="1"/>
  <c r="L33" i="1"/>
  <c r="EY32" i="1"/>
  <c r="EX32" i="1"/>
  <c r="EW32" i="1"/>
  <c r="EU32" i="1"/>
  <c r="ET32" i="1"/>
  <c r="ES32" i="1"/>
  <c r="ER32" i="1"/>
  <c r="EQ32" i="1"/>
  <c r="EP32" i="1"/>
  <c r="EO32" i="1"/>
  <c r="EN32" i="1"/>
  <c r="EA32" i="1"/>
  <c r="DX32" i="1"/>
  <c r="DU32" i="1"/>
  <c r="DR32" i="1"/>
  <c r="DO32" i="1"/>
  <c r="DH32" i="1"/>
  <c r="DG32" i="1"/>
  <c r="CZ32" i="1"/>
  <c r="CW32" i="1"/>
  <c r="CM32" i="1"/>
  <c r="CL32" i="1"/>
  <c r="EV32" i="1" s="1"/>
  <c r="BV32" i="1"/>
  <c r="BJ32" i="1"/>
  <c r="BG32" i="1"/>
  <c r="BA32" i="1"/>
  <c r="AX32" i="1"/>
  <c r="AU32" i="1"/>
  <c r="AR32" i="1"/>
  <c r="AO32" i="1"/>
  <c r="AL32" i="1"/>
  <c r="AI32" i="1"/>
  <c r="AF32" i="1"/>
  <c r="AC32" i="1"/>
  <c r="Y32" i="1"/>
  <c r="X32" i="1"/>
  <c r="T32" i="1"/>
  <c r="Q32" i="1"/>
  <c r="N32" i="1"/>
  <c r="J32" i="1"/>
  <c r="G32" i="1" s="1"/>
  <c r="I32" i="1"/>
  <c r="EY31" i="1"/>
  <c r="EX31" i="1"/>
  <c r="EW31" i="1"/>
  <c r="EU31" i="1"/>
  <c r="ET31" i="1"/>
  <c r="ER31" i="1"/>
  <c r="EQ31" i="1"/>
  <c r="EP31" i="1"/>
  <c r="EO31" i="1"/>
  <c r="EN31" i="1"/>
  <c r="EA31" i="1"/>
  <c r="DX31" i="1"/>
  <c r="DU31" i="1"/>
  <c r="DR31" i="1"/>
  <c r="DO31" i="1"/>
  <c r="DH31" i="1"/>
  <c r="DG31" i="1"/>
  <c r="CZ31" i="1"/>
  <c r="CW31" i="1"/>
  <c r="CM31" i="1"/>
  <c r="CL31" i="1"/>
  <c r="EV31" i="1" s="1"/>
  <c r="BV31" i="1"/>
  <c r="BR31" i="1"/>
  <c r="BQ31" i="1"/>
  <c r="BJ31" i="1"/>
  <c r="BF31" i="1"/>
  <c r="BE31" i="1"/>
  <c r="BA31" i="1"/>
  <c r="AX31" i="1"/>
  <c r="AS31" i="1"/>
  <c r="AU31" i="1" s="1"/>
  <c r="AR31" i="1"/>
  <c r="AO31" i="1"/>
  <c r="AL31" i="1"/>
  <c r="AI31" i="1"/>
  <c r="AF31" i="1"/>
  <c r="AC31" i="1"/>
  <c r="Y31" i="1"/>
  <c r="T31" i="1"/>
  <c r="Q31" i="1"/>
  <c r="N31" i="1"/>
  <c r="J31" i="1"/>
  <c r="I31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Z30" i="1" s="1"/>
  <c r="DH30" i="1"/>
  <c r="DG30" i="1"/>
  <c r="BA30" i="1"/>
  <c r="AX30" i="1"/>
  <c r="AU30" i="1"/>
  <c r="Y30" i="1"/>
  <c r="X30" i="1"/>
  <c r="J30" i="1"/>
  <c r="G30" i="1" s="1"/>
  <c r="I30" i="1"/>
  <c r="EY29" i="1"/>
  <c r="EX29" i="1"/>
  <c r="EW29" i="1"/>
  <c r="EU29" i="1"/>
  <c r="ET29" i="1"/>
  <c r="ES29" i="1"/>
  <c r="ER29" i="1"/>
  <c r="EQ29" i="1"/>
  <c r="EP29" i="1"/>
  <c r="EO29" i="1"/>
  <c r="EN29" i="1"/>
  <c r="EA29" i="1"/>
  <c r="DH29" i="1"/>
  <c r="DU29" i="1"/>
  <c r="DR29" i="1"/>
  <c r="DO29" i="1"/>
  <c r="DG29" i="1"/>
  <c r="DA29" i="1"/>
  <c r="CZ29" i="1"/>
  <c r="CX29" i="1"/>
  <c r="CX23" i="1" s="1"/>
  <c r="CU29" i="1"/>
  <c r="CW29" i="1" s="1"/>
  <c r="CR29" i="1"/>
  <c r="CO29" i="1"/>
  <c r="CM29" i="1"/>
  <c r="BV29" i="1"/>
  <c r="BR29" i="1"/>
  <c r="BQ29" i="1"/>
  <c r="BJ29" i="1"/>
  <c r="BF29" i="1"/>
  <c r="BG29" i="1" s="1"/>
  <c r="BE29" i="1"/>
  <c r="BA29" i="1"/>
  <c r="AX29" i="1"/>
  <c r="AU29" i="1"/>
  <c r="AO29" i="1"/>
  <c r="AL29" i="1"/>
  <c r="AI29" i="1"/>
  <c r="Y29" i="1"/>
  <c r="X29" i="1"/>
  <c r="Q29" i="1"/>
  <c r="J29" i="1"/>
  <c r="I29" i="1"/>
  <c r="EY28" i="1"/>
  <c r="EX28" i="1"/>
  <c r="EW28" i="1"/>
  <c r="EU28" i="1"/>
  <c r="ET28" i="1"/>
  <c r="ES28" i="1"/>
  <c r="ER28" i="1"/>
  <c r="EQ28" i="1"/>
  <c r="EP28" i="1"/>
  <c r="EO28" i="1"/>
  <c r="EN28" i="1"/>
  <c r="DH28" i="1"/>
  <c r="DG28" i="1"/>
  <c r="CM28" i="1"/>
  <c r="CN28" i="1" s="1"/>
  <c r="CL28" i="1"/>
  <c r="AX28" i="1"/>
  <c r="AU28" i="1"/>
  <c r="Y28" i="1"/>
  <c r="X28" i="1"/>
  <c r="EI27" i="1"/>
  <c r="EJ27" i="1" s="1"/>
  <c r="EH27" i="1"/>
  <c r="EH23" i="1" s="1"/>
  <c r="EF27" i="1"/>
  <c r="EE27" i="1"/>
  <c r="DX27" i="1"/>
  <c r="DH27" i="1"/>
  <c r="DG27" i="1"/>
  <c r="CM27" i="1"/>
  <c r="CN27" i="1" s="1"/>
  <c r="CL27" i="1"/>
  <c r="CJ27" i="1"/>
  <c r="CI27" i="1"/>
  <c r="CI23" i="1" s="1"/>
  <c r="BR27" i="1"/>
  <c r="BO27" i="1"/>
  <c r="BP27" i="1" s="1"/>
  <c r="BN27" i="1"/>
  <c r="BN23" i="1" s="1"/>
  <c r="BC27" i="1"/>
  <c r="BD27" i="1" s="1"/>
  <c r="BB27" i="1"/>
  <c r="AZ27" i="1"/>
  <c r="AY27" i="1"/>
  <c r="AY23" i="1" s="1"/>
  <c r="AT27" i="1"/>
  <c r="AT23" i="1" s="1"/>
  <c r="AS27" i="1"/>
  <c r="AS23" i="1" s="1"/>
  <c r="AQ27" i="1"/>
  <c r="AP27" i="1"/>
  <c r="AP23" i="1" s="1"/>
  <c r="EY26" i="1"/>
  <c r="EX26" i="1"/>
  <c r="EW26" i="1"/>
  <c r="EU26" i="1"/>
  <c r="ET26" i="1"/>
  <c r="ES26" i="1"/>
  <c r="ER26" i="1"/>
  <c r="EQ26" i="1"/>
  <c r="EP26" i="1"/>
  <c r="EO26" i="1"/>
  <c r="EN26" i="1"/>
  <c r="EJ26" i="1"/>
  <c r="EG26" i="1"/>
  <c r="EA26" i="1"/>
  <c r="DX26" i="1"/>
  <c r="DU26" i="1"/>
  <c r="DR26" i="1"/>
  <c r="DO26" i="1"/>
  <c r="DL26" i="1"/>
  <c r="DH26" i="1"/>
  <c r="DI26" i="1" s="1"/>
  <c r="DG26" i="1"/>
  <c r="DC26" i="1"/>
  <c r="CZ26" i="1"/>
  <c r="CW26" i="1"/>
  <c r="CT26" i="1"/>
  <c r="CQ26" i="1"/>
  <c r="CN26" i="1"/>
  <c r="CM26" i="1"/>
  <c r="CL26" i="1"/>
  <c r="CK26" i="1"/>
  <c r="BV26" i="1"/>
  <c r="BR26" i="1"/>
  <c r="G26" i="1" s="1"/>
  <c r="BQ26" i="1"/>
  <c r="BP26" i="1"/>
  <c r="BJ26" i="1"/>
  <c r="BF26" i="1"/>
  <c r="BE26" i="1"/>
  <c r="BD26" i="1"/>
  <c r="AX26" i="1"/>
  <c r="AU26" i="1"/>
  <c r="AR26" i="1"/>
  <c r="AO26" i="1"/>
  <c r="AL26" i="1"/>
  <c r="AI26" i="1"/>
  <c r="Y26" i="1"/>
  <c r="Z26" i="1" s="1"/>
  <c r="X26" i="1"/>
  <c r="T26" i="1"/>
  <c r="Q26" i="1"/>
  <c r="N26" i="1"/>
  <c r="J26" i="1"/>
  <c r="K26" i="1" s="1"/>
  <c r="I26" i="1"/>
  <c r="EK26" i="1" s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J25" i="1"/>
  <c r="EG25" i="1"/>
  <c r="EA25" i="1"/>
  <c r="DX25" i="1"/>
  <c r="DU25" i="1"/>
  <c r="DR25" i="1"/>
  <c r="DO25" i="1"/>
  <c r="DL25" i="1"/>
  <c r="DI25" i="1"/>
  <c r="DH25" i="1"/>
  <c r="DG25" i="1"/>
  <c r="DC25" i="1"/>
  <c r="CZ25" i="1"/>
  <c r="CW25" i="1"/>
  <c r="CT25" i="1"/>
  <c r="CQ25" i="1"/>
  <c r="CM25" i="1"/>
  <c r="CL25" i="1"/>
  <c r="CK25" i="1"/>
  <c r="BV25" i="1"/>
  <c r="BR25" i="1"/>
  <c r="BS25" i="1" s="1"/>
  <c r="BQ25" i="1"/>
  <c r="BP25" i="1"/>
  <c r="BJ25" i="1"/>
  <c r="BF25" i="1"/>
  <c r="BE25" i="1"/>
  <c r="BD25" i="1"/>
  <c r="AX25" i="1"/>
  <c r="AU25" i="1"/>
  <c r="AR25" i="1"/>
  <c r="AO25" i="1"/>
  <c r="AL25" i="1"/>
  <c r="AI25" i="1"/>
  <c r="Y25" i="1"/>
  <c r="Z25" i="1" s="1"/>
  <c r="X25" i="1"/>
  <c r="T25" i="1"/>
  <c r="Q25" i="1"/>
  <c r="N25" i="1"/>
  <c r="J25" i="1"/>
  <c r="I25" i="1"/>
  <c r="EY24" i="1"/>
  <c r="EX24" i="1"/>
  <c r="EW24" i="1"/>
  <c r="EU24" i="1"/>
  <c r="ET24" i="1"/>
  <c r="ES24" i="1"/>
  <c r="ER24" i="1"/>
  <c r="EQ24" i="1"/>
  <c r="EJ24" i="1"/>
  <c r="EG24" i="1"/>
  <c r="EA24" i="1"/>
  <c r="DX24" i="1"/>
  <c r="DU24" i="1"/>
  <c r="DR24" i="1"/>
  <c r="DO24" i="1"/>
  <c r="DL24" i="1"/>
  <c r="DH24" i="1"/>
  <c r="DI24" i="1" s="1"/>
  <c r="DG24" i="1"/>
  <c r="DC24" i="1"/>
  <c r="CZ24" i="1"/>
  <c r="CW24" i="1"/>
  <c r="CT24" i="1"/>
  <c r="CQ24" i="1"/>
  <c r="CM24" i="1"/>
  <c r="CN24" i="1" s="1"/>
  <c r="CL24" i="1"/>
  <c r="CK24" i="1"/>
  <c r="BV24" i="1"/>
  <c r="BR24" i="1"/>
  <c r="BQ24" i="1"/>
  <c r="BP24" i="1"/>
  <c r="BJ24" i="1"/>
  <c r="BF24" i="1"/>
  <c r="BG24" i="1" s="1"/>
  <c r="BE24" i="1"/>
  <c r="BD24" i="1"/>
  <c r="AX24" i="1"/>
  <c r="AU24" i="1"/>
  <c r="AR24" i="1"/>
  <c r="AO24" i="1"/>
  <c r="AL24" i="1"/>
  <c r="AI24" i="1"/>
  <c r="AB24" i="1"/>
  <c r="Y24" i="1" s="1"/>
  <c r="AA24" i="1"/>
  <c r="AA23" i="1" s="1"/>
  <c r="X24" i="1"/>
  <c r="S24" i="1"/>
  <c r="R24" i="1"/>
  <c r="R23" i="1" s="1"/>
  <c r="Q24" i="1"/>
  <c r="M24" i="1"/>
  <c r="M23" i="1" s="1"/>
  <c r="L24" i="1"/>
  <c r="L23" i="1" s="1"/>
  <c r="EW23" i="1"/>
  <c r="EQ23" i="1"/>
  <c r="EI23" i="1"/>
  <c r="EJ23" i="1" s="1"/>
  <c r="EF23" i="1"/>
  <c r="EE23" i="1"/>
  <c r="DZ23" i="1"/>
  <c r="EX23" i="1" s="1"/>
  <c r="DY23" i="1"/>
  <c r="DW23" i="1"/>
  <c r="DV23" i="1"/>
  <c r="DT23" i="1"/>
  <c r="DU23" i="1" s="1"/>
  <c r="DS23" i="1"/>
  <c r="DQ23" i="1"/>
  <c r="DP23" i="1"/>
  <c r="DN23" i="1"/>
  <c r="DO23" i="1" s="1"/>
  <c r="DM23" i="1"/>
  <c r="DK23" i="1"/>
  <c r="DJ23" i="1"/>
  <c r="DB23" i="1"/>
  <c r="DA23" i="1"/>
  <c r="CY23" i="1"/>
  <c r="CZ23" i="1" s="1"/>
  <c r="CV23" i="1"/>
  <c r="CW23" i="1" s="1"/>
  <c r="CU23" i="1"/>
  <c r="CS23" i="1"/>
  <c r="CT23" i="1" s="1"/>
  <c r="CR23" i="1"/>
  <c r="CP23" i="1"/>
  <c r="CO23" i="1"/>
  <c r="CJ23" i="1"/>
  <c r="BU23" i="1"/>
  <c r="BV23" i="1" s="1"/>
  <c r="BT23" i="1"/>
  <c r="BO23" i="1"/>
  <c r="BP23" i="1" s="1"/>
  <c r="BI23" i="1"/>
  <c r="BJ23" i="1" s="1"/>
  <c r="BH23" i="1"/>
  <c r="BB23" i="1"/>
  <c r="AZ23" i="1"/>
  <c r="AW23" i="1"/>
  <c r="AV23" i="1"/>
  <c r="AQ23" i="1"/>
  <c r="AN23" i="1"/>
  <c r="AO23" i="1" s="1"/>
  <c r="AM23" i="1"/>
  <c r="AK23" i="1"/>
  <c r="AJ23" i="1"/>
  <c r="AH23" i="1"/>
  <c r="AI23" i="1" s="1"/>
  <c r="AG23" i="1"/>
  <c r="AE23" i="1"/>
  <c r="AD23" i="1"/>
  <c r="S23" i="1"/>
  <c r="P23" i="1"/>
  <c r="Q23" i="1" s="1"/>
  <c r="O23" i="1"/>
  <c r="EY22" i="1"/>
  <c r="EX22" i="1"/>
  <c r="EW22" i="1"/>
  <c r="EU22" i="1"/>
  <c r="ET22" i="1"/>
  <c r="ES22" i="1"/>
  <c r="ER22" i="1"/>
  <c r="EQ22" i="1"/>
  <c r="EP22" i="1"/>
  <c r="EO22" i="1"/>
  <c r="EN22" i="1"/>
  <c r="EJ22" i="1"/>
  <c r="EE22" i="1"/>
  <c r="EG22" i="1" s="1"/>
  <c r="EA22" i="1"/>
  <c r="DW20" i="1"/>
  <c r="DX20" i="1" s="1"/>
  <c r="DG22" i="1"/>
  <c r="DU22" i="1"/>
  <c r="DR22" i="1"/>
  <c r="DO22" i="1"/>
  <c r="DL22" i="1"/>
  <c r="DI22" i="1"/>
  <c r="DH22" i="1"/>
  <c r="DC22" i="1"/>
  <c r="CZ22" i="1"/>
  <c r="CW22" i="1"/>
  <c r="CT22" i="1"/>
  <c r="CQ22" i="1"/>
  <c r="CM22" i="1"/>
  <c r="CL22" i="1"/>
  <c r="EV22" i="1" s="1"/>
  <c r="CK22" i="1"/>
  <c r="BV22" i="1"/>
  <c r="BS22" i="1"/>
  <c r="BR22" i="1"/>
  <c r="BQ22" i="1"/>
  <c r="BP22" i="1"/>
  <c r="BJ22" i="1"/>
  <c r="BF22" i="1"/>
  <c r="BG22" i="1" s="1"/>
  <c r="BE22" i="1"/>
  <c r="BD22" i="1"/>
  <c r="AX22" i="1"/>
  <c r="AU22" i="1"/>
  <c r="AR22" i="1"/>
  <c r="AO22" i="1"/>
  <c r="AL22" i="1"/>
  <c r="AI22" i="1"/>
  <c r="AD22" i="1"/>
  <c r="X22" i="1" s="1"/>
  <c r="Y22" i="1"/>
  <c r="T22" i="1"/>
  <c r="Q22" i="1"/>
  <c r="N22" i="1"/>
  <c r="J22" i="1"/>
  <c r="I22" i="1"/>
  <c r="EY21" i="1"/>
  <c r="EW21" i="1"/>
  <c r="EU21" i="1"/>
  <c r="ET21" i="1"/>
  <c r="ES21" i="1"/>
  <c r="ER21" i="1"/>
  <c r="EQ21" i="1"/>
  <c r="EP21" i="1"/>
  <c r="EN21" i="1"/>
  <c r="EJ21" i="1"/>
  <c r="EG21" i="1"/>
  <c r="DY21" i="1"/>
  <c r="EA21" i="1" s="1"/>
  <c r="DV21" i="1"/>
  <c r="DX21" i="1" s="1"/>
  <c r="DU21" i="1"/>
  <c r="DR21" i="1"/>
  <c r="DO21" i="1"/>
  <c r="DL21" i="1"/>
  <c r="DH21" i="1"/>
  <c r="DC21" i="1"/>
  <c r="CZ21" i="1"/>
  <c r="CW21" i="1"/>
  <c r="CT21" i="1"/>
  <c r="CQ21" i="1"/>
  <c r="CM21" i="1"/>
  <c r="EV21" i="1" s="1"/>
  <c r="CL21" i="1"/>
  <c r="CK21" i="1"/>
  <c r="BV21" i="1"/>
  <c r="BR21" i="1"/>
  <c r="BR20" i="1" s="1"/>
  <c r="BS20" i="1" s="1"/>
  <c r="BQ21" i="1"/>
  <c r="BP21" i="1"/>
  <c r="BJ21" i="1"/>
  <c r="BF21" i="1"/>
  <c r="BG21" i="1" s="1"/>
  <c r="BE21" i="1"/>
  <c r="BE20" i="1" s="1"/>
  <c r="BG20" i="1" s="1"/>
  <c r="BD21" i="1"/>
  <c r="AX21" i="1"/>
  <c r="AU21" i="1"/>
  <c r="AR21" i="1"/>
  <c r="AO21" i="1"/>
  <c r="AL21" i="1"/>
  <c r="AI21" i="1"/>
  <c r="Y21" i="1"/>
  <c r="X21" i="1"/>
  <c r="Q21" i="1"/>
  <c r="N21" i="1"/>
  <c r="J21" i="1"/>
  <c r="ET20" i="1"/>
  <c r="EI20" i="1"/>
  <c r="EJ20" i="1" s="1"/>
  <c r="EH20" i="1"/>
  <c r="EF20" i="1"/>
  <c r="EE20" i="1"/>
  <c r="EY20" i="1" s="1"/>
  <c r="DZ20" i="1"/>
  <c r="DV20" i="1"/>
  <c r="DT20" i="1"/>
  <c r="DU20" i="1" s="1"/>
  <c r="DS20" i="1"/>
  <c r="DQ20" i="1"/>
  <c r="DP20" i="1"/>
  <c r="DR20" i="1" s="1"/>
  <c r="DN20" i="1"/>
  <c r="DO20" i="1" s="1"/>
  <c r="DM20" i="1"/>
  <c r="DK20" i="1"/>
  <c r="DJ20" i="1"/>
  <c r="EW20" i="1" s="1"/>
  <c r="DH20" i="1"/>
  <c r="DB20" i="1"/>
  <c r="DA20" i="1"/>
  <c r="CY20" i="1"/>
  <c r="CZ20" i="1" s="1"/>
  <c r="CX20" i="1"/>
  <c r="CV20" i="1"/>
  <c r="CU20" i="1"/>
  <c r="CW20" i="1" s="1"/>
  <c r="CS20" i="1"/>
  <c r="CT20" i="1" s="1"/>
  <c r="CR20" i="1"/>
  <c r="CP20" i="1"/>
  <c r="CO20" i="1"/>
  <c r="CJ20" i="1"/>
  <c r="CI20" i="1"/>
  <c r="BU20" i="1"/>
  <c r="BV20" i="1" s="1"/>
  <c r="BT20" i="1"/>
  <c r="BQ20" i="1"/>
  <c r="BP20" i="1"/>
  <c r="BO20" i="1"/>
  <c r="BN20" i="1"/>
  <c r="BJ20" i="1"/>
  <c r="BI20" i="1"/>
  <c r="BH20" i="1"/>
  <c r="BF20" i="1"/>
  <c r="BD20" i="1"/>
  <c r="AZ20" i="1"/>
  <c r="AY20" i="1"/>
  <c r="AX20" i="1"/>
  <c r="AT20" i="1"/>
  <c r="ES20" i="1" s="1"/>
  <c r="AS20" i="1"/>
  <c r="AQ20" i="1"/>
  <c r="AR20" i="1" s="1"/>
  <c r="AP20" i="1"/>
  <c r="AN20" i="1"/>
  <c r="AO20" i="1" s="1"/>
  <c r="AM20" i="1"/>
  <c r="AK20" i="1"/>
  <c r="AL20" i="1" s="1"/>
  <c r="AJ20" i="1"/>
  <c r="AH20" i="1"/>
  <c r="AI20" i="1" s="1"/>
  <c r="AG20" i="1"/>
  <c r="AE20" i="1"/>
  <c r="AD20" i="1"/>
  <c r="AB20" i="1"/>
  <c r="AC20" i="1" s="1"/>
  <c r="AA20" i="1"/>
  <c r="S20" i="1"/>
  <c r="Q20" i="1"/>
  <c r="P20" i="1"/>
  <c r="O20" i="1"/>
  <c r="M20" i="1"/>
  <c r="L20" i="1"/>
  <c r="EY19" i="1"/>
  <c r="EX19" i="1"/>
  <c r="EW19" i="1"/>
  <c r="EU19" i="1"/>
  <c r="ET19" i="1"/>
  <c r="ES19" i="1"/>
  <c r="ER19" i="1"/>
  <c r="EQ19" i="1"/>
  <c r="EP19" i="1"/>
  <c r="EO19" i="1"/>
  <c r="EN19" i="1"/>
  <c r="EJ19" i="1"/>
  <c r="DH19" i="1"/>
  <c r="DG19" i="1"/>
  <c r="DC19" i="1"/>
  <c r="CM19" i="1"/>
  <c r="CL19" i="1"/>
  <c r="CL16" i="1" s="1"/>
  <c r="AX19" i="1"/>
  <c r="Y19" i="1"/>
  <c r="X19" i="1"/>
  <c r="Z19" i="1" s="1"/>
  <c r="J19" i="1"/>
  <c r="K19" i="1" s="1"/>
  <c r="I19" i="1"/>
  <c r="EY18" i="1"/>
  <c r="EX18" i="1"/>
  <c r="EW18" i="1"/>
  <c r="EU18" i="1"/>
  <c r="ET18" i="1"/>
  <c r="ER18" i="1"/>
  <c r="EQ18" i="1"/>
  <c r="EP18" i="1"/>
  <c r="EO18" i="1"/>
  <c r="EN18" i="1"/>
  <c r="EG18" i="1"/>
  <c r="EA18" i="1"/>
  <c r="DX18" i="1"/>
  <c r="DU18" i="1"/>
  <c r="DR18" i="1"/>
  <c r="DO18" i="1"/>
  <c r="DL18" i="1"/>
  <c r="DH18" i="1"/>
  <c r="DG18" i="1"/>
  <c r="CZ18" i="1"/>
  <c r="CW18" i="1"/>
  <c r="CM18" i="1"/>
  <c r="CL18" i="1"/>
  <c r="EV18" i="1" s="1"/>
  <c r="BV18" i="1"/>
  <c r="BR18" i="1"/>
  <c r="BQ18" i="1"/>
  <c r="BP18" i="1"/>
  <c r="BJ18" i="1"/>
  <c r="BF18" i="1"/>
  <c r="BG18" i="1" s="1"/>
  <c r="BE18" i="1"/>
  <c r="BD18" i="1"/>
  <c r="AX18" i="1"/>
  <c r="AS16" i="1"/>
  <c r="AR18" i="1"/>
  <c r="AO18" i="1"/>
  <c r="AL18" i="1"/>
  <c r="AI18" i="1"/>
  <c r="Y18" i="1"/>
  <c r="Y16" i="1" s="1"/>
  <c r="T18" i="1"/>
  <c r="Q18" i="1"/>
  <c r="N18" i="1"/>
  <c r="J18" i="1"/>
  <c r="K18" i="1" s="1"/>
  <c r="I18" i="1"/>
  <c r="DH17" i="1"/>
  <c r="DI17" i="1" s="1"/>
  <c r="DG17" i="1"/>
  <c r="AX17" i="1"/>
  <c r="T17" i="1"/>
  <c r="Q17" i="1"/>
  <c r="N17" i="1"/>
  <c r="J17" i="1"/>
  <c r="G17" i="1" s="1"/>
  <c r="I17" i="1"/>
  <c r="EK17" i="1" s="1"/>
  <c r="EF16" i="1"/>
  <c r="DW16" i="1" s="1"/>
  <c r="EE16" i="1"/>
  <c r="DG16" i="1" s="1"/>
  <c r="DC16" i="1"/>
  <c r="DB16" i="1"/>
  <c r="DA16" i="1"/>
  <c r="DA4" i="1" s="1"/>
  <c r="AX16" i="1"/>
  <c r="AT16" i="1"/>
  <c r="AU16" i="1" s="1"/>
  <c r="S16" i="1"/>
  <c r="T16" i="1" s="1"/>
  <c r="Q16" i="1"/>
  <c r="M16" i="1"/>
  <c r="I16" i="1"/>
  <c r="EY15" i="1"/>
  <c r="EX15" i="1"/>
  <c r="EW15" i="1"/>
  <c r="EU15" i="1"/>
  <c r="ET15" i="1"/>
  <c r="ES15" i="1"/>
  <c r="ER15" i="1"/>
  <c r="EQ15" i="1"/>
  <c r="EP15" i="1"/>
  <c r="EO15" i="1"/>
  <c r="EN15" i="1"/>
  <c r="EJ15" i="1"/>
  <c r="EG15" i="1"/>
  <c r="EA15" i="1"/>
  <c r="DX15" i="1"/>
  <c r="DU15" i="1"/>
  <c r="DR15" i="1"/>
  <c r="DO15" i="1"/>
  <c r="DL15" i="1"/>
  <c r="DH15" i="1"/>
  <c r="DG15" i="1"/>
  <c r="DC15" i="1"/>
  <c r="CZ15" i="1"/>
  <c r="CW15" i="1"/>
  <c r="CT15" i="1"/>
  <c r="CQ15" i="1"/>
  <c r="CM15" i="1"/>
  <c r="CL15" i="1"/>
  <c r="CK15" i="1"/>
  <c r="BV15" i="1"/>
  <c r="BR15" i="1"/>
  <c r="BQ15" i="1"/>
  <c r="BS15" i="1" s="1"/>
  <c r="BP15" i="1"/>
  <c r="BJ15" i="1"/>
  <c r="BF15" i="1"/>
  <c r="BG15" i="1" s="1"/>
  <c r="BE15" i="1"/>
  <c r="BD15" i="1"/>
  <c r="BA15" i="1"/>
  <c r="AX15" i="1"/>
  <c r="AU15" i="1"/>
  <c r="AR15" i="1"/>
  <c r="AO15" i="1"/>
  <c r="AL15" i="1"/>
  <c r="AI15" i="1"/>
  <c r="AF15" i="1"/>
  <c r="AC15" i="1"/>
  <c r="Z15" i="1"/>
  <c r="Y15" i="1"/>
  <c r="X15" i="1"/>
  <c r="T15" i="1"/>
  <c r="Q15" i="1"/>
  <c r="N15" i="1"/>
  <c r="K15" i="1"/>
  <c r="J15" i="1"/>
  <c r="I15" i="1"/>
  <c r="EY14" i="1"/>
  <c r="EX14" i="1"/>
  <c r="EW14" i="1"/>
  <c r="EU14" i="1"/>
  <c r="ET14" i="1"/>
  <c r="ES14" i="1"/>
  <c r="ER14" i="1"/>
  <c r="EQ14" i="1"/>
  <c r="EP14" i="1"/>
  <c r="EO14" i="1"/>
  <c r="EN14" i="1"/>
  <c r="EJ14" i="1"/>
  <c r="EG14" i="1"/>
  <c r="EA14" i="1"/>
  <c r="DX14" i="1"/>
  <c r="DU14" i="1"/>
  <c r="DR14" i="1"/>
  <c r="DO14" i="1"/>
  <c r="DL14" i="1"/>
  <c r="DH14" i="1"/>
  <c r="DG14" i="1"/>
  <c r="DC14" i="1"/>
  <c r="CZ14" i="1"/>
  <c r="CW14" i="1"/>
  <c r="CT14" i="1"/>
  <c r="CQ14" i="1"/>
  <c r="CM14" i="1"/>
  <c r="CN14" i="1" s="1"/>
  <c r="CL14" i="1"/>
  <c r="CK14" i="1"/>
  <c r="BV14" i="1"/>
  <c r="BR14" i="1"/>
  <c r="BQ14" i="1"/>
  <c r="BP14" i="1"/>
  <c r="BJ14" i="1"/>
  <c r="BF14" i="1"/>
  <c r="BE14" i="1"/>
  <c r="BD14" i="1"/>
  <c r="BA14" i="1"/>
  <c r="AX14" i="1"/>
  <c r="AU14" i="1"/>
  <c r="AR14" i="1"/>
  <c r="AO14" i="1"/>
  <c r="AL14" i="1"/>
  <c r="AI14" i="1"/>
  <c r="AF14" i="1"/>
  <c r="AC14" i="1"/>
  <c r="Y14" i="1"/>
  <c r="X14" i="1"/>
  <c r="T14" i="1"/>
  <c r="Q14" i="1"/>
  <c r="N14" i="1"/>
  <c r="J14" i="1"/>
  <c r="I14" i="1"/>
  <c r="EY13" i="1"/>
  <c r="EX13" i="1"/>
  <c r="EW13" i="1"/>
  <c r="EU13" i="1"/>
  <c r="ET13" i="1"/>
  <c r="ES13" i="1"/>
  <c r="ER13" i="1"/>
  <c r="EQ13" i="1"/>
  <c r="EP13" i="1"/>
  <c r="EO13" i="1"/>
  <c r="EN13" i="1"/>
  <c r="EJ13" i="1"/>
  <c r="EG13" i="1"/>
  <c r="EA13" i="1"/>
  <c r="DX13" i="1"/>
  <c r="DU13" i="1"/>
  <c r="DR13" i="1"/>
  <c r="DO13" i="1"/>
  <c r="DL13" i="1"/>
  <c r="DH13" i="1"/>
  <c r="DG13" i="1"/>
  <c r="DC13" i="1"/>
  <c r="CZ13" i="1"/>
  <c r="CW13" i="1"/>
  <c r="CT13" i="1"/>
  <c r="CQ13" i="1"/>
  <c r="CM13" i="1"/>
  <c r="EV13" i="1" s="1"/>
  <c r="CL13" i="1"/>
  <c r="CK13" i="1"/>
  <c r="BV13" i="1"/>
  <c r="BR13" i="1"/>
  <c r="BQ13" i="1"/>
  <c r="BP13" i="1"/>
  <c r="BJ13" i="1"/>
  <c r="BF13" i="1"/>
  <c r="BG13" i="1" s="1"/>
  <c r="BE13" i="1"/>
  <c r="BD13" i="1"/>
  <c r="BA13" i="1"/>
  <c r="AX13" i="1"/>
  <c r="AU13" i="1"/>
  <c r="AR13" i="1"/>
  <c r="AO13" i="1"/>
  <c r="AL13" i="1"/>
  <c r="AI13" i="1"/>
  <c r="AF13" i="1"/>
  <c r="AC13" i="1"/>
  <c r="Y13" i="1"/>
  <c r="X13" i="1"/>
  <c r="T13" i="1"/>
  <c r="Q13" i="1"/>
  <c r="N13" i="1"/>
  <c r="J13" i="1"/>
  <c r="I13" i="1"/>
  <c r="EY12" i="1"/>
  <c r="EX12" i="1"/>
  <c r="EW12" i="1"/>
  <c r="EU12" i="1"/>
  <c r="ET12" i="1"/>
  <c r="ES12" i="1"/>
  <c r="ER12" i="1"/>
  <c r="EQ12" i="1"/>
  <c r="EP12" i="1"/>
  <c r="EO12" i="1"/>
  <c r="EN12" i="1"/>
  <c r="EJ12" i="1"/>
  <c r="EG12" i="1"/>
  <c r="EA12" i="1"/>
  <c r="DX12" i="1"/>
  <c r="DU12" i="1"/>
  <c r="DR12" i="1"/>
  <c r="DO12" i="1"/>
  <c r="DL12" i="1"/>
  <c r="DH12" i="1"/>
  <c r="DG12" i="1"/>
  <c r="DC12" i="1"/>
  <c r="CZ12" i="1"/>
  <c r="CW12" i="1"/>
  <c r="CT12" i="1"/>
  <c r="CQ12" i="1"/>
  <c r="CM12" i="1"/>
  <c r="EV12" i="1" s="1"/>
  <c r="CL12" i="1"/>
  <c r="CK12" i="1"/>
  <c r="BV12" i="1"/>
  <c r="BR12" i="1"/>
  <c r="BQ12" i="1"/>
  <c r="BS12" i="1" s="1"/>
  <c r="BP12" i="1"/>
  <c r="BJ12" i="1"/>
  <c r="BF12" i="1"/>
  <c r="BE12" i="1"/>
  <c r="BD12" i="1"/>
  <c r="BA12" i="1"/>
  <c r="AX12" i="1"/>
  <c r="AU12" i="1"/>
  <c r="AR12" i="1"/>
  <c r="AO12" i="1"/>
  <c r="AL12" i="1"/>
  <c r="AI12" i="1"/>
  <c r="AF12" i="1"/>
  <c r="AC12" i="1"/>
  <c r="Y12" i="1"/>
  <c r="Z12" i="1" s="1"/>
  <c r="X12" i="1"/>
  <c r="T12" i="1"/>
  <c r="Q12" i="1"/>
  <c r="N12" i="1"/>
  <c r="J12" i="1"/>
  <c r="I12" i="1"/>
  <c r="EY11" i="1"/>
  <c r="EX11" i="1"/>
  <c r="EW11" i="1"/>
  <c r="EU11" i="1"/>
  <c r="ET11" i="1"/>
  <c r="ES11" i="1"/>
  <c r="ER11" i="1"/>
  <c r="EQ11" i="1"/>
  <c r="EP11" i="1"/>
  <c r="EO11" i="1"/>
  <c r="EN11" i="1"/>
  <c r="EJ11" i="1"/>
  <c r="EG11" i="1"/>
  <c r="EA11" i="1"/>
  <c r="DX11" i="1"/>
  <c r="DU11" i="1"/>
  <c r="DR11" i="1"/>
  <c r="DO11" i="1"/>
  <c r="DL11" i="1"/>
  <c r="DH11" i="1"/>
  <c r="DG11" i="1"/>
  <c r="DC11" i="1"/>
  <c r="CZ11" i="1"/>
  <c r="CW11" i="1"/>
  <c r="CT11" i="1"/>
  <c r="CQ11" i="1"/>
  <c r="CM11" i="1"/>
  <c r="CL11" i="1"/>
  <c r="CK11" i="1"/>
  <c r="BV11" i="1"/>
  <c r="BR11" i="1"/>
  <c r="BQ11" i="1"/>
  <c r="BP11" i="1"/>
  <c r="BJ11" i="1"/>
  <c r="BF11" i="1"/>
  <c r="BE11" i="1"/>
  <c r="BD11" i="1"/>
  <c r="BA11" i="1"/>
  <c r="AX11" i="1"/>
  <c r="AU11" i="1"/>
  <c r="AR11" i="1"/>
  <c r="AO11" i="1"/>
  <c r="AL11" i="1"/>
  <c r="AI11" i="1"/>
  <c r="AF11" i="1"/>
  <c r="AC11" i="1"/>
  <c r="Y11" i="1"/>
  <c r="X11" i="1"/>
  <c r="T11" i="1"/>
  <c r="Q11" i="1"/>
  <c r="N11" i="1"/>
  <c r="J11" i="1"/>
  <c r="I11" i="1"/>
  <c r="EY10" i="1"/>
  <c r="EX10" i="1"/>
  <c r="EW10" i="1"/>
  <c r="EU10" i="1"/>
  <c r="ET10" i="1"/>
  <c r="ES10" i="1"/>
  <c r="ER10" i="1"/>
  <c r="EQ10" i="1"/>
  <c r="EP10" i="1"/>
  <c r="EO10" i="1"/>
  <c r="EN10" i="1"/>
  <c r="EJ10" i="1"/>
  <c r="EG10" i="1"/>
  <c r="EA10" i="1"/>
  <c r="DX10" i="1"/>
  <c r="DU10" i="1"/>
  <c r="DR10" i="1"/>
  <c r="DO10" i="1"/>
  <c r="DL10" i="1"/>
  <c r="DH10" i="1"/>
  <c r="DI10" i="1" s="1"/>
  <c r="DG10" i="1"/>
  <c r="DC10" i="1"/>
  <c r="CZ10" i="1"/>
  <c r="CW10" i="1"/>
  <c r="CT10" i="1"/>
  <c r="CQ10" i="1"/>
  <c r="CM10" i="1"/>
  <c r="CL10" i="1"/>
  <c r="CK10" i="1"/>
  <c r="BV10" i="1"/>
  <c r="BS10" i="1"/>
  <c r="BP10" i="1"/>
  <c r="BJ10" i="1"/>
  <c r="BG10" i="1"/>
  <c r="BD10" i="1"/>
  <c r="BA10" i="1"/>
  <c r="AX10" i="1"/>
  <c r="AU10" i="1"/>
  <c r="AR10" i="1"/>
  <c r="AO10" i="1"/>
  <c r="AL10" i="1"/>
  <c r="AI10" i="1"/>
  <c r="AF10" i="1"/>
  <c r="AC10" i="1"/>
  <c r="Z10" i="1"/>
  <c r="T10" i="1"/>
  <c r="Q10" i="1"/>
  <c r="N10" i="1"/>
  <c r="J10" i="1"/>
  <c r="EL10" i="1" s="1"/>
  <c r="I10" i="1"/>
  <c r="F10" i="1" s="1"/>
  <c r="EY9" i="1"/>
  <c r="EX9" i="1"/>
  <c r="EW9" i="1"/>
  <c r="EU9" i="1"/>
  <c r="ET9" i="1"/>
  <c r="ES9" i="1"/>
  <c r="ER9" i="1"/>
  <c r="EP9" i="1"/>
  <c r="EO9" i="1"/>
  <c r="EN9" i="1"/>
  <c r="EJ9" i="1"/>
  <c r="EG9" i="1"/>
  <c r="EA9" i="1"/>
  <c r="DX9" i="1"/>
  <c r="DU9" i="1"/>
  <c r="DR9" i="1"/>
  <c r="DO9" i="1"/>
  <c r="DL9" i="1"/>
  <c r="DH9" i="1"/>
  <c r="DI9" i="1" s="1"/>
  <c r="DG9" i="1"/>
  <c r="DC9" i="1"/>
  <c r="CZ9" i="1"/>
  <c r="CW9" i="1"/>
  <c r="CT9" i="1"/>
  <c r="CQ9" i="1"/>
  <c r="CM9" i="1"/>
  <c r="CL9" i="1"/>
  <c r="CK9" i="1"/>
  <c r="BV9" i="1"/>
  <c r="BR9" i="1"/>
  <c r="BS9" i="1" s="1"/>
  <c r="BQ9" i="1"/>
  <c r="BP9" i="1"/>
  <c r="BJ9" i="1"/>
  <c r="BF9" i="1"/>
  <c r="BE9" i="1"/>
  <c r="BD9" i="1"/>
  <c r="BA9" i="1"/>
  <c r="AX9" i="1"/>
  <c r="AU9" i="1"/>
  <c r="AR9" i="1"/>
  <c r="AO9" i="1"/>
  <c r="AL9" i="1"/>
  <c r="EQ9" i="1"/>
  <c r="AF9" i="1"/>
  <c r="AC9" i="1"/>
  <c r="Y9" i="1"/>
  <c r="T9" i="1"/>
  <c r="Q9" i="1"/>
  <c r="N9" i="1"/>
  <c r="J9" i="1"/>
  <c r="I9" i="1"/>
  <c r="EX8" i="1"/>
  <c r="EW8" i="1"/>
  <c r="EU8" i="1"/>
  <c r="ET8" i="1"/>
  <c r="ER8" i="1"/>
  <c r="EQ8" i="1"/>
  <c r="EP8" i="1"/>
  <c r="EO8" i="1"/>
  <c r="EN8" i="1"/>
  <c r="EJ8" i="1"/>
  <c r="EA8" i="1"/>
  <c r="DW6" i="1"/>
  <c r="DU8" i="1"/>
  <c r="DR8" i="1"/>
  <c r="DO8" i="1"/>
  <c r="DL8" i="1"/>
  <c r="DC8" i="1"/>
  <c r="CZ8" i="1"/>
  <c r="CW8" i="1"/>
  <c r="CT8" i="1"/>
  <c r="CQ8" i="1"/>
  <c r="CM8" i="1"/>
  <c r="CL8" i="1"/>
  <c r="CK8" i="1"/>
  <c r="BV8" i="1"/>
  <c r="BR8" i="1"/>
  <c r="BQ8" i="1"/>
  <c r="BP8" i="1"/>
  <c r="BJ8" i="1"/>
  <c r="BF8" i="1"/>
  <c r="BG8" i="1" s="1"/>
  <c r="BE8" i="1"/>
  <c r="BD8" i="1"/>
  <c r="BA8" i="1"/>
  <c r="AX8" i="1"/>
  <c r="ES8" i="1"/>
  <c r="AR8" i="1"/>
  <c r="AP8" i="1"/>
  <c r="AO8" i="1"/>
  <c r="AL8" i="1"/>
  <c r="AI8" i="1"/>
  <c r="AF8" i="1"/>
  <c r="AC8" i="1"/>
  <c r="Y8" i="1"/>
  <c r="T8" i="1"/>
  <c r="Q8" i="1"/>
  <c r="N8" i="1"/>
  <c r="J8" i="1"/>
  <c r="I8" i="1"/>
  <c r="K8" i="1" s="1"/>
  <c r="EY7" i="1"/>
  <c r="EX7" i="1"/>
  <c r="EW7" i="1"/>
  <c r="EV7" i="1"/>
  <c r="EU7" i="1"/>
  <c r="ET7" i="1"/>
  <c r="ES7" i="1"/>
  <c r="ER7" i="1"/>
  <c r="EQ7" i="1"/>
  <c r="EP7" i="1"/>
  <c r="EJ7" i="1"/>
  <c r="EG7" i="1"/>
  <c r="EA7" i="1"/>
  <c r="DX7" i="1"/>
  <c r="DU7" i="1"/>
  <c r="DR7" i="1"/>
  <c r="DO7" i="1"/>
  <c r="DL7" i="1"/>
  <c r="DI7" i="1"/>
  <c r="DH7" i="1"/>
  <c r="DG7" i="1"/>
  <c r="DC7" i="1"/>
  <c r="CZ7" i="1"/>
  <c r="CW7" i="1"/>
  <c r="CT7" i="1"/>
  <c r="CQ7" i="1"/>
  <c r="CN7" i="1"/>
  <c r="CM7" i="1"/>
  <c r="CL7" i="1"/>
  <c r="CK7" i="1"/>
  <c r="BV7" i="1"/>
  <c r="BR7" i="1"/>
  <c r="BQ7" i="1"/>
  <c r="BP7" i="1"/>
  <c r="BJ7" i="1"/>
  <c r="BF7" i="1"/>
  <c r="BE7" i="1"/>
  <c r="BD7" i="1"/>
  <c r="BA7" i="1"/>
  <c r="AX7" i="1"/>
  <c r="AU7" i="1"/>
  <c r="AR7" i="1"/>
  <c r="AO7" i="1"/>
  <c r="AL7" i="1"/>
  <c r="AI7" i="1"/>
  <c r="AF7" i="1"/>
  <c r="AC7" i="1"/>
  <c r="Y7" i="1"/>
  <c r="Z7" i="1" s="1"/>
  <c r="X7" i="1"/>
  <c r="T7" i="1"/>
  <c r="EO7" i="1"/>
  <c r="Q7" i="1"/>
  <c r="EN7" i="1"/>
  <c r="I7" i="1"/>
  <c r="EW6" i="1"/>
  <c r="EU6" i="1"/>
  <c r="ET6" i="1"/>
  <c r="EJ6" i="1"/>
  <c r="EF6" i="1"/>
  <c r="DZ6" i="1"/>
  <c r="DY6" i="1"/>
  <c r="DY4" i="1" s="1"/>
  <c r="DU6" i="1"/>
  <c r="DR6" i="1"/>
  <c r="DO6" i="1"/>
  <c r="DL6" i="1"/>
  <c r="DC6" i="1"/>
  <c r="CZ6" i="1"/>
  <c r="CW6" i="1"/>
  <c r="CS6" i="1"/>
  <c r="CR6" i="1"/>
  <c r="CT6" i="1" s="1"/>
  <c r="CQ6" i="1"/>
  <c r="CM6" i="1"/>
  <c r="CK6" i="1"/>
  <c r="BV6" i="1"/>
  <c r="BR6" i="1"/>
  <c r="BS6" i="1" s="1"/>
  <c r="BQ6" i="1"/>
  <c r="BP6" i="1"/>
  <c r="BJ6" i="1"/>
  <c r="BF6" i="1"/>
  <c r="BE6" i="1"/>
  <c r="BD6" i="1"/>
  <c r="BA6" i="1"/>
  <c r="AW6" i="1"/>
  <c r="AV6" i="1"/>
  <c r="AV4" i="1" s="1"/>
  <c r="AT6" i="1"/>
  <c r="AS6" i="1"/>
  <c r="AS4" i="1" s="1"/>
  <c r="AQ6" i="1"/>
  <c r="AQ4" i="1" s="1"/>
  <c r="AP6" i="1"/>
  <c r="AP4" i="1" s="1"/>
  <c r="AO6" i="1"/>
  <c r="AL6" i="1"/>
  <c r="AH6" i="1"/>
  <c r="AF6" i="1"/>
  <c r="AB6" i="1"/>
  <c r="AA6" i="1"/>
  <c r="AA4" i="1" s="1"/>
  <c r="S6" i="1"/>
  <c r="S4" i="1" s="1"/>
  <c r="R6" i="1"/>
  <c r="R4" i="1" s="1"/>
  <c r="Q6" i="1"/>
  <c r="L6" i="1"/>
  <c r="EY5" i="1"/>
  <c r="EX5" i="1"/>
  <c r="EW5" i="1"/>
  <c r="EV5" i="1"/>
  <c r="EU5" i="1"/>
  <c r="ET5" i="1"/>
  <c r="ES5" i="1"/>
  <c r="ER5" i="1"/>
  <c r="EQ5" i="1"/>
  <c r="EP5" i="1"/>
  <c r="EO5" i="1"/>
  <c r="EJ5" i="1"/>
  <c r="EG5" i="1"/>
  <c r="EA5" i="1"/>
  <c r="DX5" i="1"/>
  <c r="DU5" i="1"/>
  <c r="DR5" i="1"/>
  <c r="DO5" i="1"/>
  <c r="DL5" i="1"/>
  <c r="DH5" i="1"/>
  <c r="DI5" i="1" s="1"/>
  <c r="DG5" i="1"/>
  <c r="DC5" i="1"/>
  <c r="CZ5" i="1"/>
  <c r="CW5" i="1"/>
  <c r="CT5" i="1"/>
  <c r="CQ5" i="1"/>
  <c r="CN5" i="1"/>
  <c r="CK5" i="1"/>
  <c r="BV5" i="1"/>
  <c r="BR5" i="1"/>
  <c r="BS5" i="1" s="1"/>
  <c r="BQ5" i="1"/>
  <c r="BQ4" i="1" s="1"/>
  <c r="BP5" i="1"/>
  <c r="BJ5" i="1"/>
  <c r="BF5" i="1"/>
  <c r="BG5" i="1" s="1"/>
  <c r="BE5" i="1"/>
  <c r="BD5" i="1"/>
  <c r="BA5" i="1"/>
  <c r="AX5" i="1"/>
  <c r="AU5" i="1"/>
  <c r="AR5" i="1"/>
  <c r="AO5" i="1"/>
  <c r="AL5" i="1"/>
  <c r="AI5" i="1"/>
  <c r="AF5" i="1"/>
  <c r="AC5" i="1"/>
  <c r="Z5" i="1"/>
  <c r="Y5" i="1"/>
  <c r="X5" i="1"/>
  <c r="T5" i="1"/>
  <c r="Q5" i="1"/>
  <c r="N5" i="1"/>
  <c r="I5" i="1"/>
  <c r="EI4" i="1"/>
  <c r="EH4" i="1"/>
  <c r="DT4" i="1"/>
  <c r="DS4" i="1"/>
  <c r="DR4" i="1"/>
  <c r="DQ4" i="1"/>
  <c r="DP4" i="1"/>
  <c r="DN4" i="1"/>
  <c r="DM4" i="1"/>
  <c r="DK4" i="1"/>
  <c r="DJ4" i="1"/>
  <c r="DB4" i="1"/>
  <c r="CY4" i="1"/>
  <c r="CX4" i="1"/>
  <c r="CV4" i="1"/>
  <c r="CU4" i="1"/>
  <c r="CS4" i="1"/>
  <c r="CR4" i="1"/>
  <c r="CP4" i="1"/>
  <c r="CO4" i="1"/>
  <c r="CK4" i="1"/>
  <c r="CJ4" i="1"/>
  <c r="CI4" i="1"/>
  <c r="BU4" i="1"/>
  <c r="BT4" i="1"/>
  <c r="BR4" i="1"/>
  <c r="BO4" i="1"/>
  <c r="BN4" i="1"/>
  <c r="BI4" i="1"/>
  <c r="BH4" i="1"/>
  <c r="BC4" i="1"/>
  <c r="BB4" i="1"/>
  <c r="AZ4" i="1"/>
  <c r="AY4" i="1"/>
  <c r="AW4" i="1"/>
  <c r="AN4" i="1"/>
  <c r="AM4" i="1"/>
  <c r="AK4" i="1"/>
  <c r="AJ4" i="1"/>
  <c r="AH4" i="1"/>
  <c r="AE4" i="1"/>
  <c r="AF4" i="1" s="1"/>
  <c r="AD4" i="1"/>
  <c r="AB4" i="1"/>
  <c r="P4" i="1"/>
  <c r="O4" i="1"/>
  <c r="L4" i="1"/>
  <c r="E4" i="1"/>
  <c r="E69" i="1" s="1"/>
  <c r="D4" i="1"/>
  <c r="D69" i="1" s="1"/>
  <c r="ER51" i="1" l="1"/>
  <c r="AR51" i="1"/>
  <c r="EK42" i="1"/>
  <c r="CN42" i="1"/>
  <c r="FA22" i="1"/>
  <c r="FA21" i="1"/>
  <c r="T23" i="1"/>
  <c r="EN23" i="1"/>
  <c r="EJ4" i="1"/>
  <c r="EG43" i="1"/>
  <c r="CT33" i="1"/>
  <c r="DL64" i="1"/>
  <c r="CN66" i="1"/>
  <c r="EL66" i="1"/>
  <c r="ES51" i="1"/>
  <c r="AU51" i="1"/>
  <c r="AF33" i="1"/>
  <c r="Z29" i="1"/>
  <c r="EE33" i="1"/>
  <c r="EG33" i="1" s="1"/>
  <c r="EA43" i="1"/>
  <c r="Z39" i="1"/>
  <c r="FA6" i="1"/>
  <c r="S1" i="1"/>
  <c r="FA5" i="1"/>
  <c r="R1" i="1"/>
  <c r="DC53" i="1"/>
  <c r="DK33" i="1"/>
  <c r="EV19" i="1"/>
  <c r="CM16" i="1"/>
  <c r="CN16" i="1" s="1"/>
  <c r="CM4" i="1"/>
  <c r="AT4" i="1"/>
  <c r="AT69" i="1" s="1"/>
  <c r="Y1" i="1"/>
  <c r="AB1" i="1"/>
  <c r="J24" i="1"/>
  <c r="J23" i="1" s="1"/>
  <c r="EG37" i="1"/>
  <c r="EX6" i="1"/>
  <c r="DH43" i="1"/>
  <c r="EW37" i="1"/>
  <c r="DL37" i="1"/>
  <c r="BP70" i="1"/>
  <c r="AR43" i="1"/>
  <c r="AQ33" i="1"/>
  <c r="AQ72" i="1" s="1"/>
  <c r="ER43" i="1"/>
  <c r="EP20" i="1"/>
  <c r="EN20" i="1"/>
  <c r="AA1" i="1"/>
  <c r="N20" i="1"/>
  <c r="AX4" i="1"/>
  <c r="AG33" i="1"/>
  <c r="AI33" i="1" s="1"/>
  <c r="EK39" i="1"/>
  <c r="EM39" i="1" s="1"/>
  <c r="F39" i="1"/>
  <c r="H39" i="1" s="1"/>
  <c r="Z37" i="1"/>
  <c r="F37" i="1"/>
  <c r="DC33" i="1"/>
  <c r="AU64" i="1"/>
  <c r="F54" i="1"/>
  <c r="F53" i="1" s="1"/>
  <c r="F73" i="1" s="1"/>
  <c r="CS73" i="1"/>
  <c r="CT53" i="1"/>
  <c r="CN50" i="1"/>
  <c r="CO33" i="1"/>
  <c r="CQ33" i="1" s="1"/>
  <c r="EV49" i="1"/>
  <c r="CN49" i="1"/>
  <c r="CM43" i="1"/>
  <c r="CN43" i="1" s="1"/>
  <c r="CQ43" i="1"/>
  <c r="AT73" i="1"/>
  <c r="AU73" i="1" s="1"/>
  <c r="AU53" i="1"/>
  <c r="Y43" i="1"/>
  <c r="AU43" i="1"/>
  <c r="DG23" i="1"/>
  <c r="EA23" i="1"/>
  <c r="Q53" i="1"/>
  <c r="AL53" i="1"/>
  <c r="ER53" i="1"/>
  <c r="AO73" i="1"/>
  <c r="CT73" i="1"/>
  <c r="AC73" i="1"/>
  <c r="BA73" i="1"/>
  <c r="DU73" i="1"/>
  <c r="EP53" i="1"/>
  <c r="DX23" i="1"/>
  <c r="DI18" i="1"/>
  <c r="H26" i="1"/>
  <c r="H68" i="1"/>
  <c r="EV10" i="1"/>
  <c r="EZ10" i="1" s="1"/>
  <c r="DI11" i="1"/>
  <c r="DI12" i="1"/>
  <c r="EK13" i="1"/>
  <c r="CN13" i="1"/>
  <c r="DI13" i="1"/>
  <c r="F19" i="1"/>
  <c r="CN19" i="1"/>
  <c r="DC20" i="1"/>
  <c r="BS26" i="1"/>
  <c r="BQ27" i="1"/>
  <c r="G31" i="1"/>
  <c r="Z41" i="1"/>
  <c r="EL47" i="1"/>
  <c r="EK49" i="1"/>
  <c r="EZ49" i="1"/>
  <c r="EN51" i="1"/>
  <c r="EO51" i="1"/>
  <c r="EZ51" i="1" s="1"/>
  <c r="EU51" i="1"/>
  <c r="EX51" i="1"/>
  <c r="EZ55" i="1"/>
  <c r="EZ57" i="1"/>
  <c r="EK59" i="1"/>
  <c r="Z63" i="1"/>
  <c r="G65" i="1"/>
  <c r="G67" i="1"/>
  <c r="Z68" i="1"/>
  <c r="EZ58" i="1"/>
  <c r="F5" i="1"/>
  <c r="EK10" i="1"/>
  <c r="BS14" i="1"/>
  <c r="CN15" i="1"/>
  <c r="CN18" i="1"/>
  <c r="EZ19" i="1"/>
  <c r="G21" i="1"/>
  <c r="BG25" i="1"/>
  <c r="EL26" i="1"/>
  <c r="EM26" i="1" s="1"/>
  <c r="EK30" i="1"/>
  <c r="EZ32" i="1"/>
  <c r="F36" i="1"/>
  <c r="F38" i="1"/>
  <c r="K40" i="1"/>
  <c r="EV45" i="1"/>
  <c r="EK56" i="1"/>
  <c r="BG63" i="1"/>
  <c r="EV63" i="1"/>
  <c r="EZ63" i="1"/>
  <c r="H61" i="1"/>
  <c r="EK12" i="1"/>
  <c r="G14" i="1"/>
  <c r="CL20" i="1"/>
  <c r="EZ60" i="1"/>
  <c r="EL61" i="1"/>
  <c r="BG6" i="1"/>
  <c r="BS7" i="1"/>
  <c r="EV9" i="1"/>
  <c r="EZ9" i="1" s="1"/>
  <c r="K12" i="1"/>
  <c r="BG12" i="1"/>
  <c r="K13" i="1"/>
  <c r="Z14" i="1"/>
  <c r="DI15" i="1"/>
  <c r="K17" i="1"/>
  <c r="CM20" i="1"/>
  <c r="CN20" i="1" s="1"/>
  <c r="CN21" i="1"/>
  <c r="BR23" i="1"/>
  <c r="F26" i="1"/>
  <c r="EV26" i="1"/>
  <c r="EZ26" i="1" s="1"/>
  <c r="EK28" i="1"/>
  <c r="EK34" i="1"/>
  <c r="Z34" i="1"/>
  <c r="EV35" i="1"/>
  <c r="EL44" i="1"/>
  <c r="EZ47" i="1"/>
  <c r="G48" i="1"/>
  <c r="G49" i="1"/>
  <c r="G50" i="1"/>
  <c r="X51" i="1"/>
  <c r="ET51" i="1"/>
  <c r="EV51" i="1"/>
  <c r="EL52" i="1"/>
  <c r="EL51" i="1" s="1"/>
  <c r="EL69" i="1" s="1"/>
  <c r="EV56" i="1"/>
  <c r="DU64" i="1"/>
  <c r="G66" i="1"/>
  <c r="EK5" i="1"/>
  <c r="H38" i="1"/>
  <c r="F60" i="1"/>
  <c r="BF4" i="1"/>
  <c r="BF72" i="1" s="1"/>
  <c r="EK7" i="1"/>
  <c r="F7" i="1"/>
  <c r="G11" i="1"/>
  <c r="EZ13" i="1"/>
  <c r="EL15" i="1"/>
  <c r="F15" i="1"/>
  <c r="CQ20" i="1"/>
  <c r="BF23" i="1"/>
  <c r="DH23" i="1"/>
  <c r="EL30" i="1"/>
  <c r="EM30" i="1" s="1"/>
  <c r="EL38" i="1"/>
  <c r="EV50" i="1"/>
  <c r="EZ50" i="1" s="1"/>
  <c r="X53" i="1"/>
  <c r="X73" i="1" s="1"/>
  <c r="AR23" i="1"/>
  <c r="EL29" i="1"/>
  <c r="G29" i="1"/>
  <c r="AB23" i="1"/>
  <c r="AB72" i="1" s="1"/>
  <c r="EP24" i="1"/>
  <c r="FB6" i="1"/>
  <c r="G22" i="1"/>
  <c r="Y20" i="1"/>
  <c r="DH6" i="1"/>
  <c r="DW4" i="1"/>
  <c r="DZ4" i="1"/>
  <c r="DH8" i="1"/>
  <c r="EL8" i="1"/>
  <c r="J16" i="1"/>
  <c r="K16" i="1" s="1"/>
  <c r="EZ7" i="1"/>
  <c r="EO6" i="1"/>
  <c r="AU33" i="1"/>
  <c r="EK52" i="1"/>
  <c r="EK51" i="1" s="1"/>
  <c r="DH54" i="1"/>
  <c r="EJ73" i="1"/>
  <c r="EX43" i="1"/>
  <c r="Y64" i="1"/>
  <c r="ES64" i="1"/>
  <c r="EL18" i="1"/>
  <c r="BS11" i="1"/>
  <c r="EK11" i="1"/>
  <c r="Z11" i="1"/>
  <c r="BG11" i="1"/>
  <c r="EL14" i="1"/>
  <c r="EM14" i="1" s="1"/>
  <c r="DI14" i="1"/>
  <c r="EK14" i="1"/>
  <c r="BG14" i="1"/>
  <c r="EO23" i="1"/>
  <c r="K25" i="1"/>
  <c r="AU6" i="1"/>
  <c r="Y6" i="1"/>
  <c r="Y4" i="1" s="1"/>
  <c r="G8" i="1"/>
  <c r="I24" i="1"/>
  <c r="I23" i="1" s="1"/>
  <c r="T24" i="1"/>
  <c r="EO24" i="1"/>
  <c r="EZ25" i="1"/>
  <c r="EN24" i="1"/>
  <c r="N24" i="1"/>
  <c r="F25" i="1"/>
  <c r="F24" i="1"/>
  <c r="AB69" i="1"/>
  <c r="AC4" i="1"/>
  <c r="BS4" i="1"/>
  <c r="DS72" i="1"/>
  <c r="DS69" i="1"/>
  <c r="AK72" i="1"/>
  <c r="AK69" i="1"/>
  <c r="L72" i="1"/>
  <c r="L69" i="1"/>
  <c r="BU69" i="1"/>
  <c r="BU72" i="1"/>
  <c r="BV4" i="1"/>
  <c r="AM69" i="1"/>
  <c r="AM72" i="1"/>
  <c r="BN69" i="1"/>
  <c r="BN72" i="1"/>
  <c r="CP72" i="1"/>
  <c r="CP69" i="1"/>
  <c r="AN69" i="1"/>
  <c r="AN72" i="1"/>
  <c r="AO72" i="1" s="1"/>
  <c r="AO4" i="1"/>
  <c r="BE4" i="1"/>
  <c r="BO72" i="1"/>
  <c r="BO69" i="1"/>
  <c r="BP4" i="1"/>
  <c r="CJ72" i="1"/>
  <c r="CJ69" i="1"/>
  <c r="CQ4" i="1"/>
  <c r="CX72" i="1"/>
  <c r="CX69" i="1"/>
  <c r="DQ72" i="1"/>
  <c r="DQ69" i="1"/>
  <c r="T6" i="1"/>
  <c r="ES6" i="1"/>
  <c r="EA6" i="1"/>
  <c r="CN8" i="1"/>
  <c r="EV8" i="1"/>
  <c r="CN11" i="1"/>
  <c r="EV11" i="1"/>
  <c r="EZ11" i="1" s="1"/>
  <c r="H14" i="1"/>
  <c r="ES23" i="1"/>
  <c r="AU23" i="1"/>
  <c r="P72" i="1"/>
  <c r="P69" i="1"/>
  <c r="AH72" i="1"/>
  <c r="AH69" i="1"/>
  <c r="CR72" i="1"/>
  <c r="CR69" i="1"/>
  <c r="CY69" i="1"/>
  <c r="CY72" i="1"/>
  <c r="CZ4" i="1"/>
  <c r="DK72" i="1"/>
  <c r="DK69" i="1"/>
  <c r="EA4" i="1"/>
  <c r="EF4" i="1"/>
  <c r="AA69" i="1"/>
  <c r="AA72" i="1"/>
  <c r="Q4" i="1"/>
  <c r="AZ72" i="1"/>
  <c r="BA72" i="1" s="1"/>
  <c r="AZ69" i="1"/>
  <c r="BA4" i="1"/>
  <c r="DB72" i="1"/>
  <c r="DB69" i="1"/>
  <c r="DL4" i="1"/>
  <c r="AV69" i="1"/>
  <c r="AV71" i="1" s="1"/>
  <c r="AV72" i="1"/>
  <c r="BS8" i="1"/>
  <c r="EY8" i="1"/>
  <c r="EZ8" i="1" s="1"/>
  <c r="EE6" i="1"/>
  <c r="EE4" i="1" s="1"/>
  <c r="EG8" i="1"/>
  <c r="BG9" i="1"/>
  <c r="G9" i="1"/>
  <c r="EL9" i="1"/>
  <c r="AY72" i="1"/>
  <c r="AY69" i="1"/>
  <c r="CS69" i="1"/>
  <c r="CS72" i="1"/>
  <c r="CT4" i="1"/>
  <c r="BI72" i="1"/>
  <c r="BI69" i="1"/>
  <c r="DM72" i="1"/>
  <c r="DM69" i="1"/>
  <c r="DT69" i="1"/>
  <c r="DT72" i="1"/>
  <c r="DU72" i="1" s="1"/>
  <c r="DU4" i="1"/>
  <c r="EH72" i="1"/>
  <c r="EH69" i="1"/>
  <c r="AC6" i="1"/>
  <c r="EP6" i="1"/>
  <c r="J7" i="1"/>
  <c r="N7" i="1"/>
  <c r="M6" i="1"/>
  <c r="BG7" i="1"/>
  <c r="EM10" i="1"/>
  <c r="EK22" i="1"/>
  <c r="EU23" i="1"/>
  <c r="BT69" i="1"/>
  <c r="BT72" i="1"/>
  <c r="AE72" i="1"/>
  <c r="AE69" i="1"/>
  <c r="AL4" i="1"/>
  <c r="BJ4" i="1"/>
  <c r="EI69" i="1"/>
  <c r="EI72" i="1"/>
  <c r="AR4" i="1"/>
  <c r="DC4" i="1"/>
  <c r="S72" i="1"/>
  <c r="S69" i="1"/>
  <c r="T4" i="1"/>
  <c r="CV72" i="1"/>
  <c r="CV69" i="1"/>
  <c r="DN69" i="1"/>
  <c r="DN72" i="1"/>
  <c r="DO4" i="1"/>
  <c r="J5" i="1"/>
  <c r="EN5" i="1"/>
  <c r="EZ5" i="1" s="1"/>
  <c r="X20" i="1"/>
  <c r="Z20" i="1" s="1"/>
  <c r="F22" i="1"/>
  <c r="AW72" i="1"/>
  <c r="AW69" i="1"/>
  <c r="BD4" i="1"/>
  <c r="CW4" i="1"/>
  <c r="G13" i="1"/>
  <c r="EL13" i="1"/>
  <c r="EM13" i="1" s="1"/>
  <c r="DV16" i="1"/>
  <c r="DX16" i="1" s="1"/>
  <c r="I6" i="1"/>
  <c r="AX6" i="1"/>
  <c r="X8" i="1"/>
  <c r="Z8" i="1" s="1"/>
  <c r="AU8" i="1"/>
  <c r="K10" i="1"/>
  <c r="K14" i="1"/>
  <c r="N16" i="1"/>
  <c r="X18" i="1"/>
  <c r="ES18" i="1"/>
  <c r="EZ18" i="1" s="1"/>
  <c r="EK19" i="1"/>
  <c r="EG20" i="1"/>
  <c r="EU20" i="1"/>
  <c r="T21" i="1"/>
  <c r="I21" i="1"/>
  <c r="K21" i="1" s="1"/>
  <c r="R20" i="1"/>
  <c r="I20" i="1" s="1"/>
  <c r="EO21" i="1"/>
  <c r="EZ21" i="1" s="1"/>
  <c r="Z24" i="1"/>
  <c r="O72" i="1"/>
  <c r="O69" i="1"/>
  <c r="AD72" i="1"/>
  <c r="AD69" i="1"/>
  <c r="AJ69" i="1"/>
  <c r="AJ72" i="1"/>
  <c r="BB72" i="1"/>
  <c r="BB69" i="1"/>
  <c r="BH72" i="1"/>
  <c r="BH69" i="1"/>
  <c r="CO72" i="1"/>
  <c r="CO69" i="1"/>
  <c r="CU72" i="1"/>
  <c r="CU69" i="1"/>
  <c r="DP72" i="1"/>
  <c r="DP69" i="1"/>
  <c r="AG6" i="1"/>
  <c r="X6" i="1" s="1"/>
  <c r="AR6" i="1"/>
  <c r="CL6" i="1"/>
  <c r="ER6" i="1"/>
  <c r="K9" i="1"/>
  <c r="CN9" i="1"/>
  <c r="F11" i="1"/>
  <c r="H11" i="1" s="1"/>
  <c r="G12" i="1"/>
  <c r="Z13" i="1"/>
  <c r="F14" i="1"/>
  <c r="EV14" i="1"/>
  <c r="EZ14" i="1" s="1"/>
  <c r="G15" i="1"/>
  <c r="H15" i="1" s="1"/>
  <c r="EV15" i="1"/>
  <c r="EZ15" i="1" s="1"/>
  <c r="F17" i="1"/>
  <c r="H17" i="1" s="1"/>
  <c r="EL19" i="1"/>
  <c r="J20" i="1"/>
  <c r="DL20" i="1"/>
  <c r="DY20" i="1"/>
  <c r="EA20" i="1" s="1"/>
  <c r="EO20" i="1"/>
  <c r="EV20" i="1"/>
  <c r="CN22" i="1"/>
  <c r="BC23" i="1"/>
  <c r="BD23" i="1" s="1"/>
  <c r="DL23" i="1"/>
  <c r="BS24" i="1"/>
  <c r="EV24" i="1"/>
  <c r="G25" i="1"/>
  <c r="BE23" i="1"/>
  <c r="AR27" i="1"/>
  <c r="EG27" i="1"/>
  <c r="G28" i="1"/>
  <c r="EL28" i="1"/>
  <c r="EM28" i="1" s="1"/>
  <c r="K30" i="1"/>
  <c r="X31" i="1"/>
  <c r="ES31" i="1"/>
  <c r="EP33" i="1"/>
  <c r="AC33" i="1"/>
  <c r="BA33" i="1"/>
  <c r="CL33" i="1"/>
  <c r="EV34" i="1"/>
  <c r="EZ34" i="1" s="1"/>
  <c r="K35" i="1"/>
  <c r="EV38" i="1"/>
  <c r="EL12" i="1"/>
  <c r="EM12" i="1" s="1"/>
  <c r="G19" i="1"/>
  <c r="DG21" i="1"/>
  <c r="DG20" i="1" s="1"/>
  <c r="DI20" i="1" s="1"/>
  <c r="Z22" i="1"/>
  <c r="EL22" i="1"/>
  <c r="EM22" i="1" s="1"/>
  <c r="CK23" i="1"/>
  <c r="EZ31" i="1"/>
  <c r="DW37" i="1"/>
  <c r="X43" i="1"/>
  <c r="F43" i="1" s="1"/>
  <c r="EQ43" i="1"/>
  <c r="AI43" i="1"/>
  <c r="G10" i="1"/>
  <c r="H10" i="1" s="1"/>
  <c r="F12" i="1"/>
  <c r="CN12" i="1"/>
  <c r="EK15" i="1"/>
  <c r="EM15" i="1" s="1"/>
  <c r="EG16" i="1"/>
  <c r="BS18" i="1"/>
  <c r="EQ20" i="1"/>
  <c r="Z21" i="1"/>
  <c r="BS21" i="1"/>
  <c r="EL21" i="1"/>
  <c r="EX21" i="1"/>
  <c r="K22" i="1"/>
  <c r="DX22" i="1"/>
  <c r="N23" i="1"/>
  <c r="AX23" i="1"/>
  <c r="CM23" i="1"/>
  <c r="DC23" i="1"/>
  <c r="EK25" i="1"/>
  <c r="CN25" i="1"/>
  <c r="BG26" i="1"/>
  <c r="X27" i="1"/>
  <c r="CL29" i="1"/>
  <c r="F29" i="1" s="1"/>
  <c r="Z30" i="1"/>
  <c r="K31" i="1"/>
  <c r="BG31" i="1"/>
  <c r="T33" i="1"/>
  <c r="BV33" i="1"/>
  <c r="DO33" i="1"/>
  <c r="EL11" i="1"/>
  <c r="EM11" i="1" s="1"/>
  <c r="EZ12" i="1"/>
  <c r="F13" i="1"/>
  <c r="DH16" i="1"/>
  <c r="EL17" i="1"/>
  <c r="EM17" i="1" s="1"/>
  <c r="G18" i="1"/>
  <c r="AU18" i="1"/>
  <c r="DI19" i="1"/>
  <c r="AU20" i="1"/>
  <c r="EZ22" i="1"/>
  <c r="EY23" i="1"/>
  <c r="EG23" i="1"/>
  <c r="K24" i="1"/>
  <c r="CL23" i="1"/>
  <c r="EK24" i="1"/>
  <c r="EL25" i="1"/>
  <c r="Y27" i="1"/>
  <c r="AU27" i="1"/>
  <c r="CK27" i="1"/>
  <c r="DI27" i="1"/>
  <c r="Z28" i="1"/>
  <c r="EV28" i="1"/>
  <c r="EZ28" i="1" s="1"/>
  <c r="F30" i="1"/>
  <c r="H30" i="1" s="1"/>
  <c r="EK32" i="1"/>
  <c r="F32" i="1"/>
  <c r="H32" i="1" s="1"/>
  <c r="Z32" i="1"/>
  <c r="N33" i="1"/>
  <c r="AO33" i="1"/>
  <c r="F34" i="1"/>
  <c r="EL34" i="1"/>
  <c r="EV41" i="1"/>
  <c r="EZ41" i="1" s="1"/>
  <c r="X9" i="1"/>
  <c r="EK9" i="1" s="1"/>
  <c r="CN10" i="1"/>
  <c r="K11" i="1"/>
  <c r="K32" i="1"/>
  <c r="EL32" i="1"/>
  <c r="ET33" i="1"/>
  <c r="EZ35" i="1"/>
  <c r="CM37" i="1"/>
  <c r="EK41" i="1"/>
  <c r="EZ52" i="1"/>
  <c r="AI9" i="1"/>
  <c r="BS13" i="1"/>
  <c r="ER20" i="1"/>
  <c r="AL23" i="1"/>
  <c r="ET23" i="1"/>
  <c r="CQ23" i="1"/>
  <c r="DR23" i="1"/>
  <c r="ER23" i="1"/>
  <c r="F28" i="1"/>
  <c r="K29" i="1"/>
  <c r="EL31" i="1"/>
  <c r="BG33" i="1"/>
  <c r="CZ33" i="1"/>
  <c r="DZ33" i="1"/>
  <c r="G34" i="1"/>
  <c r="EK35" i="1"/>
  <c r="F35" i="1"/>
  <c r="H35" i="1" s="1"/>
  <c r="Z35" i="1"/>
  <c r="EV36" i="1"/>
  <c r="EZ36" i="1" s="1"/>
  <c r="G36" i="1"/>
  <c r="H36" i="1" s="1"/>
  <c r="K37" i="1"/>
  <c r="DG38" i="1"/>
  <c r="DI38" i="1" s="1"/>
  <c r="EA38" i="1"/>
  <c r="DY37" i="1"/>
  <c r="EA37" i="1" s="1"/>
  <c r="EL41" i="1"/>
  <c r="EM41" i="1" s="1"/>
  <c r="BF73" i="1"/>
  <c r="BG73" i="1" s="1"/>
  <c r="BG53" i="1"/>
  <c r="I33" i="1"/>
  <c r="K33" i="1" s="1"/>
  <c r="AP33" i="1"/>
  <c r="ER33" i="1" s="1"/>
  <c r="EL35" i="1"/>
  <c r="EL36" i="1"/>
  <c r="EK36" i="1"/>
  <c r="AI37" i="1"/>
  <c r="EY37" i="1"/>
  <c r="EW38" i="1"/>
  <c r="EL42" i="1"/>
  <c r="EM42" i="1" s="1"/>
  <c r="DJ43" i="1"/>
  <c r="EY43" i="1"/>
  <c r="EQ45" i="1"/>
  <c r="EZ45" i="1" s="1"/>
  <c r="Z46" i="1"/>
  <c r="F48" i="1"/>
  <c r="H48" i="1" s="1"/>
  <c r="EK50" i="1"/>
  <c r="I53" i="1"/>
  <c r="I73" i="1" s="1"/>
  <c r="Q73" i="1"/>
  <c r="Y53" i="1"/>
  <c r="AF73" i="1"/>
  <c r="AL73" i="1"/>
  <c r="AR73" i="1"/>
  <c r="CJ73" i="1"/>
  <c r="CK73" i="1" s="1"/>
  <c r="CZ73" i="1"/>
  <c r="DW73" i="1"/>
  <c r="EO53" i="1"/>
  <c r="EK55" i="1"/>
  <c r="Z55" i="1"/>
  <c r="EL55" i="1"/>
  <c r="EK57" i="1"/>
  <c r="Z57" i="1"/>
  <c r="EL57" i="1"/>
  <c r="EM57" i="1" s="1"/>
  <c r="EL58" i="1"/>
  <c r="EM58" i="1" s="1"/>
  <c r="F59" i="1"/>
  <c r="H59" i="1" s="1"/>
  <c r="Z60" i="1"/>
  <c r="EV61" i="1"/>
  <c r="EZ61" i="1" s="1"/>
  <c r="AC62" i="1"/>
  <c r="AI62" i="1"/>
  <c r="BG62" i="1"/>
  <c r="EL45" i="1"/>
  <c r="EP51" i="1"/>
  <c r="BR73" i="1"/>
  <c r="BS73" i="1" s="1"/>
  <c r="DQ73" i="1"/>
  <c r="DR73" i="1" s="1"/>
  <c r="DR53" i="1"/>
  <c r="EW53" i="1"/>
  <c r="EL56" i="1"/>
  <c r="EM56" i="1" s="1"/>
  <c r="EL60" i="1"/>
  <c r="EM60" i="1" s="1"/>
  <c r="K60" i="1"/>
  <c r="BR62" i="1"/>
  <c r="X64" i="1"/>
  <c r="Z64" i="1" s="1"/>
  <c r="Z65" i="1"/>
  <c r="EY65" i="1"/>
  <c r="EE64" i="1"/>
  <c r="EG64" i="1" s="1"/>
  <c r="DX65" i="1"/>
  <c r="EK70" i="1"/>
  <c r="EM70" i="1" s="1"/>
  <c r="CN70" i="1"/>
  <c r="F70" i="1"/>
  <c r="H70" i="1" s="1"/>
  <c r="EV40" i="1"/>
  <c r="EZ40" i="1" s="1"/>
  <c r="K42" i="1"/>
  <c r="ES43" i="1"/>
  <c r="G45" i="1"/>
  <c r="EV46" i="1"/>
  <c r="EZ46" i="1" s="1"/>
  <c r="EV48" i="1"/>
  <c r="EZ48" i="1" s="1"/>
  <c r="EL49" i="1"/>
  <c r="EM49" i="1" s="1"/>
  <c r="K50" i="1"/>
  <c r="EQ51" i="1"/>
  <c r="BI73" i="1"/>
  <c r="BJ73" i="1" s="1"/>
  <c r="BJ53" i="1"/>
  <c r="DK73" i="1"/>
  <c r="DL73" i="1" s="1"/>
  <c r="EA73" i="1"/>
  <c r="EJ53" i="1"/>
  <c r="EQ53" i="1"/>
  <c r="EX53" i="1"/>
  <c r="CM54" i="1"/>
  <c r="CN54" i="1" s="1"/>
  <c r="EY54" i="1"/>
  <c r="BG58" i="1"/>
  <c r="EL59" i="1"/>
  <c r="EM59" i="1" s="1"/>
  <c r="DH62" i="1"/>
  <c r="EX64" i="1"/>
  <c r="EA64" i="1"/>
  <c r="F65" i="1"/>
  <c r="I64" i="1"/>
  <c r="K64" i="1" s="1"/>
  <c r="K65" i="1"/>
  <c r="DA64" i="1"/>
  <c r="DC64" i="1" s="1"/>
  <c r="CL66" i="1"/>
  <c r="F66" i="1" s="1"/>
  <c r="H66" i="1" s="1"/>
  <c r="EZ67" i="1"/>
  <c r="EZ38" i="1"/>
  <c r="F41" i="1"/>
  <c r="H41" i="1" s="1"/>
  <c r="Z44" i="1"/>
  <c r="X45" i="1"/>
  <c r="F45" i="1" s="1"/>
  <c r="F46" i="1"/>
  <c r="EK47" i="1"/>
  <c r="EM47" i="1" s="1"/>
  <c r="Z47" i="1"/>
  <c r="F49" i="1"/>
  <c r="DB73" i="1"/>
  <c r="DC73" i="1" s="1"/>
  <c r="EA53" i="1"/>
  <c r="EA52" i="1" s="1"/>
  <c r="EA51" i="1" s="1"/>
  <c r="EZ56" i="1"/>
  <c r="G58" i="1"/>
  <c r="H58" i="1" s="1"/>
  <c r="BQ63" i="1"/>
  <c r="CI62" i="1"/>
  <c r="CI72" i="1" s="1"/>
  <c r="EZ68" i="1"/>
  <c r="EL40" i="1"/>
  <c r="EM40" i="1" s="1"/>
  <c r="F42" i="1"/>
  <c r="H42" i="1" s="1"/>
  <c r="EV42" i="1"/>
  <c r="EZ42" i="1" s="1"/>
  <c r="AF43" i="1"/>
  <c r="F44" i="1"/>
  <c r="H44" i="1" s="1"/>
  <c r="DX44" i="1"/>
  <c r="G46" i="1"/>
  <c r="K47" i="1"/>
  <c r="EL48" i="1"/>
  <c r="EM48" i="1" s="1"/>
  <c r="F50" i="1"/>
  <c r="H50" i="1" s="1"/>
  <c r="EL50" i="1"/>
  <c r="F52" i="1"/>
  <c r="F51" i="1" s="1"/>
  <c r="T53" i="1"/>
  <c r="T52" i="1" s="1"/>
  <c r="T51" i="1" s="1"/>
  <c r="AC53" i="1"/>
  <c r="AI53" i="1"/>
  <c r="AO53" i="1"/>
  <c r="BP73" i="1"/>
  <c r="BV53" i="1"/>
  <c r="CV73" i="1"/>
  <c r="CW73" i="1" s="1"/>
  <c r="CW53" i="1"/>
  <c r="DO73" i="1"/>
  <c r="DU53" i="1"/>
  <c r="EE53" i="1"/>
  <c r="EE73" i="1" s="1"/>
  <c r="ET53" i="1"/>
  <c r="EN54" i="1"/>
  <c r="J54" i="1"/>
  <c r="M53" i="1"/>
  <c r="G55" i="1"/>
  <c r="H55" i="1" s="1"/>
  <c r="G56" i="1"/>
  <c r="H56" i="1" s="1"/>
  <c r="G57" i="1"/>
  <c r="H57" i="1" s="1"/>
  <c r="EK61" i="1"/>
  <c r="EM61" i="1" s="1"/>
  <c r="Z61" i="1"/>
  <c r="EL63" i="1"/>
  <c r="K63" i="1"/>
  <c r="G63" i="1"/>
  <c r="N64" i="1"/>
  <c r="EQ37" i="1"/>
  <c r="K45" i="1"/>
  <c r="EL46" i="1"/>
  <c r="EM46" i="1" s="1"/>
  <c r="J51" i="1"/>
  <c r="G52" i="1"/>
  <c r="G51" i="1" s="1"/>
  <c r="BP53" i="1"/>
  <c r="CP73" i="1"/>
  <c r="CQ73" i="1" s="1"/>
  <c r="DO53" i="1"/>
  <c r="EF73" i="1"/>
  <c r="EU53" i="1"/>
  <c r="N54" i="1"/>
  <c r="BG54" i="1"/>
  <c r="EV59" i="1"/>
  <c r="EZ59" i="1" s="1"/>
  <c r="G60" i="1"/>
  <c r="H60" i="1" s="1"/>
  <c r="ET62" i="1"/>
  <c r="BP62" i="1"/>
  <c r="AI64" i="1"/>
  <c r="EQ64" i="1"/>
  <c r="EW64" i="1"/>
  <c r="ES53" i="1"/>
  <c r="K61" i="1"/>
  <c r="CM64" i="1"/>
  <c r="DH65" i="1"/>
  <c r="AP64" i="1"/>
  <c r="ER65" i="1"/>
  <c r="EL68" i="1"/>
  <c r="EM68" i="1" s="1"/>
  <c r="EO64" i="1"/>
  <c r="DW64" i="1"/>
  <c r="K66" i="1"/>
  <c r="T73" i="1"/>
  <c r="AI73" i="1"/>
  <c r="T64" i="1"/>
  <c r="H25" i="1" l="1"/>
  <c r="X33" i="1"/>
  <c r="F33" i="1"/>
  <c r="EY33" i="1"/>
  <c r="EG73" i="1"/>
  <c r="AU4" i="1"/>
  <c r="G16" i="1"/>
  <c r="EL16" i="1"/>
  <c r="ES33" i="1"/>
  <c r="EQ33" i="1"/>
  <c r="EG53" i="1"/>
  <c r="DX43" i="1"/>
  <c r="AT72" i="1"/>
  <c r="AT74" i="1" s="1"/>
  <c r="EL24" i="1"/>
  <c r="K23" i="1"/>
  <c r="G24" i="1"/>
  <c r="H24" i="1" s="1"/>
  <c r="AS72" i="1"/>
  <c r="AQ69" i="1"/>
  <c r="AQ71" i="1" s="1"/>
  <c r="H22" i="1"/>
  <c r="G20" i="1"/>
  <c r="M4" i="1"/>
  <c r="X1" i="1" s="1"/>
  <c r="AX72" i="1"/>
  <c r="F8" i="1"/>
  <c r="H8" i="1" s="1"/>
  <c r="DJ33" i="1"/>
  <c r="DL33" i="1" s="1"/>
  <c r="DL43" i="1"/>
  <c r="DI23" i="1"/>
  <c r="G37" i="1"/>
  <c r="H37" i="1" s="1"/>
  <c r="CN37" i="1"/>
  <c r="BR72" i="1"/>
  <c r="BS62" i="1"/>
  <c r="DH53" i="1"/>
  <c r="EL43" i="1"/>
  <c r="G43" i="1"/>
  <c r="H43" i="1" s="1"/>
  <c r="H49" i="1"/>
  <c r="EV43" i="1"/>
  <c r="G64" i="1"/>
  <c r="DZ69" i="1"/>
  <c r="DZ71" i="1" s="1"/>
  <c r="Z33" i="1"/>
  <c r="BG4" i="1"/>
  <c r="EK63" i="1"/>
  <c r="EK62" i="1" s="1"/>
  <c r="EK29" i="1"/>
  <c r="EM29" i="1" s="1"/>
  <c r="CL64" i="1"/>
  <c r="CN64" i="1" s="1"/>
  <c r="EM55" i="1"/>
  <c r="EM34" i="1"/>
  <c r="EV29" i="1"/>
  <c r="EZ29" i="1" s="1"/>
  <c r="H19" i="1"/>
  <c r="BG23" i="1"/>
  <c r="BF69" i="1"/>
  <c r="BF71" i="1" s="1"/>
  <c r="CN29" i="1"/>
  <c r="EZ24" i="1"/>
  <c r="AC72" i="1"/>
  <c r="H45" i="1"/>
  <c r="BS27" i="1"/>
  <c r="BQ23" i="1"/>
  <c r="BS23" i="1" s="1"/>
  <c r="H29" i="1"/>
  <c r="Z27" i="1"/>
  <c r="EP23" i="1"/>
  <c r="EX37" i="1"/>
  <c r="BP72" i="1"/>
  <c r="Z43" i="1"/>
  <c r="AS69" i="1"/>
  <c r="AS71" i="1" s="1"/>
  <c r="EM52" i="1"/>
  <c r="EM51" i="1" s="1"/>
  <c r="EY53" i="1"/>
  <c r="EZ65" i="1"/>
  <c r="BV72" i="1"/>
  <c r="AL72" i="1"/>
  <c r="DR72" i="1"/>
  <c r="DO72" i="1"/>
  <c r="CZ72" i="1"/>
  <c r="Z6" i="1"/>
  <c r="EZ20" i="1"/>
  <c r="DH64" i="1"/>
  <c r="EL65" i="1"/>
  <c r="H65" i="1"/>
  <c r="F64" i="1"/>
  <c r="H64" i="1" s="1"/>
  <c r="H46" i="1"/>
  <c r="Y73" i="1"/>
  <c r="Z73" i="1" s="1"/>
  <c r="Z53" i="1"/>
  <c r="Z52" i="1" s="1"/>
  <c r="Z51" i="1" s="1"/>
  <c r="F31" i="1"/>
  <c r="H31" i="1" s="1"/>
  <c r="EK31" i="1"/>
  <c r="EM31" i="1" s="1"/>
  <c r="DP71" i="1"/>
  <c r="DP74" i="1"/>
  <c r="O74" i="1"/>
  <c r="O71" i="1"/>
  <c r="F6" i="1"/>
  <c r="I4" i="1"/>
  <c r="DT74" i="1"/>
  <c r="DU69" i="1"/>
  <c r="DU74" i="1" s="1"/>
  <c r="DT71" i="1"/>
  <c r="Z45" i="1"/>
  <c r="DG65" i="1"/>
  <c r="DI65" i="1" s="1"/>
  <c r="DV64" i="1"/>
  <c r="DX64" i="1" s="1"/>
  <c r="EK38" i="1"/>
  <c r="EM38" i="1" s="1"/>
  <c r="F27" i="1"/>
  <c r="EX20" i="1"/>
  <c r="K20" i="1"/>
  <c r="AR33" i="1"/>
  <c r="ER64" i="1"/>
  <c r="EM50" i="1"/>
  <c r="EY64" i="1"/>
  <c r="DG44" i="1"/>
  <c r="DI44" i="1" s="1"/>
  <c r="DX38" i="1"/>
  <c r="EM35" i="1"/>
  <c r="EK45" i="1"/>
  <c r="EM45" i="1" s="1"/>
  <c r="H34" i="1"/>
  <c r="X23" i="1"/>
  <c r="EL20" i="1"/>
  <c r="EM19" i="1"/>
  <c r="CI69" i="1"/>
  <c r="EU69" i="1" s="1"/>
  <c r="AX69" i="1"/>
  <c r="AW71" i="1"/>
  <c r="AX71" i="1" s="1"/>
  <c r="CW72" i="1"/>
  <c r="EJ72" i="1"/>
  <c r="Y23" i="1"/>
  <c r="K7" i="1"/>
  <c r="EL7" i="1"/>
  <c r="EM7" i="1" s="1"/>
  <c r="G7" i="1"/>
  <c r="H7" i="1" s="1"/>
  <c r="EH71" i="1"/>
  <c r="EH74" i="1"/>
  <c r="CS74" i="1"/>
  <c r="CT69" i="1"/>
  <c r="CS71" i="1"/>
  <c r="DV6" i="1"/>
  <c r="DG8" i="1"/>
  <c r="DI8" i="1" s="1"/>
  <c r="DX8" i="1"/>
  <c r="DB71" i="1"/>
  <c r="DB74" i="1"/>
  <c r="EF72" i="1"/>
  <c r="EF69" i="1"/>
  <c r="EG4" i="1"/>
  <c r="CR71" i="1"/>
  <c r="CR74" i="1"/>
  <c r="Q72" i="1"/>
  <c r="DA72" i="1"/>
  <c r="DC72" i="1" s="1"/>
  <c r="BE69" i="1"/>
  <c r="BG69" i="1" s="1"/>
  <c r="BE72" i="1"/>
  <c r="AT71" i="1"/>
  <c r="DS71" i="1"/>
  <c r="DS74" i="1"/>
  <c r="BR69" i="1"/>
  <c r="DI16" i="1"/>
  <c r="DH4" i="1"/>
  <c r="G27" i="1"/>
  <c r="H28" i="1"/>
  <c r="EV6" i="1"/>
  <c r="CL4" i="1"/>
  <c r="AJ71" i="1"/>
  <c r="AJ74" i="1"/>
  <c r="H13" i="1"/>
  <c r="EL5" i="1"/>
  <c r="K5" i="1"/>
  <c r="G5" i="1"/>
  <c r="BC69" i="1"/>
  <c r="EI74" i="1"/>
  <c r="EJ69" i="1"/>
  <c r="EI71" i="1"/>
  <c r="BT71" i="1"/>
  <c r="BT74" i="1"/>
  <c r="AY74" i="1"/>
  <c r="AY71" i="1"/>
  <c r="AA74" i="1"/>
  <c r="AA71" i="1"/>
  <c r="EG6" i="1"/>
  <c r="DK74" i="1"/>
  <c r="DK71" i="1"/>
  <c r="CJ71" i="1"/>
  <c r="CJ74" i="1"/>
  <c r="BN74" i="1"/>
  <c r="BN71" i="1"/>
  <c r="DG43" i="1"/>
  <c r="DI43" i="1" s="1"/>
  <c r="EW43" i="1"/>
  <c r="EV37" i="1"/>
  <c r="CM33" i="1"/>
  <c r="CN33" i="1" s="1"/>
  <c r="H12" i="1"/>
  <c r="CU71" i="1"/>
  <c r="CU74" i="1"/>
  <c r="BH71" i="1"/>
  <c r="BH74" i="1"/>
  <c r="AD71" i="1"/>
  <c r="AD74" i="1"/>
  <c r="BC72" i="1"/>
  <c r="BD72" i="1" s="1"/>
  <c r="AP72" i="1"/>
  <c r="AR72" i="1" s="1"/>
  <c r="R72" i="1"/>
  <c r="T72" i="1" s="1"/>
  <c r="EE72" i="1"/>
  <c r="EE69" i="1"/>
  <c r="T20" i="1"/>
  <c r="EY6" i="1"/>
  <c r="DQ71" i="1"/>
  <c r="DQ74" i="1"/>
  <c r="DR69" i="1"/>
  <c r="DR74" i="1" s="1"/>
  <c r="CK72" i="1"/>
  <c r="L71" i="1"/>
  <c r="L74" i="1"/>
  <c r="CN6" i="1"/>
  <c r="EV54" i="1"/>
  <c r="EZ54" i="1" s="1"/>
  <c r="CM53" i="1"/>
  <c r="CN53" i="1" s="1"/>
  <c r="EU62" i="1"/>
  <c r="EZ62" i="1" s="1"/>
  <c r="EM32" i="1"/>
  <c r="Z9" i="1"/>
  <c r="F9" i="1"/>
  <c r="H9" i="1" s="1"/>
  <c r="EM24" i="1"/>
  <c r="EQ6" i="1"/>
  <c r="AI6" i="1"/>
  <c r="AG4" i="1"/>
  <c r="F21" i="1"/>
  <c r="EK21" i="1"/>
  <c r="EK20" i="1" s="1"/>
  <c r="FA20" i="1" s="1"/>
  <c r="EK18" i="1"/>
  <c r="EM18" i="1" s="1"/>
  <c r="X16" i="1"/>
  <c r="F18" i="1"/>
  <c r="H18" i="1" s="1"/>
  <c r="Z18" i="1"/>
  <c r="BF74" i="1"/>
  <c r="DI21" i="1"/>
  <c r="AP69" i="1"/>
  <c r="R69" i="1"/>
  <c r="EO69" i="1" s="1"/>
  <c r="EM9" i="1"/>
  <c r="AZ71" i="1"/>
  <c r="AZ74" i="1"/>
  <c r="BA69" i="1"/>
  <c r="BA74" i="1" s="1"/>
  <c r="AH71" i="1"/>
  <c r="AH74" i="1"/>
  <c r="AN74" i="1"/>
  <c r="AN71" i="1"/>
  <c r="AO69" i="1"/>
  <c r="AO74" i="1" s="1"/>
  <c r="AM74" i="1"/>
  <c r="AM71" i="1"/>
  <c r="M73" i="1"/>
  <c r="N73" i="1" s="1"/>
  <c r="EN53" i="1"/>
  <c r="N53" i="1"/>
  <c r="N52" i="1" s="1"/>
  <c r="N51" i="1" s="1"/>
  <c r="F63" i="1"/>
  <c r="F62" i="1" s="1"/>
  <c r="BQ62" i="1"/>
  <c r="BB74" i="1"/>
  <c r="BB71" i="1"/>
  <c r="DN74" i="1"/>
  <c r="DN71" i="1"/>
  <c r="DO69" i="1"/>
  <c r="S71" i="1"/>
  <c r="S74" i="1"/>
  <c r="BG72" i="1"/>
  <c r="AF69" i="1"/>
  <c r="AE74" i="1"/>
  <c r="AE71" i="1"/>
  <c r="N6" i="1"/>
  <c r="J6" i="1"/>
  <c r="EN6" i="1"/>
  <c r="BJ69" i="1"/>
  <c r="BI74" i="1"/>
  <c r="BI71" i="1"/>
  <c r="BJ71" i="1" s="1"/>
  <c r="Z31" i="1"/>
  <c r="CX74" i="1"/>
  <c r="CX71" i="1"/>
  <c r="BO74" i="1"/>
  <c r="BO71" i="1"/>
  <c r="BP71" i="1" s="1"/>
  <c r="BP69" i="1"/>
  <c r="ET69" i="1"/>
  <c r="CP71" i="1"/>
  <c r="CQ69" i="1"/>
  <c r="CP74" i="1"/>
  <c r="BU74" i="1"/>
  <c r="BV69" i="1"/>
  <c r="BV74" i="1" s="1"/>
  <c r="BU71" i="1"/>
  <c r="AL69" i="1"/>
  <c r="AL74" i="1" s="1"/>
  <c r="AK71" i="1"/>
  <c r="AL71" i="1" s="1"/>
  <c r="AK74" i="1"/>
  <c r="AB71" i="1"/>
  <c r="EP69" i="1"/>
  <c r="AB74" i="1"/>
  <c r="AC69" i="1"/>
  <c r="Y69" i="1"/>
  <c r="EL62" i="1"/>
  <c r="DG54" i="1"/>
  <c r="DI54" i="1" s="1"/>
  <c r="DV53" i="1"/>
  <c r="DX54" i="1"/>
  <c r="G54" i="1"/>
  <c r="EL54" i="1"/>
  <c r="K54" i="1"/>
  <c r="J53" i="1"/>
  <c r="EV64" i="1"/>
  <c r="EK66" i="1"/>
  <c r="EM66" i="1" s="1"/>
  <c r="EV66" i="1"/>
  <c r="EZ66" i="1" s="1"/>
  <c r="CO74" i="1"/>
  <c r="CO71" i="1"/>
  <c r="H63" i="1"/>
  <c r="G62" i="1"/>
  <c r="H62" i="1" s="1"/>
  <c r="EM36" i="1"/>
  <c r="DV37" i="1"/>
  <c r="DX37" i="1" s="1"/>
  <c r="DY33" i="1"/>
  <c r="DY69" i="1" s="1"/>
  <c r="EM25" i="1"/>
  <c r="CN23" i="1"/>
  <c r="EV23" i="1"/>
  <c r="EZ23" i="1" s="1"/>
  <c r="DH37" i="1"/>
  <c r="DW33" i="1"/>
  <c r="CV74" i="1"/>
  <c r="CV71" i="1"/>
  <c r="CW69" i="1"/>
  <c r="AF72" i="1"/>
  <c r="DM74" i="1"/>
  <c r="DM71" i="1"/>
  <c r="BJ72" i="1"/>
  <c r="CT72" i="1"/>
  <c r="DZ72" i="1"/>
  <c r="CZ69" i="1"/>
  <c r="CY74" i="1"/>
  <c r="CY71" i="1"/>
  <c r="Q69" i="1"/>
  <c r="P74" i="1"/>
  <c r="P71" i="1"/>
  <c r="Q71" i="1" s="1"/>
  <c r="DA69" i="1"/>
  <c r="DC69" i="1" s="1"/>
  <c r="CQ72" i="1"/>
  <c r="AU72" i="1" l="1"/>
  <c r="EW33" i="1"/>
  <c r="G23" i="1"/>
  <c r="G1" i="1"/>
  <c r="EA69" i="1"/>
  <c r="N4" i="1"/>
  <c r="M69" i="1"/>
  <c r="N69" i="1" s="1"/>
  <c r="M72" i="1"/>
  <c r="N72" i="1" s="1"/>
  <c r="EK8" i="1"/>
  <c r="EM8" i="1" s="1"/>
  <c r="EL37" i="1"/>
  <c r="BP74" i="1"/>
  <c r="AQ74" i="1"/>
  <c r="ER69" i="1"/>
  <c r="AC74" i="1"/>
  <c r="FB5" i="1"/>
  <c r="DJ69" i="1"/>
  <c r="EW69" i="1" s="1"/>
  <c r="DJ72" i="1"/>
  <c r="DL72" i="1" s="1"/>
  <c r="DC74" i="1"/>
  <c r="H33" i="1"/>
  <c r="DH73" i="1"/>
  <c r="EZ43" i="1"/>
  <c r="AS74" i="1"/>
  <c r="EZ37" i="1"/>
  <c r="CK69" i="1"/>
  <c r="CK74" i="1" s="1"/>
  <c r="BV71" i="1"/>
  <c r="CT71" i="1"/>
  <c r="AU69" i="1"/>
  <c r="T69" i="1"/>
  <c r="T74" i="1" s="1"/>
  <c r="Q74" i="1"/>
  <c r="AF71" i="1"/>
  <c r="ES69" i="1"/>
  <c r="EM62" i="1"/>
  <c r="EM63" i="1"/>
  <c r="BA71" i="1"/>
  <c r="AR69" i="1"/>
  <c r="AR74" i="1" s="1"/>
  <c r="EX33" i="1"/>
  <c r="CQ74" i="1"/>
  <c r="EZ64" i="1"/>
  <c r="DO74" i="1"/>
  <c r="EJ74" i="1"/>
  <c r="CZ74" i="1"/>
  <c r="CW71" i="1"/>
  <c r="CZ71" i="1"/>
  <c r="BG74" i="1"/>
  <c r="AU71" i="1"/>
  <c r="AC71" i="1"/>
  <c r="K6" i="1"/>
  <c r="G6" i="1"/>
  <c r="H6" i="1" s="1"/>
  <c r="EL6" i="1"/>
  <c r="EL4" i="1" s="1"/>
  <c r="DO71" i="1"/>
  <c r="AO71" i="1"/>
  <c r="CM73" i="1"/>
  <c r="CN73" i="1" s="1"/>
  <c r="EV53" i="1"/>
  <c r="EZ53" i="1" s="1"/>
  <c r="EV33" i="1"/>
  <c r="CM72" i="1"/>
  <c r="CM69" i="1"/>
  <c r="EJ71" i="1"/>
  <c r="CL69" i="1"/>
  <c r="CL72" i="1"/>
  <c r="CN4" i="1"/>
  <c r="BE74" i="1"/>
  <c r="BE71" i="1"/>
  <c r="BG71" i="1" s="1"/>
  <c r="EF71" i="1"/>
  <c r="EG69" i="1"/>
  <c r="EF74" i="1"/>
  <c r="EY69" i="1"/>
  <c r="Z23" i="1"/>
  <c r="Y72" i="1"/>
  <c r="Y74" i="1" s="1"/>
  <c r="CI71" i="1"/>
  <c r="CK71" i="1" s="1"/>
  <c r="CI74" i="1"/>
  <c r="EK44" i="1"/>
  <c r="EM44" i="1" s="1"/>
  <c r="EL64" i="1"/>
  <c r="G53" i="1"/>
  <c r="H54" i="1"/>
  <c r="CW74" i="1"/>
  <c r="EL53" i="1"/>
  <c r="Z16" i="1"/>
  <c r="F16" i="1"/>
  <c r="H16" i="1" s="1"/>
  <c r="EK16" i="1"/>
  <c r="EM16" i="1" s="1"/>
  <c r="EK43" i="1"/>
  <c r="EM43" i="1" s="1"/>
  <c r="EM5" i="1"/>
  <c r="EG72" i="1"/>
  <c r="DG6" i="1"/>
  <c r="DV4" i="1"/>
  <c r="DX6" i="1"/>
  <c r="EX69" i="1"/>
  <c r="I72" i="1"/>
  <c r="I69" i="1"/>
  <c r="DR71" i="1"/>
  <c r="BD69" i="1"/>
  <c r="BD74" i="1" s="1"/>
  <c r="BC74" i="1"/>
  <c r="BC71" i="1"/>
  <c r="BD71" i="1" s="1"/>
  <c r="EL27" i="1"/>
  <c r="H27" i="1"/>
  <c r="EA33" i="1"/>
  <c r="CT74" i="1"/>
  <c r="DG64" i="1"/>
  <c r="DI64" i="1" s="1"/>
  <c r="EK65" i="1"/>
  <c r="EK64" i="1" s="1"/>
  <c r="DW72" i="1"/>
  <c r="DW69" i="1"/>
  <c r="BJ74" i="1"/>
  <c r="BQ72" i="1"/>
  <c r="BS72" i="1" s="1"/>
  <c r="BQ69" i="1"/>
  <c r="R71" i="1"/>
  <c r="T71" i="1" s="1"/>
  <c r="R74" i="1"/>
  <c r="F20" i="1"/>
  <c r="H20" i="1" s="1"/>
  <c r="H21" i="1"/>
  <c r="DY72" i="1"/>
  <c r="EA72" i="1" s="1"/>
  <c r="H5" i="1"/>
  <c r="BS69" i="1"/>
  <c r="BR74" i="1"/>
  <c r="BR71" i="1"/>
  <c r="EM21" i="1"/>
  <c r="EE74" i="1"/>
  <c r="EE71" i="1"/>
  <c r="Y71" i="1"/>
  <c r="DY71" i="1"/>
  <c r="EA71" i="1" s="1"/>
  <c r="DV73" i="1"/>
  <c r="DX73" i="1" s="1"/>
  <c r="DX53" i="1"/>
  <c r="CQ71" i="1"/>
  <c r="DA71" i="1"/>
  <c r="DC71" i="1" s="1"/>
  <c r="DA74" i="1"/>
  <c r="DH33" i="1"/>
  <c r="DH72" i="1" s="1"/>
  <c r="DV33" i="1"/>
  <c r="DX33" i="1" s="1"/>
  <c r="DG37" i="1"/>
  <c r="DI37" i="1" s="1"/>
  <c r="J73" i="1"/>
  <c r="K73" i="1" s="1"/>
  <c r="K53" i="1"/>
  <c r="K52" i="1" s="1"/>
  <c r="K51" i="1" s="1"/>
  <c r="DG53" i="1"/>
  <c r="DI53" i="1" s="1"/>
  <c r="EK54" i="1"/>
  <c r="EK53" i="1" s="1"/>
  <c r="EK73" i="1" s="1"/>
  <c r="EZ6" i="1"/>
  <c r="AF74" i="1"/>
  <c r="AP74" i="1"/>
  <c r="AP71" i="1"/>
  <c r="AR71" i="1" s="1"/>
  <c r="AG69" i="1"/>
  <c r="AG72" i="1"/>
  <c r="AI72" i="1" s="1"/>
  <c r="AI4" i="1"/>
  <c r="J4" i="1"/>
  <c r="EM20" i="1"/>
  <c r="EK27" i="1"/>
  <c r="EK23" i="1" s="1"/>
  <c r="F23" i="1"/>
  <c r="H23" i="1" s="1"/>
  <c r="DU71" i="1"/>
  <c r="DZ74" i="1"/>
  <c r="X4" i="1"/>
  <c r="AU74" i="1" l="1"/>
  <c r="M71" i="1"/>
  <c r="N71" i="1" s="1"/>
  <c r="M74" i="1"/>
  <c r="EN69" i="1"/>
  <c r="EZ33" i="1"/>
  <c r="DL69" i="1"/>
  <c r="DL74" i="1" s="1"/>
  <c r="N74" i="1"/>
  <c r="EA74" i="1"/>
  <c r="DJ74" i="1"/>
  <c r="DJ71" i="1"/>
  <c r="DL71" i="1" s="1"/>
  <c r="FB4" i="1"/>
  <c r="EL1" i="1"/>
  <c r="CN72" i="1"/>
  <c r="BS74" i="1"/>
  <c r="EG71" i="1"/>
  <c r="DH69" i="1"/>
  <c r="DH74" i="1" s="1"/>
  <c r="G4" i="1"/>
  <c r="G69" i="1" s="1"/>
  <c r="F4" i="1"/>
  <c r="F72" i="1" s="1"/>
  <c r="J72" i="1"/>
  <c r="K72" i="1" s="1"/>
  <c r="J69" i="1"/>
  <c r="K4" i="1"/>
  <c r="DG73" i="1"/>
  <c r="DI73" i="1" s="1"/>
  <c r="DW71" i="1"/>
  <c r="DW74" i="1"/>
  <c r="DG4" i="1"/>
  <c r="DI6" i="1"/>
  <c r="EK6" i="1"/>
  <c r="EK4" i="1" s="1"/>
  <c r="EK1" i="1" s="1"/>
  <c r="EM54" i="1"/>
  <c r="EM64" i="1"/>
  <c r="DY74" i="1"/>
  <c r="EL73" i="1"/>
  <c r="EM73" i="1" s="1"/>
  <c r="EM53" i="1"/>
  <c r="EM65" i="1"/>
  <c r="EV69" i="1"/>
  <c r="CM74" i="1"/>
  <c r="CM71" i="1"/>
  <c r="CN69" i="1"/>
  <c r="CN74" i="1" s="1"/>
  <c r="DG33" i="1"/>
  <c r="DI33" i="1" s="1"/>
  <c r="EK37" i="1"/>
  <c r="EK33" i="1" s="1"/>
  <c r="BQ71" i="1"/>
  <c r="BS71" i="1" s="1"/>
  <c r="BQ74" i="1"/>
  <c r="EM27" i="1"/>
  <c r="EL23" i="1"/>
  <c r="EM23" i="1" s="1"/>
  <c r="AG74" i="1"/>
  <c r="AG71" i="1"/>
  <c r="AI71" i="1" s="1"/>
  <c r="EQ69" i="1"/>
  <c r="AI69" i="1"/>
  <c r="AI74" i="1" s="1"/>
  <c r="I74" i="1"/>
  <c r="I71" i="1"/>
  <c r="G73" i="1"/>
  <c r="H73" i="1" s="1"/>
  <c r="H53" i="1"/>
  <c r="H52" i="1" s="1"/>
  <c r="H51" i="1" s="1"/>
  <c r="EG74" i="1"/>
  <c r="CL74" i="1"/>
  <c r="CL71" i="1"/>
  <c r="X72" i="1"/>
  <c r="Z72" i="1" s="1"/>
  <c r="X69" i="1"/>
  <c r="Z4" i="1"/>
  <c r="DV72" i="1"/>
  <c r="DX72" i="1" s="1"/>
  <c r="DV69" i="1"/>
  <c r="DX4" i="1"/>
  <c r="F69" i="1" l="1"/>
  <c r="F71" i="1" s="1"/>
  <c r="EL71" i="1"/>
  <c r="H4" i="1"/>
  <c r="G72" i="1"/>
  <c r="H72" i="1" s="1"/>
  <c r="EZ69" i="1"/>
  <c r="EZ70" i="1" s="1"/>
  <c r="DH71" i="1"/>
  <c r="EL72" i="1"/>
  <c r="EM4" i="1"/>
  <c r="FA4" i="1"/>
  <c r="EM6" i="1"/>
  <c r="DV71" i="1"/>
  <c r="DX71" i="1" s="1"/>
  <c r="DV74" i="1"/>
  <c r="J71" i="1"/>
  <c r="K71" i="1" s="1"/>
  <c r="J74" i="1"/>
  <c r="K69" i="1"/>
  <c r="K74" i="1" s="1"/>
  <c r="CN71" i="1"/>
  <c r="DX69" i="1"/>
  <c r="DX74" i="1" s="1"/>
  <c r="G71" i="1"/>
  <c r="X74" i="1"/>
  <c r="X71" i="1"/>
  <c r="Z71" i="1" s="1"/>
  <c r="Z69" i="1"/>
  <c r="Z74" i="1" s="1"/>
  <c r="EM33" i="1"/>
  <c r="EM37" i="1"/>
  <c r="DG72" i="1"/>
  <c r="DI72" i="1" s="1"/>
  <c r="DG69" i="1"/>
  <c r="DI4" i="1"/>
  <c r="F74" i="1" l="1"/>
  <c r="H69" i="1"/>
  <c r="H74" i="1" s="1"/>
  <c r="EL74" i="1"/>
  <c r="G74" i="1"/>
  <c r="EK69" i="1"/>
  <c r="EM69" i="1" s="1"/>
  <c r="EK72" i="1"/>
  <c r="EM72" i="1" s="1"/>
  <c r="H71" i="1"/>
  <c r="DG74" i="1"/>
  <c r="DG71" i="1"/>
  <c r="DI71" i="1" s="1"/>
  <c r="DI69" i="1"/>
  <c r="DI74" i="1" s="1"/>
  <c r="FB69" i="1" l="1"/>
  <c r="EK74" i="1"/>
  <c r="EK71" i="1"/>
  <c r="EM71" i="1" s="1"/>
</calcChain>
</file>

<file path=xl/sharedStrings.xml><?xml version="1.0" encoding="utf-8"?>
<sst xmlns="http://schemas.openxmlformats.org/spreadsheetml/2006/main" count="499" uniqueCount="126">
  <si>
    <t>200 Расходы</t>
  </si>
  <si>
    <t>210 Оплата труда и начисл на оплату труда</t>
  </si>
  <si>
    <t>211 Заработная плата</t>
  </si>
  <si>
    <t>212 Командировочные расходы</t>
  </si>
  <si>
    <t>213 Начисления на оплату труда</t>
  </si>
  <si>
    <t>220 Приобретение услуг</t>
  </si>
  <si>
    <t>221 Услуги связи</t>
  </si>
  <si>
    <t>222 транспортные расходы</t>
  </si>
  <si>
    <t>223 Оплата за электроэнергию</t>
  </si>
  <si>
    <t>223 Оплата за водоснабжение</t>
  </si>
  <si>
    <t>224 Арендная плата за имущество</t>
  </si>
  <si>
    <t>225 Содержание помещений</t>
  </si>
  <si>
    <t>226 Прочие услуги</t>
  </si>
  <si>
    <t>240 Безвозмезд.и безвоз-вратн.перечисл.орг-м</t>
  </si>
  <si>
    <t>242 Безвозмезд.и безвозврат. перечисл.за искл.гос.орг-м</t>
  </si>
  <si>
    <t>251 Перечисления б-там др.уровней безвозврат. Перечисл.гос.орг-м</t>
  </si>
  <si>
    <t>260 Социальное обеспечение</t>
  </si>
  <si>
    <t>262 Пособия</t>
  </si>
  <si>
    <t xml:space="preserve">262 Пособия  ВР  321                                               </t>
  </si>
  <si>
    <t xml:space="preserve">262 Пособия  ВР  322                                               </t>
  </si>
  <si>
    <t>262 Пособия   ВР 330</t>
  </si>
  <si>
    <t>262 Пособия    ВР 360</t>
  </si>
  <si>
    <t>290 Прочие расходы</t>
  </si>
  <si>
    <t>300 Поступление нефинансовых активов</t>
  </si>
  <si>
    <t>310 Увеличение стоимости основных средств</t>
  </si>
  <si>
    <t>340 котельно-печное топливо</t>
  </si>
  <si>
    <t>340 Питание</t>
  </si>
  <si>
    <t>ВСЕГО РАСХОДОВ</t>
  </si>
  <si>
    <t>гсм</t>
  </si>
  <si>
    <t>канц</t>
  </si>
  <si>
    <t>план</t>
  </si>
  <si>
    <t xml:space="preserve">факт </t>
  </si>
  <si>
    <t>% исп</t>
  </si>
  <si>
    <t>О100</t>
  </si>
  <si>
    <t>Общегосударственные вопросы</t>
  </si>
  <si>
    <t>О102</t>
  </si>
  <si>
    <t>121, 129</t>
  </si>
  <si>
    <t>Глава</t>
  </si>
  <si>
    <t>О104</t>
  </si>
  <si>
    <t>центральный аппарат</t>
  </si>
  <si>
    <t>обеспечение деятельности</t>
  </si>
  <si>
    <t>О106</t>
  </si>
  <si>
    <t>финансовый отдел</t>
  </si>
  <si>
    <t>О107</t>
  </si>
  <si>
    <t>Проведение выборов</t>
  </si>
  <si>
    <t>О111</t>
  </si>
  <si>
    <t>Резервный фонд</t>
  </si>
  <si>
    <t>О113</t>
  </si>
  <si>
    <t>другие общегосударственные расходы</t>
  </si>
  <si>
    <t>О200</t>
  </si>
  <si>
    <t>Национальная оборона</t>
  </si>
  <si>
    <t>О203</t>
  </si>
  <si>
    <t xml:space="preserve">121, 129 </t>
  </si>
  <si>
    <t>Осуществление первичного воинского учета</t>
  </si>
  <si>
    <t>О400</t>
  </si>
  <si>
    <t>Национальная экономика</t>
  </si>
  <si>
    <t>О401</t>
  </si>
  <si>
    <t>О409</t>
  </si>
  <si>
    <t>Дорожное хозяйство</t>
  </si>
  <si>
    <t>О412</t>
  </si>
  <si>
    <t>Другие вопросы в области нац.экономики</t>
  </si>
  <si>
    <t>О500</t>
  </si>
  <si>
    <t>Жилищно-коммунальное хозяйство</t>
  </si>
  <si>
    <t>О501</t>
  </si>
  <si>
    <t>Жилищное хозяйство</t>
  </si>
  <si>
    <t>коммунальное хозяйство</t>
  </si>
  <si>
    <t>О503</t>
  </si>
  <si>
    <t>О800</t>
  </si>
  <si>
    <t>Культура</t>
  </si>
  <si>
    <t>О801</t>
  </si>
  <si>
    <t>дома культуры</t>
  </si>
  <si>
    <t>библиотеки</t>
  </si>
  <si>
    <t>Социальная политика</t>
  </si>
  <si>
    <t>Пенсии и пособия</t>
  </si>
  <si>
    <t>Физическая культура и спорт</t>
  </si>
  <si>
    <t xml:space="preserve">Физическая культура </t>
  </si>
  <si>
    <t>Межбюджетные трансферты</t>
  </si>
  <si>
    <t>Внутренние обороты</t>
  </si>
  <si>
    <t>Финансист</t>
  </si>
  <si>
    <t>Мильхеева С.М.</t>
  </si>
  <si>
    <t>О600</t>
  </si>
  <si>
    <t>Охрана окружающей среды</t>
  </si>
  <si>
    <t>О605</t>
  </si>
  <si>
    <t>в том числе казенные учреждения</t>
  </si>
  <si>
    <t xml:space="preserve">                     бюджетные учреждения</t>
  </si>
  <si>
    <t>налог наимущесво и земельный налог</t>
  </si>
  <si>
    <t>прочие налоги и сборы</t>
  </si>
  <si>
    <t>иные платежи</t>
  </si>
  <si>
    <t>налог на имущество и земельный налог</t>
  </si>
  <si>
    <t>Закупки в области геодезии</t>
  </si>
  <si>
    <t xml:space="preserve">иные субсидии </t>
  </si>
  <si>
    <t>Бюджетные инвестиции</t>
  </si>
  <si>
    <t xml:space="preserve"> </t>
  </si>
  <si>
    <t>291 Налоги, пошлины и сборы</t>
  </si>
  <si>
    <t>292 Штрафы за нарушение законодательства о налогах и сборах</t>
  </si>
  <si>
    <t>293 Штрафы за нарушение законодательства о закупках</t>
  </si>
  <si>
    <t>295 Другие экономические санкции</t>
  </si>
  <si>
    <t>296 Иные расходы</t>
  </si>
  <si>
    <t>О502</t>
  </si>
  <si>
    <t>благоустройство</t>
  </si>
  <si>
    <t xml:space="preserve">264 Социальные пособия </t>
  </si>
  <si>
    <t>349 подарки</t>
  </si>
  <si>
    <t>343 ГСМ</t>
  </si>
  <si>
    <t>346 Канцелярские и хозяйственные расходы</t>
  </si>
  <si>
    <t>344 стр.мат.</t>
  </si>
  <si>
    <t>228 Услуги, работы для целей капитальных вложений</t>
  </si>
  <si>
    <t>Другие вопросы в области охраны окружающей среды</t>
  </si>
  <si>
    <t>227 страхование</t>
  </si>
  <si>
    <t>обслуживание мун.долга</t>
  </si>
  <si>
    <t>231 Обслуживание внутреннего долга</t>
  </si>
  <si>
    <t>премии и гранты</t>
  </si>
  <si>
    <t>297 Иные расходы</t>
  </si>
  <si>
    <t>Энергетические закупки</t>
  </si>
  <si>
    <t>343 ВСЕГО</t>
  </si>
  <si>
    <t>0104</t>
  </si>
  <si>
    <t>М-сервис</t>
  </si>
  <si>
    <t>Контур</t>
  </si>
  <si>
    <t>Февраль</t>
  </si>
  <si>
    <t>344 строит мат</t>
  </si>
  <si>
    <t>апрель</t>
  </si>
  <si>
    <t>1С</t>
  </si>
  <si>
    <t>0503</t>
  </si>
  <si>
    <t>0409</t>
  </si>
  <si>
    <t>межевание ул. Советская</t>
  </si>
  <si>
    <t>техприсоединение, межевание д/площ</t>
  </si>
  <si>
    <t>Исполнение бюджета по МО Баяндай  на 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</si>
</sst>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FF"/>
      <name val="Arial Cyr"/>
      <charset val="204"/>
    </font>
    <font>
      <b/>
      <sz val="11"/>
      <color indexed="12"/>
      <name val="Arial Cyr"/>
      <charset val="204"/>
    </font>
    <font>
      <b/>
      <sz val="11"/>
      <color rgb="FF0000FF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2" fontId="1" fillId="0" borderId="1" xfId="0" applyNumberFormat="1" applyFont="1" applyFill="1" applyBorder="1"/>
    <xf numFmtId="2" fontId="5" fillId="0" borderId="1" xfId="0" applyNumberFormat="1" applyFont="1" applyFill="1" applyBorder="1"/>
    <xf numFmtId="2" fontId="2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/>
    <xf numFmtId="0" fontId="1" fillId="0" borderId="5" xfId="0" applyFont="1" applyFill="1" applyBorder="1"/>
    <xf numFmtId="2" fontId="1" fillId="0" borderId="5" xfId="0" applyNumberFormat="1" applyFont="1" applyFill="1" applyBorder="1"/>
    <xf numFmtId="0" fontId="2" fillId="0" borderId="5" xfId="0" applyFont="1" applyFill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0" fontId="2" fillId="0" borderId="1" xfId="0" applyFont="1" applyFill="1" applyBorder="1"/>
    <xf numFmtId="1" fontId="1" fillId="0" borderId="1" xfId="0" applyNumberFormat="1" applyFont="1" applyFill="1" applyBorder="1"/>
    <xf numFmtId="0" fontId="1" fillId="0" borderId="1" xfId="0" applyFont="1" applyFill="1" applyBorder="1" applyAlignment="1">
      <alignment horizontal="right" vertical="top" wrapText="1"/>
    </xf>
    <xf numFmtId="164" fontId="1" fillId="0" borderId="5" xfId="0" applyNumberFormat="1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1" fontId="2" fillId="0" borderId="1" xfId="0" applyNumberFormat="1" applyFont="1" applyFill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6" xfId="0" applyFont="1" applyFill="1" applyBorder="1"/>
    <xf numFmtId="2" fontId="2" fillId="0" borderId="6" xfId="0" applyNumberFormat="1" applyFont="1" applyFill="1" applyBorder="1"/>
    <xf numFmtId="164" fontId="1" fillId="0" borderId="6" xfId="0" applyNumberFormat="1" applyFont="1" applyFill="1" applyBorder="1"/>
    <xf numFmtId="2" fontId="1" fillId="0" borderId="6" xfId="0" applyNumberFormat="1" applyFont="1" applyFill="1" applyBorder="1"/>
    <xf numFmtId="0" fontId="2" fillId="0" borderId="6" xfId="0" applyFont="1" applyFill="1" applyBorder="1"/>
    <xf numFmtId="2" fontId="2" fillId="0" borderId="5" xfId="0" applyNumberFormat="1" applyFont="1" applyFill="1" applyBorder="1"/>
    <xf numFmtId="164" fontId="2" fillId="0" borderId="6" xfId="0" applyNumberFormat="1" applyFont="1" applyFill="1" applyBorder="1"/>
    <xf numFmtId="0" fontId="6" fillId="0" borderId="1" xfId="0" applyFont="1" applyFill="1" applyBorder="1"/>
    <xf numFmtId="2" fontId="7" fillId="0" borderId="6" xfId="0" applyNumberFormat="1" applyFont="1" applyFill="1" applyBorder="1"/>
    <xf numFmtId="0" fontId="1" fillId="0" borderId="2" xfId="0" applyFont="1" applyFill="1" applyBorder="1"/>
    <xf numFmtId="0" fontId="2" fillId="0" borderId="2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2" fontId="1" fillId="0" borderId="0" xfId="0" applyNumberFormat="1" applyFont="1" applyFill="1" applyBorder="1"/>
    <xf numFmtId="0" fontId="0" fillId="0" borderId="0" xfId="0" applyFill="1"/>
    <xf numFmtId="0" fontId="0" fillId="0" borderId="0" xfId="0" applyFont="1" applyFill="1"/>
    <xf numFmtId="14" fontId="1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/>
    <xf numFmtId="165" fontId="0" fillId="0" borderId="1" xfId="0" applyNumberFormat="1" applyFill="1" applyBorder="1"/>
    <xf numFmtId="0" fontId="1" fillId="2" borderId="0" xfId="0" applyFont="1" applyFill="1"/>
    <xf numFmtId="0" fontId="1" fillId="2" borderId="5" xfId="0" applyFont="1" applyFill="1" applyBorder="1"/>
    <xf numFmtId="2" fontId="1" fillId="2" borderId="5" xfId="0" applyNumberFormat="1" applyFont="1" applyFill="1" applyBorder="1"/>
    <xf numFmtId="2" fontId="2" fillId="2" borderId="1" xfId="0" applyNumberFormat="1" applyFont="1" applyFill="1" applyBorder="1"/>
    <xf numFmtId="164" fontId="1" fillId="2" borderId="1" xfId="0" applyNumberFormat="1" applyFont="1" applyFill="1" applyBorder="1"/>
    <xf numFmtId="2" fontId="1" fillId="2" borderId="1" xfId="0" applyNumberFormat="1" applyFont="1" applyFill="1" applyBorder="1"/>
    <xf numFmtId="2" fontId="2" fillId="2" borderId="5" xfId="0" applyNumberFormat="1" applyFont="1" applyFill="1" applyBorder="1"/>
    <xf numFmtId="2" fontId="2" fillId="2" borderId="6" xfId="0" applyNumberFormat="1" applyFont="1" applyFill="1" applyBorder="1"/>
    <xf numFmtId="2" fontId="7" fillId="2" borderId="6" xfId="0" applyNumberFormat="1" applyFont="1" applyFill="1" applyBorder="1"/>
    <xf numFmtId="2" fontId="1" fillId="2" borderId="0" xfId="0" applyNumberFormat="1" applyFont="1" applyFill="1" applyBorder="1"/>
    <xf numFmtId="0" fontId="0" fillId="0" borderId="3" xfId="0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0" fillId="0" borderId="0" xfId="0" applyNumberFormat="1"/>
    <xf numFmtId="49" fontId="0" fillId="0" borderId="0" xfId="0" applyNumberFormat="1"/>
    <xf numFmtId="0" fontId="1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64" fontId="2" fillId="0" borderId="5" xfId="0" applyNumberFormat="1" applyFont="1" applyFill="1" applyBorder="1"/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00"/>
      <color rgb="FFFF66CC"/>
      <color rgb="FF00FF00"/>
      <color rgb="FF00FF99"/>
      <color rgb="FF0000FF"/>
      <color rgb="FFFF00FF"/>
      <color rgb="FFA50021"/>
      <color rgb="FF660033"/>
      <color rgb="FF66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75"/>
  <sheetViews>
    <sheetView tabSelected="1" topLeftCell="DG27" zoomScale="80" zoomScaleNormal="80" zoomScaleSheetLayoutView="100" workbookViewId="0">
      <selection sqref="A1:EM74"/>
    </sheetView>
  </sheetViews>
  <sheetFormatPr defaultRowHeight="15" x14ac:dyDescent="0.25"/>
  <cols>
    <col min="1" max="1" width="6.140625" style="45" customWidth="1"/>
    <col min="2" max="2" width="9.140625" style="45" customWidth="1"/>
    <col min="3" max="3" width="42" style="45" customWidth="1"/>
    <col min="4" max="4" width="6.140625" style="45" hidden="1" customWidth="1"/>
    <col min="5" max="5" width="10.85546875" style="45" hidden="1" customWidth="1"/>
    <col min="6" max="6" width="14.28515625" style="45" customWidth="1"/>
    <col min="7" max="7" width="14.5703125" style="45" customWidth="1"/>
    <col min="8" max="8" width="6.7109375" style="45" customWidth="1"/>
    <col min="9" max="10" width="14.42578125" style="45" customWidth="1"/>
    <col min="11" max="11" width="6.85546875" style="45" customWidth="1"/>
    <col min="12" max="12" width="13.85546875" style="45" customWidth="1"/>
    <col min="13" max="13" width="13.28515625" style="45" customWidth="1"/>
    <col min="14" max="14" width="7.140625" style="45" customWidth="1"/>
    <col min="15" max="15" width="12.28515625" style="45" hidden="1" customWidth="1"/>
    <col min="16" max="16" width="11.85546875" style="45" hidden="1" customWidth="1"/>
    <col min="17" max="17" width="9.140625" style="45" hidden="1" customWidth="1"/>
    <col min="18" max="18" width="13.42578125" style="45" customWidth="1"/>
    <col min="19" max="19" width="13.5703125" style="45" customWidth="1"/>
    <col min="20" max="20" width="9" style="45" customWidth="1"/>
    <col min="21" max="21" width="14" style="45" hidden="1" customWidth="1"/>
    <col min="22" max="22" width="12.5703125" style="45" hidden="1" customWidth="1"/>
    <col min="23" max="23" width="8.85546875" style="45" hidden="1" customWidth="1"/>
    <col min="24" max="24" width="14.42578125" style="45" customWidth="1"/>
    <col min="25" max="25" width="15.85546875" style="45" customWidth="1"/>
    <col min="26" max="26" width="7.140625" style="46" customWidth="1"/>
    <col min="27" max="28" width="12.28515625" style="45" customWidth="1"/>
    <col min="29" max="29" width="7.85546875" style="46" customWidth="1"/>
    <col min="30" max="30" width="11.28515625" style="45" customWidth="1"/>
    <col min="31" max="31" width="10.140625" style="45" customWidth="1"/>
    <col min="32" max="32" width="9.140625" style="45" customWidth="1"/>
    <col min="33" max="33" width="13.28515625" style="45" customWidth="1"/>
    <col min="34" max="34" width="13.85546875" style="45" customWidth="1"/>
    <col min="35" max="35" width="7.28515625" style="45" customWidth="1"/>
    <col min="36" max="36" width="12" style="45" hidden="1" customWidth="1"/>
    <col min="37" max="37" width="10.85546875" style="45" hidden="1" customWidth="1"/>
    <col min="38" max="38" width="7.140625" style="46" hidden="1" customWidth="1"/>
    <col min="39" max="39" width="10.7109375" style="45" hidden="1" customWidth="1"/>
    <col min="40" max="40" width="11.28515625" style="45" hidden="1" customWidth="1"/>
    <col min="41" max="41" width="7" style="46" hidden="1" customWidth="1"/>
    <col min="42" max="42" width="13.5703125" style="45" customWidth="1"/>
    <col min="43" max="43" width="13.42578125" style="45" customWidth="1"/>
    <col min="44" max="44" width="6.85546875" style="45" customWidth="1"/>
    <col min="45" max="45" width="13.5703125" style="45" customWidth="1"/>
    <col min="46" max="46" width="14.42578125" style="45" customWidth="1"/>
    <col min="47" max="47" width="6.85546875" style="45" customWidth="1"/>
    <col min="48" max="48" width="10.5703125" style="45" customWidth="1"/>
    <col min="49" max="49" width="10.140625" style="45" customWidth="1"/>
    <col min="50" max="50" width="8.140625" style="45" customWidth="1"/>
    <col min="51" max="51" width="14" style="45" customWidth="1"/>
    <col min="52" max="52" width="15.140625" style="45" customWidth="1"/>
    <col min="53" max="53" width="8.5703125" style="45" customWidth="1"/>
    <col min="54" max="54" width="10.5703125" style="45" customWidth="1"/>
    <col min="55" max="55" width="7.140625" style="45" customWidth="1"/>
    <col min="56" max="56" width="9" style="45" customWidth="1"/>
    <col min="57" max="57" width="12" style="45" hidden="1" customWidth="1"/>
    <col min="58" max="58" width="11.140625" style="45" hidden="1" customWidth="1"/>
    <col min="59" max="59" width="9" style="45" hidden="1" customWidth="1"/>
    <col min="60" max="60" width="12.7109375" style="45" hidden="1" customWidth="1"/>
    <col min="61" max="61" width="12" style="45" hidden="1" customWidth="1"/>
    <col min="62" max="62" width="9" style="45" hidden="1" customWidth="1"/>
    <col min="63" max="63" width="12.7109375" style="45" hidden="1" customWidth="1"/>
    <col min="64" max="64" width="10.85546875" style="45" hidden="1" customWidth="1"/>
    <col min="65" max="65" width="8.85546875" style="45" hidden="1" customWidth="1"/>
    <col min="66" max="66" width="12.7109375" style="45" customWidth="1"/>
    <col min="67" max="67" width="12.5703125" style="45" customWidth="1"/>
    <col min="68" max="68" width="7.5703125" style="45" customWidth="1"/>
    <col min="69" max="69" width="12.28515625" style="45" customWidth="1"/>
    <col min="70" max="70" width="12.42578125" style="45" customWidth="1"/>
    <col min="71" max="71" width="9.140625" style="45" customWidth="1"/>
    <col min="72" max="72" width="13.7109375" style="45" hidden="1" customWidth="1"/>
    <col min="73" max="73" width="13.140625" style="45" hidden="1" customWidth="1"/>
    <col min="74" max="86" width="11.85546875" style="45" hidden="1" customWidth="1"/>
    <col min="87" max="87" width="11.85546875" style="45" customWidth="1"/>
    <col min="88" max="88" width="13" style="45" customWidth="1"/>
    <col min="89" max="89" width="6.140625" style="45" customWidth="1"/>
    <col min="90" max="90" width="13.42578125" style="45" customWidth="1"/>
    <col min="91" max="91" width="13.28515625" style="45" customWidth="1"/>
    <col min="92" max="92" width="6.7109375" style="45" customWidth="1"/>
    <col min="93" max="93" width="12.42578125" style="45" customWidth="1"/>
    <col min="94" max="94" width="12" style="45" customWidth="1"/>
    <col min="95" max="95" width="8.85546875" style="46" customWidth="1"/>
    <col min="96" max="96" width="12.7109375" style="45" customWidth="1"/>
    <col min="97" max="97" width="12.85546875" style="45" customWidth="1"/>
    <col min="98" max="98" width="8.85546875" style="45" customWidth="1"/>
    <col min="99" max="101" width="8.85546875" style="45" hidden="1" customWidth="1"/>
    <col min="102" max="102" width="11.28515625" style="45" hidden="1" customWidth="1"/>
    <col min="103" max="103" width="10.7109375" style="45" hidden="1" customWidth="1"/>
    <col min="104" max="104" width="8.85546875" style="45" hidden="1" customWidth="1"/>
    <col min="105" max="105" width="12.42578125" style="45" customWidth="1"/>
    <col min="106" max="106" width="12.140625" style="45" customWidth="1"/>
    <col min="107" max="107" width="8.7109375" style="45" customWidth="1"/>
    <col min="108" max="109" width="8.85546875" style="45" hidden="1" customWidth="1"/>
    <col min="110" max="110" width="7.7109375" style="45" hidden="1" customWidth="1"/>
    <col min="111" max="111" width="14.7109375" style="45" customWidth="1"/>
    <col min="112" max="112" width="14.28515625" style="45" customWidth="1"/>
    <col min="113" max="113" width="7.28515625" style="45" customWidth="1"/>
    <col min="114" max="114" width="15" style="45" customWidth="1"/>
    <col min="115" max="115" width="13.5703125" style="45" customWidth="1"/>
    <col min="116" max="116" width="6.28515625" style="45" customWidth="1"/>
    <col min="117" max="117" width="13.140625" style="45" hidden="1" customWidth="1"/>
    <col min="118" max="118" width="13" style="45" hidden="1" customWidth="1"/>
    <col min="119" max="119" width="5.28515625" style="45" hidden="1" customWidth="1"/>
    <col min="120" max="120" width="12.140625" style="45" hidden="1" customWidth="1"/>
    <col min="121" max="121" width="13.140625" style="45" hidden="1" customWidth="1"/>
    <col min="122" max="122" width="7.42578125" style="45" hidden="1" customWidth="1"/>
    <col min="123" max="123" width="14" style="45" hidden="1" customWidth="1"/>
    <col min="124" max="124" width="13.28515625" style="45" hidden="1" customWidth="1"/>
    <col min="125" max="125" width="6.140625" style="45" hidden="1" customWidth="1"/>
    <col min="126" max="126" width="13.28515625" style="45" customWidth="1"/>
    <col min="127" max="127" width="13.5703125" style="45" customWidth="1"/>
    <col min="128" max="128" width="6.42578125" style="45" customWidth="1"/>
    <col min="129" max="130" width="12" style="45" customWidth="1"/>
    <col min="131" max="131" width="6.42578125" style="45" customWidth="1"/>
    <col min="132" max="132" width="11.42578125" style="45" customWidth="1"/>
    <col min="133" max="133" width="13" style="45" customWidth="1"/>
    <col min="134" max="134" width="6.42578125" style="45" customWidth="1"/>
    <col min="135" max="135" width="13.7109375" style="45" customWidth="1"/>
    <col min="136" max="136" width="11.85546875" style="45" customWidth="1"/>
    <col min="137" max="137" width="5.5703125" style="45" customWidth="1"/>
    <col min="138" max="138" width="13" style="45" customWidth="1"/>
    <col min="139" max="140" width="12.85546875" style="45" customWidth="1"/>
    <col min="141" max="141" width="15.5703125" style="45" customWidth="1"/>
    <col min="142" max="142" width="15" style="45" customWidth="1"/>
    <col min="143" max="143" width="6.5703125" style="45" customWidth="1"/>
    <col min="144" max="144" width="9.5703125" style="45" bestFit="1" customWidth="1"/>
    <col min="145" max="156" width="9.140625" style="45"/>
    <col min="157" max="157" width="15.140625" customWidth="1"/>
    <col min="158" max="158" width="12.85546875" customWidth="1"/>
    <col min="159" max="16384" width="9.140625" style="45"/>
  </cols>
  <sheetData>
    <row r="1" spans="1:158" x14ac:dyDescent="0.25">
      <c r="A1" s="8"/>
      <c r="B1" s="8"/>
      <c r="C1" s="8" t="s">
        <v>92</v>
      </c>
      <c r="D1" s="8"/>
      <c r="E1" s="8"/>
      <c r="F1" s="8"/>
      <c r="G1" s="41">
        <f>G20+G24</f>
        <v>222450</v>
      </c>
      <c r="H1" s="8"/>
      <c r="I1" s="9" t="s">
        <v>125</v>
      </c>
      <c r="J1" s="8"/>
      <c r="K1" s="8"/>
      <c r="L1" s="8"/>
      <c r="M1" s="8"/>
      <c r="N1" s="8"/>
      <c r="O1" s="8"/>
      <c r="P1" s="8"/>
      <c r="Q1" s="8"/>
      <c r="R1" s="41">
        <f>L4+L23</f>
        <v>8294340.4000000004</v>
      </c>
      <c r="S1" s="41">
        <f>R4+R23</f>
        <v>2504789.6</v>
      </c>
      <c r="T1" s="8"/>
      <c r="U1" s="8"/>
      <c r="V1" s="8"/>
      <c r="W1" s="8"/>
      <c r="X1" s="41">
        <f>M4+M23</f>
        <v>3593755.3400000003</v>
      </c>
      <c r="Y1" s="41">
        <f>S4+S23</f>
        <v>1088491.76</v>
      </c>
      <c r="Z1" s="8"/>
      <c r="AA1" s="41">
        <f>M20+M23</f>
        <v>157439.72999999998</v>
      </c>
      <c r="AB1" s="41">
        <f>S20+S23</f>
        <v>41658.270000000004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52"/>
      <c r="DW1" s="52"/>
      <c r="DX1" s="52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41">
        <f>EK4+EK24</f>
        <v>11478616</v>
      </c>
      <c r="EL1" s="41">
        <f>EL4+EL24</f>
        <v>5134531.8500000006</v>
      </c>
      <c r="EM1" s="8"/>
    </row>
    <row r="2" spans="1:158" ht="15" customHeight="1" x14ac:dyDescent="0.25">
      <c r="A2" s="10"/>
      <c r="B2" s="10"/>
      <c r="C2" s="10"/>
      <c r="D2" s="64"/>
      <c r="E2" s="47">
        <v>42736</v>
      </c>
      <c r="F2" s="79" t="s">
        <v>0</v>
      </c>
      <c r="G2" s="88"/>
      <c r="H2" s="81"/>
      <c r="I2" s="102" t="s">
        <v>1</v>
      </c>
      <c r="J2" s="103"/>
      <c r="K2" s="104"/>
      <c r="L2" s="82" t="s">
        <v>2</v>
      </c>
      <c r="M2" s="103"/>
      <c r="N2" s="104"/>
      <c r="O2" s="82" t="s">
        <v>3</v>
      </c>
      <c r="P2" s="88"/>
      <c r="Q2" s="81"/>
      <c r="R2" s="82" t="s">
        <v>4</v>
      </c>
      <c r="S2" s="83"/>
      <c r="T2" s="84"/>
      <c r="U2" s="63"/>
      <c r="V2" s="63"/>
      <c r="W2" s="63"/>
      <c r="X2" s="79" t="s">
        <v>5</v>
      </c>
      <c r="Y2" s="80"/>
      <c r="Z2" s="95"/>
      <c r="AA2" s="82" t="s">
        <v>6</v>
      </c>
      <c r="AB2" s="83"/>
      <c r="AC2" s="84"/>
      <c r="AD2" s="82" t="s">
        <v>7</v>
      </c>
      <c r="AE2" s="83"/>
      <c r="AF2" s="84"/>
      <c r="AG2" s="82" t="s">
        <v>8</v>
      </c>
      <c r="AH2" s="88"/>
      <c r="AI2" s="81"/>
      <c r="AJ2" s="82" t="s">
        <v>9</v>
      </c>
      <c r="AK2" s="88"/>
      <c r="AL2" s="81"/>
      <c r="AM2" s="82" t="s">
        <v>10</v>
      </c>
      <c r="AN2" s="88"/>
      <c r="AO2" s="88"/>
      <c r="AP2" s="101" t="s">
        <v>11</v>
      </c>
      <c r="AQ2" s="100"/>
      <c r="AR2" s="100"/>
      <c r="AS2" s="82" t="s">
        <v>12</v>
      </c>
      <c r="AT2" s="83"/>
      <c r="AU2" s="84"/>
      <c r="AV2" s="85" t="s">
        <v>107</v>
      </c>
      <c r="AW2" s="92"/>
      <c r="AX2" s="93"/>
      <c r="AY2" s="82" t="s">
        <v>105</v>
      </c>
      <c r="AZ2" s="83"/>
      <c r="BA2" s="84"/>
      <c r="BB2" s="85" t="s">
        <v>109</v>
      </c>
      <c r="BC2" s="92"/>
      <c r="BD2" s="93"/>
      <c r="BE2" s="79" t="s">
        <v>13</v>
      </c>
      <c r="BF2" s="80"/>
      <c r="BG2" s="95"/>
      <c r="BH2" s="82" t="s">
        <v>14</v>
      </c>
      <c r="BI2" s="88"/>
      <c r="BJ2" s="81"/>
      <c r="BK2" s="62"/>
      <c r="BL2" s="62"/>
      <c r="BM2" s="62"/>
      <c r="BN2" s="99" t="s">
        <v>15</v>
      </c>
      <c r="BO2" s="100"/>
      <c r="BP2" s="100"/>
      <c r="BQ2" s="80" t="s">
        <v>16</v>
      </c>
      <c r="BR2" s="88"/>
      <c r="BS2" s="81"/>
      <c r="BT2" s="79" t="s">
        <v>17</v>
      </c>
      <c r="BU2" s="88"/>
      <c r="BV2" s="81"/>
      <c r="BW2" s="96" t="s">
        <v>18</v>
      </c>
      <c r="BX2" s="97"/>
      <c r="BY2" s="98"/>
      <c r="BZ2" s="96" t="s">
        <v>19</v>
      </c>
      <c r="CA2" s="97"/>
      <c r="CB2" s="98"/>
      <c r="CC2" s="96" t="s">
        <v>20</v>
      </c>
      <c r="CD2" s="97"/>
      <c r="CE2" s="98"/>
      <c r="CF2" s="96" t="s">
        <v>21</v>
      </c>
      <c r="CG2" s="97"/>
      <c r="CH2" s="98"/>
      <c r="CI2" s="82" t="s">
        <v>100</v>
      </c>
      <c r="CJ2" s="83"/>
      <c r="CK2" s="84"/>
      <c r="CL2" s="79" t="s">
        <v>22</v>
      </c>
      <c r="CM2" s="80"/>
      <c r="CN2" s="95"/>
      <c r="CO2" s="85" t="s">
        <v>93</v>
      </c>
      <c r="CP2" s="86"/>
      <c r="CQ2" s="87"/>
      <c r="CR2" s="85" t="s">
        <v>94</v>
      </c>
      <c r="CS2" s="86"/>
      <c r="CT2" s="87"/>
      <c r="CU2" s="85" t="s">
        <v>95</v>
      </c>
      <c r="CV2" s="86"/>
      <c r="CW2" s="87"/>
      <c r="CX2" s="85" t="s">
        <v>96</v>
      </c>
      <c r="CY2" s="92"/>
      <c r="CZ2" s="93"/>
      <c r="DA2" s="85" t="s">
        <v>97</v>
      </c>
      <c r="DB2" s="92"/>
      <c r="DC2" s="93"/>
      <c r="DD2" s="94" t="s">
        <v>111</v>
      </c>
      <c r="DE2" s="94"/>
      <c r="DF2" s="94"/>
      <c r="DG2" s="79" t="s">
        <v>23</v>
      </c>
      <c r="DH2" s="80"/>
      <c r="DI2" s="95"/>
      <c r="DJ2" s="82" t="s">
        <v>24</v>
      </c>
      <c r="DK2" s="88"/>
      <c r="DL2" s="81"/>
      <c r="DM2" s="82" t="s">
        <v>25</v>
      </c>
      <c r="DN2" s="88"/>
      <c r="DO2" s="81"/>
      <c r="DP2" s="82" t="s">
        <v>104</v>
      </c>
      <c r="DQ2" s="83"/>
      <c r="DR2" s="84"/>
      <c r="DS2" s="82" t="s">
        <v>26</v>
      </c>
      <c r="DT2" s="83"/>
      <c r="DU2" s="84"/>
      <c r="DV2" s="89" t="s">
        <v>113</v>
      </c>
      <c r="DW2" s="90"/>
      <c r="DX2" s="91"/>
      <c r="DY2" s="82" t="s">
        <v>102</v>
      </c>
      <c r="DZ2" s="83"/>
      <c r="EA2" s="84"/>
      <c r="EB2" s="67" t="s">
        <v>118</v>
      </c>
      <c r="EC2" s="67"/>
      <c r="ED2" s="67"/>
      <c r="EE2" s="82" t="s">
        <v>103</v>
      </c>
      <c r="EF2" s="83"/>
      <c r="EG2" s="84"/>
      <c r="EH2" s="85" t="s">
        <v>101</v>
      </c>
      <c r="EI2" s="86"/>
      <c r="EJ2" s="87"/>
      <c r="EK2" s="79" t="s">
        <v>27</v>
      </c>
      <c r="EL2" s="80"/>
      <c r="EM2" s="81"/>
      <c r="EX2" s="45" t="s">
        <v>28</v>
      </c>
      <c r="EY2" s="45" t="s">
        <v>29</v>
      </c>
    </row>
    <row r="3" spans="1:158" x14ac:dyDescent="0.25">
      <c r="A3" s="10"/>
      <c r="B3" s="10"/>
      <c r="C3" s="10"/>
      <c r="D3" s="10"/>
      <c r="E3" s="10"/>
      <c r="F3" s="10"/>
      <c r="G3" s="11"/>
      <c r="H3" s="10"/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  <c r="O3" s="4" t="s">
        <v>30</v>
      </c>
      <c r="P3" s="4" t="s">
        <v>31</v>
      </c>
      <c r="Q3" s="4" t="s">
        <v>32</v>
      </c>
      <c r="R3" s="4" t="s">
        <v>30</v>
      </c>
      <c r="S3" s="4" t="s">
        <v>31</v>
      </c>
      <c r="T3" s="4" t="s">
        <v>32</v>
      </c>
      <c r="U3" s="4"/>
      <c r="V3" s="4"/>
      <c r="W3" s="4"/>
      <c r="X3" s="4" t="s">
        <v>30</v>
      </c>
      <c r="Y3" s="4" t="s">
        <v>31</v>
      </c>
      <c r="Z3" s="4" t="s">
        <v>32</v>
      </c>
      <c r="AA3" s="4" t="s">
        <v>30</v>
      </c>
      <c r="AB3" s="4" t="s">
        <v>31</v>
      </c>
      <c r="AC3" s="4" t="s">
        <v>32</v>
      </c>
      <c r="AD3" s="4" t="s">
        <v>30</v>
      </c>
      <c r="AE3" s="4" t="s">
        <v>31</v>
      </c>
      <c r="AF3" s="4" t="s">
        <v>32</v>
      </c>
      <c r="AG3" s="4" t="s">
        <v>30</v>
      </c>
      <c r="AH3" s="1" t="s">
        <v>31</v>
      </c>
      <c r="AI3" s="4" t="s">
        <v>32</v>
      </c>
      <c r="AJ3" s="4" t="s">
        <v>30</v>
      </c>
      <c r="AK3" s="4" t="s">
        <v>31</v>
      </c>
      <c r="AL3" s="4" t="s">
        <v>32</v>
      </c>
      <c r="AM3" s="4" t="s">
        <v>30</v>
      </c>
      <c r="AN3" s="4" t="s">
        <v>31</v>
      </c>
      <c r="AO3" s="4" t="s">
        <v>32</v>
      </c>
      <c r="AP3" s="12" t="s">
        <v>30</v>
      </c>
      <c r="AQ3" s="12" t="s">
        <v>31</v>
      </c>
      <c r="AR3" s="12" t="s">
        <v>32</v>
      </c>
      <c r="AS3" s="12" t="s">
        <v>30</v>
      </c>
      <c r="AT3" s="12" t="s">
        <v>31</v>
      </c>
      <c r="AU3" s="12" t="s">
        <v>32</v>
      </c>
      <c r="AV3" s="12" t="s">
        <v>30</v>
      </c>
      <c r="AW3" s="12" t="s">
        <v>31</v>
      </c>
      <c r="AX3" s="12" t="s">
        <v>32</v>
      </c>
      <c r="AY3" s="12" t="s">
        <v>30</v>
      </c>
      <c r="AZ3" s="12" t="s">
        <v>31</v>
      </c>
      <c r="BA3" s="12" t="s">
        <v>32</v>
      </c>
      <c r="BB3" s="12" t="s">
        <v>30</v>
      </c>
      <c r="BC3" s="12" t="s">
        <v>31</v>
      </c>
      <c r="BD3" s="12" t="s">
        <v>32</v>
      </c>
      <c r="BE3" s="12" t="s">
        <v>30</v>
      </c>
      <c r="BF3" s="12" t="s">
        <v>31</v>
      </c>
      <c r="BG3" s="12" t="s">
        <v>32</v>
      </c>
      <c r="BH3" s="12" t="s">
        <v>30</v>
      </c>
      <c r="BI3" s="12" t="s">
        <v>31</v>
      </c>
      <c r="BJ3" s="12" t="s">
        <v>32</v>
      </c>
      <c r="BK3" s="12"/>
      <c r="BL3" s="12"/>
      <c r="BM3" s="12"/>
      <c r="BN3" s="12" t="s">
        <v>30</v>
      </c>
      <c r="BO3" s="12" t="s">
        <v>31</v>
      </c>
      <c r="BP3" s="12" t="s">
        <v>32</v>
      </c>
      <c r="BQ3" s="12" t="s">
        <v>30</v>
      </c>
      <c r="BR3" s="12" t="s">
        <v>31</v>
      </c>
      <c r="BS3" s="12" t="s">
        <v>32</v>
      </c>
      <c r="BT3" s="12" t="s">
        <v>30</v>
      </c>
      <c r="BU3" s="12" t="s">
        <v>31</v>
      </c>
      <c r="BV3" s="12" t="s">
        <v>32</v>
      </c>
      <c r="BW3" s="12" t="s">
        <v>30</v>
      </c>
      <c r="BX3" s="12" t="s">
        <v>31</v>
      </c>
      <c r="BY3" s="12" t="s">
        <v>32</v>
      </c>
      <c r="BZ3" s="12" t="s">
        <v>30</v>
      </c>
      <c r="CA3" s="12" t="s">
        <v>31</v>
      </c>
      <c r="CB3" s="12" t="s">
        <v>32</v>
      </c>
      <c r="CC3" s="12" t="s">
        <v>30</v>
      </c>
      <c r="CD3" s="12" t="s">
        <v>31</v>
      </c>
      <c r="CE3" s="12" t="s">
        <v>32</v>
      </c>
      <c r="CF3" s="12" t="s">
        <v>30</v>
      </c>
      <c r="CG3" s="12" t="s">
        <v>31</v>
      </c>
      <c r="CH3" s="12" t="s">
        <v>32</v>
      </c>
      <c r="CI3" s="12" t="s">
        <v>30</v>
      </c>
      <c r="CJ3" s="12" t="s">
        <v>31</v>
      </c>
      <c r="CK3" s="12" t="s">
        <v>32</v>
      </c>
      <c r="CL3" s="12" t="s">
        <v>30</v>
      </c>
      <c r="CM3" s="12" t="s">
        <v>31</v>
      </c>
      <c r="CN3" s="12" t="s">
        <v>32</v>
      </c>
      <c r="CO3" s="12" t="s">
        <v>30</v>
      </c>
      <c r="CP3" s="12" t="s">
        <v>31</v>
      </c>
      <c r="CQ3" s="12" t="s">
        <v>32</v>
      </c>
      <c r="CR3" s="12" t="s">
        <v>30</v>
      </c>
      <c r="CS3" s="12" t="s">
        <v>31</v>
      </c>
      <c r="CT3" s="12" t="s">
        <v>32</v>
      </c>
      <c r="CU3" s="12" t="s">
        <v>30</v>
      </c>
      <c r="CV3" s="12" t="s">
        <v>31</v>
      </c>
      <c r="CW3" s="12" t="s">
        <v>32</v>
      </c>
      <c r="CX3" s="12" t="s">
        <v>30</v>
      </c>
      <c r="CY3" s="12" t="s">
        <v>31</v>
      </c>
      <c r="CZ3" s="12" t="s">
        <v>32</v>
      </c>
      <c r="DA3" s="12" t="s">
        <v>30</v>
      </c>
      <c r="DB3" s="12" t="s">
        <v>31</v>
      </c>
      <c r="DC3" s="12" t="s">
        <v>32</v>
      </c>
      <c r="DD3" s="4" t="s">
        <v>30</v>
      </c>
      <c r="DE3" s="4" t="s">
        <v>31</v>
      </c>
      <c r="DF3" s="4" t="s">
        <v>32</v>
      </c>
      <c r="DG3" s="12" t="s">
        <v>30</v>
      </c>
      <c r="DH3" s="12" t="s">
        <v>31</v>
      </c>
      <c r="DI3" s="12" t="s">
        <v>32</v>
      </c>
      <c r="DJ3" s="12" t="s">
        <v>30</v>
      </c>
      <c r="DK3" s="13" t="s">
        <v>31</v>
      </c>
      <c r="DL3" s="12" t="s">
        <v>32</v>
      </c>
      <c r="DM3" s="12" t="s">
        <v>30</v>
      </c>
      <c r="DN3" s="12" t="s">
        <v>31</v>
      </c>
      <c r="DO3" s="12" t="s">
        <v>32</v>
      </c>
      <c r="DP3" s="12" t="s">
        <v>30</v>
      </c>
      <c r="DQ3" s="12" t="s">
        <v>31</v>
      </c>
      <c r="DR3" s="12" t="s">
        <v>32</v>
      </c>
      <c r="DS3" s="12" t="s">
        <v>30</v>
      </c>
      <c r="DT3" s="12" t="s">
        <v>31</v>
      </c>
      <c r="DU3" s="12" t="s">
        <v>32</v>
      </c>
      <c r="DV3" s="53" t="s">
        <v>30</v>
      </c>
      <c r="DW3" s="54" t="s">
        <v>31</v>
      </c>
      <c r="DX3" s="53" t="s">
        <v>32</v>
      </c>
      <c r="DY3" s="12" t="s">
        <v>30</v>
      </c>
      <c r="DZ3" s="13" t="s">
        <v>31</v>
      </c>
      <c r="EA3" s="12" t="s">
        <v>32</v>
      </c>
      <c r="EB3" s="12" t="s">
        <v>30</v>
      </c>
      <c r="EC3" s="13" t="s">
        <v>31</v>
      </c>
      <c r="ED3" s="12" t="s">
        <v>32</v>
      </c>
      <c r="EE3" s="12" t="s">
        <v>30</v>
      </c>
      <c r="EF3" s="12" t="s">
        <v>31</v>
      </c>
      <c r="EG3" s="12" t="s">
        <v>32</v>
      </c>
      <c r="EH3" s="12" t="s">
        <v>30</v>
      </c>
      <c r="EI3" s="12" t="s">
        <v>31</v>
      </c>
      <c r="EJ3" s="12" t="s">
        <v>32</v>
      </c>
      <c r="EK3" s="12" t="s">
        <v>30</v>
      </c>
      <c r="EL3" s="12" t="s">
        <v>31</v>
      </c>
      <c r="EM3" s="12" t="s">
        <v>32</v>
      </c>
      <c r="EN3" s="45">
        <v>211</v>
      </c>
      <c r="EO3" s="45">
        <v>213</v>
      </c>
      <c r="EP3" s="45">
        <v>221</v>
      </c>
      <c r="EQ3" s="45">
        <v>223</v>
      </c>
      <c r="ER3" s="45">
        <v>225</v>
      </c>
      <c r="ES3" s="45">
        <v>226</v>
      </c>
      <c r="ET3" s="45">
        <v>251</v>
      </c>
      <c r="EU3" s="45">
        <v>263</v>
      </c>
      <c r="EV3" s="45">
        <v>290</v>
      </c>
      <c r="EW3" s="45">
        <v>310</v>
      </c>
      <c r="EX3" s="45">
        <v>340</v>
      </c>
      <c r="EY3" s="45">
        <v>340</v>
      </c>
    </row>
    <row r="4" spans="1:158" x14ac:dyDescent="0.25">
      <c r="A4" s="14" t="s">
        <v>33</v>
      </c>
      <c r="B4" s="14"/>
      <c r="C4" s="14" t="s">
        <v>34</v>
      </c>
      <c r="D4" s="14">
        <f>D5</f>
        <v>0</v>
      </c>
      <c r="E4" s="14">
        <f>E5</f>
        <v>0</v>
      </c>
      <c r="F4" s="3">
        <f>F5+F6+F15+F16</f>
        <v>11191430</v>
      </c>
      <c r="G4" s="3">
        <f>G5+G6+G15+G16</f>
        <v>4961498.12</v>
      </c>
      <c r="H4" s="16">
        <f>G4/F4*100</f>
        <v>44.3330130287193</v>
      </c>
      <c r="I4" s="3">
        <f>I5+I6+I15+I16</f>
        <v>10712030</v>
      </c>
      <c r="J4" s="3">
        <f>J5+J6+J15+J16</f>
        <v>4643297.0999999996</v>
      </c>
      <c r="K4" s="16">
        <f>J4/I4*100</f>
        <v>43.346565496922615</v>
      </c>
      <c r="L4" s="3">
        <f>L5+L6+L15+L16</f>
        <v>8227440.4000000004</v>
      </c>
      <c r="M4" s="3">
        <f>M5+M6+M15+M16</f>
        <v>3562905.3600000003</v>
      </c>
      <c r="N4" s="16">
        <f>M4/L4*100</f>
        <v>43.305149436269389</v>
      </c>
      <c r="O4" s="3">
        <f>SUM(O5:O19)</f>
        <v>0</v>
      </c>
      <c r="P4" s="3">
        <f>SUM(P5:P19)</f>
        <v>0</v>
      </c>
      <c r="Q4" s="16" t="e">
        <f>P4/O4*100</f>
        <v>#DIV/0!</v>
      </c>
      <c r="R4" s="3">
        <f>R5+R6+R15+R16</f>
        <v>2484589.6</v>
      </c>
      <c r="S4" s="3">
        <f>S5+S6+S15+S16</f>
        <v>1080391.74</v>
      </c>
      <c r="T4" s="16">
        <f>S4/R4*100</f>
        <v>43.483710146738112</v>
      </c>
      <c r="U4" s="16"/>
      <c r="V4" s="16"/>
      <c r="W4" s="16"/>
      <c r="X4" s="3">
        <f>X5+X6+X15+X16</f>
        <v>423400</v>
      </c>
      <c r="Y4" s="3">
        <f>Y5+Y6+Y15+Y16</f>
        <v>310201.02</v>
      </c>
      <c r="Z4" s="16">
        <f>Y4/X4*100</f>
        <v>73.264293811998115</v>
      </c>
      <c r="AA4" s="3">
        <f>AA5+AA6+AA15+AA16</f>
        <v>102400</v>
      </c>
      <c r="AB4" s="3">
        <f>AB5+AB6+AB15+AB16</f>
        <v>42245.45</v>
      </c>
      <c r="AC4" s="16">
        <f>AB4/AA4*100</f>
        <v>41.255322265624997</v>
      </c>
      <c r="AD4" s="3">
        <f>AD5+AD6+AD15+AD16</f>
        <v>0</v>
      </c>
      <c r="AE4" s="3">
        <f>AE5+AE6+AE15+AE16</f>
        <v>0</v>
      </c>
      <c r="AF4" s="16" t="e">
        <f>AE4/AD4*100</f>
        <v>#DIV/0!</v>
      </c>
      <c r="AG4" s="3">
        <f>AG5+AG6+AG15+AG16</f>
        <v>150000</v>
      </c>
      <c r="AH4" s="3">
        <f>AH5+AH6+AH15+AH16</f>
        <v>147579.57</v>
      </c>
      <c r="AI4" s="16">
        <f>AH4/AG4*100</f>
        <v>98.386380000000003</v>
      </c>
      <c r="AJ4" s="3">
        <f>SUM(AJ5:AJ18)</f>
        <v>0</v>
      </c>
      <c r="AK4" s="3">
        <f>SUM(AK5:AK18)</f>
        <v>0</v>
      </c>
      <c r="AL4" s="16" t="e">
        <f>AK4/AJ4*100</f>
        <v>#DIV/0!</v>
      </c>
      <c r="AM4" s="3">
        <f>SUM(AM5:AM18)</f>
        <v>0</v>
      </c>
      <c r="AN4" s="3">
        <f>SUM(AN5:AN18)</f>
        <v>0</v>
      </c>
      <c r="AO4" s="16" t="e">
        <f>AN4/AM4*100</f>
        <v>#DIV/0!</v>
      </c>
      <c r="AP4" s="3">
        <f>AP5+AP6+AP15+AP16</f>
        <v>10000</v>
      </c>
      <c r="AQ4" s="3">
        <f>AQ5+AQ6+AQ15+AQ16</f>
        <v>6815</v>
      </c>
      <c r="AR4" s="16">
        <f>AQ4/AP4*100</f>
        <v>68.150000000000006</v>
      </c>
      <c r="AS4" s="3">
        <f>AS5+AS6+AS15+AS16</f>
        <v>157000</v>
      </c>
      <c r="AT4" s="3">
        <f>AT5+AT6+AT15+AT16</f>
        <v>113561</v>
      </c>
      <c r="AU4" s="16">
        <f>AT4/AS4*100</f>
        <v>72.331847133757961</v>
      </c>
      <c r="AV4" s="3">
        <f>AV5+AV6+AV15+AV16</f>
        <v>4000</v>
      </c>
      <c r="AW4" s="3">
        <f>AW5+AW6+AW15+AW16</f>
        <v>0</v>
      </c>
      <c r="AX4" s="16">
        <f>AW4/AV4*100</f>
        <v>0</v>
      </c>
      <c r="AY4" s="3">
        <f>AY5+AY6+AY15+AY16</f>
        <v>0</v>
      </c>
      <c r="AZ4" s="3">
        <f>AZ5+AZ6+AZ15+AZ16</f>
        <v>0</v>
      </c>
      <c r="BA4" s="16" t="e">
        <f>AZ4/AY4*100</f>
        <v>#DIV/0!</v>
      </c>
      <c r="BB4" s="3">
        <f>BB5+BB6+BB15+BB16</f>
        <v>0</v>
      </c>
      <c r="BC4" s="3">
        <f>BC5+BC6+BC15+BC16</f>
        <v>0</v>
      </c>
      <c r="BD4" s="16" t="e">
        <f>BC4/BB4*100</f>
        <v>#DIV/0!</v>
      </c>
      <c r="BE4" s="3">
        <f>SUM(BE5:BE18)</f>
        <v>0</v>
      </c>
      <c r="BF4" s="3">
        <f>SUM(BF5:BF18)</f>
        <v>0</v>
      </c>
      <c r="BG4" s="16" t="e">
        <f>BF4/BE4*100</f>
        <v>#DIV/0!</v>
      </c>
      <c r="BH4" s="3">
        <f>SUM(BH5:BH18)</f>
        <v>0</v>
      </c>
      <c r="BI4" s="3">
        <f>SUM(BI5:BI18)</f>
        <v>0</v>
      </c>
      <c r="BJ4" s="16" t="e">
        <f>BI4/BH4*100</f>
        <v>#DIV/0!</v>
      </c>
      <c r="BK4" s="16"/>
      <c r="BL4" s="16"/>
      <c r="BM4" s="16"/>
      <c r="BN4" s="3">
        <f>BN5+BN6+BN15+BN16</f>
        <v>0</v>
      </c>
      <c r="BO4" s="3">
        <f>BO5+BO6+BO15+BO16</f>
        <v>0</v>
      </c>
      <c r="BP4" s="16" t="e">
        <f>BO4/BN4*100</f>
        <v>#DIV/0!</v>
      </c>
      <c r="BQ4" s="3">
        <f>BQ5+BQ6+BQ15+BQ16</f>
        <v>0</v>
      </c>
      <c r="BR4" s="3">
        <f>BR5+BR6+BR15+BR16</f>
        <v>0</v>
      </c>
      <c r="BS4" s="16" t="e">
        <f>BR4/BQ4*100</f>
        <v>#DIV/0!</v>
      </c>
      <c r="BT4" s="3">
        <f>SUM(BT5:BT18)</f>
        <v>0</v>
      </c>
      <c r="BU4" s="3">
        <f>SUM(BU5:BU18)</f>
        <v>0</v>
      </c>
      <c r="BV4" s="16" t="e">
        <f>BU4/BT4*100</f>
        <v>#DIV/0!</v>
      </c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3">
        <f>CI5+CI6+CI15+CI16</f>
        <v>0</v>
      </c>
      <c r="CJ4" s="3">
        <f>CJ5+CJ6+CJ15+CJ16</f>
        <v>0</v>
      </c>
      <c r="CK4" s="16" t="e">
        <f>CJ4/CI4*100</f>
        <v>#DIV/0!</v>
      </c>
      <c r="CL4" s="3">
        <f>CL5+CL6+CL15+CL16</f>
        <v>56000</v>
      </c>
      <c r="CM4" s="3">
        <f>CM5+CM6+CM15+CM16</f>
        <v>8000</v>
      </c>
      <c r="CN4" s="16">
        <f>CM4/CL4*100</f>
        <v>14.285714285714285</v>
      </c>
      <c r="CO4" s="3">
        <f>CO5+CO6+CO15+CO16</f>
        <v>0</v>
      </c>
      <c r="CP4" s="3">
        <f>CP5+CP6+CP15+CP16</f>
        <v>0</v>
      </c>
      <c r="CQ4" s="16" t="e">
        <f>CP4/CO4*100</f>
        <v>#DIV/0!</v>
      </c>
      <c r="CR4" s="3">
        <f>CR5+CR6+CR15+CR16</f>
        <v>0</v>
      </c>
      <c r="CS4" s="3">
        <f>CS5+CS6+CS15+CS16</f>
        <v>0</v>
      </c>
      <c r="CT4" s="16" t="e">
        <f>CS4/CR4*100</f>
        <v>#DIV/0!</v>
      </c>
      <c r="CU4" s="1">
        <f t="shared" ref="CU4:CV4" si="0">SUM(CU5:CU18)</f>
        <v>0</v>
      </c>
      <c r="CV4" s="1">
        <f t="shared" si="0"/>
        <v>0</v>
      </c>
      <c r="CW4" s="16" t="e">
        <f>CV4/CU4*100</f>
        <v>#DIV/0!</v>
      </c>
      <c r="CX4" s="1">
        <f t="shared" ref="CX4:CY4" si="1">SUM(CX5:CX18)</f>
        <v>0</v>
      </c>
      <c r="CY4" s="1">
        <f t="shared" si="1"/>
        <v>0</v>
      </c>
      <c r="CZ4" s="16" t="e">
        <f>CY4/CX4*100</f>
        <v>#DIV/0!</v>
      </c>
      <c r="DA4" s="3">
        <f>DA5+DA6+DA15+DA16</f>
        <v>56000</v>
      </c>
      <c r="DB4" s="3">
        <f>DB5+DB6+DB15+DB16</f>
        <v>8000</v>
      </c>
      <c r="DC4" s="16">
        <f>DB4/DA4*100</f>
        <v>14.285714285714285</v>
      </c>
      <c r="DD4" s="16"/>
      <c r="DE4" s="16"/>
      <c r="DF4" s="16"/>
      <c r="DG4" s="3">
        <f>DG5+DG6+DG15+DG16</f>
        <v>195586</v>
      </c>
      <c r="DH4" s="3">
        <f>DH5+DH6+DH15+DH16</f>
        <v>129583.73</v>
      </c>
      <c r="DI4" s="16">
        <f>DH4/DG4*100</f>
        <v>66.254092828730066</v>
      </c>
      <c r="DJ4" s="3">
        <f>DJ5+DJ6+DJ15+DJ16</f>
        <v>38500</v>
      </c>
      <c r="DK4" s="3">
        <f>DK5+DK6+DK15+DK16</f>
        <v>38459.800000000003</v>
      </c>
      <c r="DL4" s="16">
        <f>DK4/DJ4*100</f>
        <v>99.895584415584423</v>
      </c>
      <c r="DM4" s="3">
        <f>SUM(DM5:DM19)</f>
        <v>0</v>
      </c>
      <c r="DN4" s="3">
        <f>SUM(DN5:DN19)</f>
        <v>0</v>
      </c>
      <c r="DO4" s="16" t="e">
        <f>DN4/DM4*100</f>
        <v>#DIV/0!</v>
      </c>
      <c r="DP4" s="3">
        <f>SUM(DP5:DP19)</f>
        <v>0</v>
      </c>
      <c r="DQ4" s="3">
        <f>SUM(DQ5:DQ19)</f>
        <v>0</v>
      </c>
      <c r="DR4" s="16" t="e">
        <f>DQ4/DP4*100</f>
        <v>#DIV/0!</v>
      </c>
      <c r="DS4" s="3">
        <f>SUM(DS5:DS19)</f>
        <v>0</v>
      </c>
      <c r="DT4" s="3">
        <f>SUM(DT5:DT19)</f>
        <v>0</v>
      </c>
      <c r="DU4" s="16" t="e">
        <f>DT4/DS4*100</f>
        <v>#DIV/0!</v>
      </c>
      <c r="DV4" s="55">
        <f>DV5+DV6+DV15+DV16</f>
        <v>153986</v>
      </c>
      <c r="DW4" s="55">
        <f>DW5+DW6+DW15+DW16</f>
        <v>88048.93</v>
      </c>
      <c r="DX4" s="56">
        <f>DW4/DV4*100</f>
        <v>57.179828036314987</v>
      </c>
      <c r="DY4" s="3">
        <f>DY5+DY6+DY15+DY16</f>
        <v>86500</v>
      </c>
      <c r="DZ4" s="3">
        <f>DZ5+DZ6+DZ15+DZ16</f>
        <v>53500</v>
      </c>
      <c r="EA4" s="16">
        <f>DZ4/DY4*100</f>
        <v>61.849710982658955</v>
      </c>
      <c r="EB4" s="3">
        <f>EB5+EB6+EB15+EB16</f>
        <v>0</v>
      </c>
      <c r="EC4" s="3">
        <f>EC5+EC6+EC15+EC16</f>
        <v>0</v>
      </c>
      <c r="ED4" s="16" t="e">
        <f>EC4/EB4*100</f>
        <v>#DIV/0!</v>
      </c>
      <c r="EE4" s="3">
        <f>EE5+EE6+EE15+EE16</f>
        <v>67486</v>
      </c>
      <c r="EF4" s="3">
        <f>EF5+EF6+EF15+EF16</f>
        <v>34548.93</v>
      </c>
      <c r="EG4" s="16">
        <f>EF4/EE4*100</f>
        <v>51.194218060042083</v>
      </c>
      <c r="EH4" s="3">
        <f>SUM(EH5:EH19)</f>
        <v>6200</v>
      </c>
      <c r="EI4" s="3">
        <f>SUM(EI5:EI19)</f>
        <v>6150</v>
      </c>
      <c r="EJ4" s="16">
        <f>EI4/EH4*100</f>
        <v>99.193548387096769</v>
      </c>
      <c r="EK4" s="3">
        <f>EK5+EK6+EK15+EK16</f>
        <v>11387016</v>
      </c>
      <c r="EL4" s="3">
        <f>EL5+EL6+EL15+EL16</f>
        <v>5091081.8500000006</v>
      </c>
      <c r="EM4" s="16">
        <f t="shared" ref="EM4:EM50" si="2">EL4/EK4*100</f>
        <v>44.709534525989959</v>
      </c>
      <c r="FA4" s="65">
        <f>EK4+EK24</f>
        <v>11478616</v>
      </c>
      <c r="FB4" s="65">
        <f>EL4+EL24</f>
        <v>5134531.8500000006</v>
      </c>
    </row>
    <row r="5" spans="1:158" x14ac:dyDescent="0.25">
      <c r="A5" s="4" t="s">
        <v>35</v>
      </c>
      <c r="B5" s="5" t="s">
        <v>36</v>
      </c>
      <c r="C5" s="6" t="s">
        <v>37</v>
      </c>
      <c r="D5" s="19"/>
      <c r="E5" s="19"/>
      <c r="F5" s="13">
        <f t="shared" ref="F5:G19" si="3">I5+X5+BE5+BQ5+CL5+BN5</f>
        <v>1600800</v>
      </c>
      <c r="G5" s="13">
        <f t="shared" si="3"/>
        <v>780266.78</v>
      </c>
      <c r="H5" s="16">
        <f t="shared" ref="H5:H50" si="4">G5/F5*100</f>
        <v>48.742302598700654</v>
      </c>
      <c r="I5" s="1">
        <f>L5+O5+R5</f>
        <v>1600800</v>
      </c>
      <c r="J5" s="1">
        <f>M5+P5+S5</f>
        <v>780266.78</v>
      </c>
      <c r="K5" s="16">
        <f t="shared" ref="K5:K48" si="5">J5/I5*100</f>
        <v>48.742302598700654</v>
      </c>
      <c r="L5" s="48">
        <v>1229500</v>
      </c>
      <c r="M5" s="49">
        <f>45000+86976.56+102461.34*3+159922.68</f>
        <v>599283.26</v>
      </c>
      <c r="N5" s="16">
        <f t="shared" ref="N5:N19" si="6">M5/L5*100</f>
        <v>48.742030093533955</v>
      </c>
      <c r="O5" s="50"/>
      <c r="P5" s="50"/>
      <c r="Q5" s="16" t="e">
        <f t="shared" ref="Q5:Q18" si="7">P5/O5*100</f>
        <v>#DIV/0!</v>
      </c>
      <c r="R5" s="49">
        <v>371300</v>
      </c>
      <c r="S5" s="1">
        <f>26266.92+30943.32*3+61886.64</f>
        <v>180983.52</v>
      </c>
      <c r="T5" s="16">
        <f t="shared" ref="T5:T19" si="8">S5/R5*100</f>
        <v>48.743204955561538</v>
      </c>
      <c r="U5" s="16"/>
      <c r="V5" s="16"/>
      <c r="W5" s="16"/>
      <c r="X5" s="1">
        <f t="shared" ref="X5:Y7" si="9">AA5+AD5+AG5+AJ5+AP5+AS5+AM5</f>
        <v>0</v>
      </c>
      <c r="Y5" s="1">
        <f t="shared" si="9"/>
        <v>0</v>
      </c>
      <c r="Z5" s="16" t="e">
        <f t="shared" ref="Z5:Z47" si="10">Y5/X5*100</f>
        <v>#DIV/0!</v>
      </c>
      <c r="AA5" s="1"/>
      <c r="AB5" s="1"/>
      <c r="AC5" s="16" t="e">
        <f t="shared" ref="AC5:AC30" si="11">AB5/AA5*100</f>
        <v>#DIV/0!</v>
      </c>
      <c r="AD5" s="1"/>
      <c r="AE5" s="1"/>
      <c r="AF5" s="16" t="e">
        <f t="shared" ref="AF5:AF30" si="12">AE5/AD5*100</f>
        <v>#DIV/0!</v>
      </c>
      <c r="AG5" s="1"/>
      <c r="AH5" s="1"/>
      <c r="AI5" s="16" t="e">
        <f t="shared" ref="AI5:AI15" si="13">AH5/AG5*100</f>
        <v>#DIV/0!</v>
      </c>
      <c r="AJ5" s="1"/>
      <c r="AK5" s="1"/>
      <c r="AL5" s="16" t="e">
        <f t="shared" ref="AL5:AL15" si="14">AK5/AJ5*100</f>
        <v>#DIV/0!</v>
      </c>
      <c r="AM5" s="1"/>
      <c r="AN5" s="1"/>
      <c r="AO5" s="16" t="e">
        <f t="shared" ref="AO5:AO15" si="15">AN5/AM5*100</f>
        <v>#DIV/0!</v>
      </c>
      <c r="AP5" s="1"/>
      <c r="AQ5" s="1"/>
      <c r="AR5" s="16" t="e">
        <f t="shared" ref="AR5:AR15" si="16">AQ5/AP5*100</f>
        <v>#DIV/0!</v>
      </c>
      <c r="AS5" s="1"/>
      <c r="AT5" s="1"/>
      <c r="AU5" s="16" t="e">
        <f t="shared" ref="AU5:AU18" si="17">AT5/AS5*100</f>
        <v>#DIV/0!</v>
      </c>
      <c r="AV5" s="16"/>
      <c r="AW5" s="16"/>
      <c r="AX5" s="16" t="e">
        <f t="shared" ref="AX5:AX73" si="18">AW5/AV5*100</f>
        <v>#DIV/0!</v>
      </c>
      <c r="AY5" s="1"/>
      <c r="AZ5" s="1"/>
      <c r="BA5" s="16" t="e">
        <f t="shared" ref="BA5:BA28" si="19">AZ5/AY5*100</f>
        <v>#DIV/0!</v>
      </c>
      <c r="BB5" s="16"/>
      <c r="BC5" s="16"/>
      <c r="BD5" s="16" t="e">
        <f t="shared" ref="BD5:BD15" si="20">BC5/BB5*100</f>
        <v>#DIV/0!</v>
      </c>
      <c r="BE5" s="16">
        <f t="shared" ref="BE5:BF9" si="21">BH5</f>
        <v>0</v>
      </c>
      <c r="BF5" s="16">
        <f t="shared" si="21"/>
        <v>0</v>
      </c>
      <c r="BG5" s="16" t="e">
        <f t="shared" ref="BG5:BG15" si="22">BF5/BE5*100</f>
        <v>#DIV/0!</v>
      </c>
      <c r="BH5" s="1"/>
      <c r="BI5" s="1"/>
      <c r="BJ5" s="16" t="e">
        <f t="shared" ref="BJ5:BJ15" si="23">BI5/BH5*100</f>
        <v>#DIV/0!</v>
      </c>
      <c r="BK5" s="16"/>
      <c r="BL5" s="16"/>
      <c r="BM5" s="16"/>
      <c r="BN5" s="17"/>
      <c r="BO5" s="17"/>
      <c r="BP5" s="16" t="e">
        <f t="shared" ref="BP5:BP15" si="24">BO5/BN5*100</f>
        <v>#DIV/0!</v>
      </c>
      <c r="BQ5" s="1">
        <f t="shared" ref="BQ5:BR9" si="25">BT5+CI5</f>
        <v>0</v>
      </c>
      <c r="BR5" s="1">
        <f t="shared" si="25"/>
        <v>0</v>
      </c>
      <c r="BS5" s="16" t="e">
        <f t="shared" ref="BS5:BS15" si="26">BR5/BQ5*100</f>
        <v>#DIV/0!</v>
      </c>
      <c r="BT5" s="1"/>
      <c r="BU5" s="1"/>
      <c r="BV5" s="16" t="e">
        <f t="shared" ref="BV5:BV15" si="27">BU5/BT5*100</f>
        <v>#DIV/0!</v>
      </c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16" t="e">
        <f t="shared" ref="CK5:CK20" si="28">CJ5/CI5*100</f>
        <v>#DIV/0!</v>
      </c>
      <c r="CL5" s="1"/>
      <c r="CM5" s="1"/>
      <c r="CN5" s="16" t="e">
        <f t="shared" ref="CN5:CN15" si="29">CM5/CL5*100</f>
        <v>#DIV/0!</v>
      </c>
      <c r="CO5" s="1"/>
      <c r="CP5" s="1"/>
      <c r="CQ5" s="16" t="e">
        <f t="shared" ref="CQ5:CQ19" si="30">CP5/CO5*100</f>
        <v>#DIV/0!</v>
      </c>
      <c r="CR5" s="1"/>
      <c r="CS5" s="1"/>
      <c r="CT5" s="16" t="e">
        <f t="shared" ref="CT5:CT19" si="31">CS5/CR5*100</f>
        <v>#DIV/0!</v>
      </c>
      <c r="CU5" s="1"/>
      <c r="CV5" s="1"/>
      <c r="CW5" s="16" t="e">
        <f t="shared" ref="CW5:CW15" si="32">CV5/CU5*100</f>
        <v>#DIV/0!</v>
      </c>
      <c r="CX5" s="1"/>
      <c r="CY5" s="1"/>
      <c r="CZ5" s="16" t="e">
        <f t="shared" ref="CZ5:CZ15" si="33">CY5/CX5*100</f>
        <v>#DIV/0!</v>
      </c>
      <c r="DA5" s="1"/>
      <c r="DB5" s="1"/>
      <c r="DC5" s="16" t="e">
        <f t="shared" ref="DC5:DC18" si="34">DB5/DA5*100</f>
        <v>#DIV/0!</v>
      </c>
      <c r="DD5" s="16"/>
      <c r="DE5" s="16"/>
      <c r="DF5" s="16"/>
      <c r="DG5" s="1">
        <f>DJ5+DM5+DP5+DS5+DY5+EE5+EH5</f>
        <v>0</v>
      </c>
      <c r="DH5" s="1">
        <f>DK5+DN5+DQ5+DT5+DZ5+EF5+EI5</f>
        <v>0</v>
      </c>
      <c r="DI5" s="16" t="e">
        <f t="shared" ref="DI5:DI67" si="35">DH5/DG5*100</f>
        <v>#DIV/0!</v>
      </c>
      <c r="DJ5" s="1"/>
      <c r="DK5" s="1"/>
      <c r="DL5" s="16" t="e">
        <f t="shared" ref="DL5:DL17" si="36">DK5/DJ5*100</f>
        <v>#DIV/0!</v>
      </c>
      <c r="DM5" s="1"/>
      <c r="DN5" s="1"/>
      <c r="DO5" s="16" t="e">
        <f t="shared" ref="DO5:DO15" si="37">DN5/DM5*100</f>
        <v>#DIV/0!</v>
      </c>
      <c r="DP5" s="1"/>
      <c r="DQ5" s="1"/>
      <c r="DR5" s="16" t="e">
        <f t="shared" ref="DR5:DR15" si="38">DQ5/DP5*100</f>
        <v>#DIV/0!</v>
      </c>
      <c r="DS5" s="18"/>
      <c r="DT5" s="18"/>
      <c r="DU5" s="16" t="e">
        <f t="shared" ref="DU5:DU15" si="39">DT5/DS5*100</f>
        <v>#DIV/0!</v>
      </c>
      <c r="DV5" s="57"/>
      <c r="DW5" s="57"/>
      <c r="DX5" s="56" t="e">
        <f t="shared" ref="DX5:DX16" si="40">DW5/DV5*100</f>
        <v>#DIV/0!</v>
      </c>
      <c r="DY5" s="1"/>
      <c r="DZ5" s="1"/>
      <c r="EA5" s="16" t="e">
        <f t="shared" ref="EA5:EA17" si="41">DZ5/DY5*100</f>
        <v>#DIV/0!</v>
      </c>
      <c r="EB5" s="1"/>
      <c r="EC5" s="1"/>
      <c r="ED5" s="16" t="e">
        <f t="shared" ref="ED5:ED17" si="42">EC5/EB5*100</f>
        <v>#DIV/0!</v>
      </c>
      <c r="EE5" s="1"/>
      <c r="EF5" s="1"/>
      <c r="EG5" s="16" t="e">
        <f t="shared" ref="EG5:EG18" si="43">EF5/EE5*100</f>
        <v>#DIV/0!</v>
      </c>
      <c r="EH5" s="16"/>
      <c r="EI5" s="16"/>
      <c r="EJ5" s="16" t="e">
        <f t="shared" ref="EJ5:EJ18" si="44">EI5/EH5*100</f>
        <v>#DIV/0!</v>
      </c>
      <c r="EK5" s="1">
        <f t="shared" ref="EK5:EK19" si="45">I5+X5+BE5+BQ5+CL5+DG5+BN5</f>
        <v>1600800</v>
      </c>
      <c r="EL5" s="1">
        <f t="shared" ref="EL5:EL19" si="46">J5+Y5+BF5+BR5+CM5+DH5+BO5</f>
        <v>780266.78</v>
      </c>
      <c r="EM5" s="16">
        <f t="shared" si="2"/>
        <v>48.742302598700654</v>
      </c>
      <c r="EN5" s="45">
        <f>IF(M5&lt;=L5,1,0)</f>
        <v>1</v>
      </c>
      <c r="EO5" s="45">
        <f>IF(S5&lt;=R5,1,0)</f>
        <v>1</v>
      </c>
      <c r="EP5" s="45">
        <f>IF(AB5&lt;=AA5,1,0)</f>
        <v>1</v>
      </c>
      <c r="EQ5" s="45">
        <f>IF(AH5&lt;=AG5,1,0)</f>
        <v>1</v>
      </c>
      <c r="ER5" s="45">
        <f>IF(AQ5&lt;=AP5,1,0)</f>
        <v>1</v>
      </c>
      <c r="ES5" s="45">
        <f>IF(AT5&lt;=AS5,1,0)</f>
        <v>1</v>
      </c>
      <c r="ET5" s="45">
        <f>IF(BO5&lt;=BN5,1,0)</f>
        <v>1</v>
      </c>
      <c r="EU5" s="45">
        <f>IF(CJ5&lt;=CI5,1,0)</f>
        <v>1</v>
      </c>
      <c r="EV5" s="45">
        <f>IF(CM5&lt;=CL5,1,0)</f>
        <v>1</v>
      </c>
      <c r="EW5" s="45">
        <f>IF(DK5&lt;=DJ5,1,0)</f>
        <v>1</v>
      </c>
      <c r="EX5" s="45">
        <f>IF(DZ5&lt;=DY5,1,0)</f>
        <v>1</v>
      </c>
      <c r="EY5" s="45">
        <f>IF(EF5&lt;=EE5,1,0)</f>
        <v>1</v>
      </c>
      <c r="EZ5" s="45">
        <f>SUM(EN5:EY5)</f>
        <v>12</v>
      </c>
      <c r="FA5" s="65">
        <f>L4+L23</f>
        <v>8294340.4000000004</v>
      </c>
      <c r="FB5" s="65">
        <f>M4+M23</f>
        <v>3593755.3400000003</v>
      </c>
    </row>
    <row r="6" spans="1:158" x14ac:dyDescent="0.25">
      <c r="A6" s="4" t="s">
        <v>38</v>
      </c>
      <c r="B6" s="5"/>
      <c r="C6" s="6" t="s">
        <v>39</v>
      </c>
      <c r="D6" s="19"/>
      <c r="E6" s="19"/>
      <c r="F6" s="13">
        <f t="shared" si="3"/>
        <v>9429700</v>
      </c>
      <c r="G6" s="13">
        <f t="shared" si="3"/>
        <v>4130051.34</v>
      </c>
      <c r="H6" s="16">
        <f t="shared" si="4"/>
        <v>43.798332290528855</v>
      </c>
      <c r="I6" s="1">
        <f t="shared" ref="I6:J21" si="47">L6+O6+R6</f>
        <v>9067300</v>
      </c>
      <c r="J6" s="1">
        <f t="shared" si="47"/>
        <v>3841065.32</v>
      </c>
      <c r="K6" s="16">
        <f t="shared" si="5"/>
        <v>42.361731937842571</v>
      </c>
      <c r="L6" s="48">
        <f>L7</f>
        <v>6964200</v>
      </c>
      <c r="M6" s="48">
        <f>M7</f>
        <v>2946751.9</v>
      </c>
      <c r="N6" s="16">
        <f t="shared" si="6"/>
        <v>42.312855747968179</v>
      </c>
      <c r="O6" s="50"/>
      <c r="P6" s="50"/>
      <c r="Q6" s="16" t="e">
        <f t="shared" si="7"/>
        <v>#DIV/0!</v>
      </c>
      <c r="R6" s="48">
        <f>R7</f>
        <v>2103100</v>
      </c>
      <c r="S6" s="48">
        <f>S7</f>
        <v>894313.41999999993</v>
      </c>
      <c r="T6" s="16">
        <f t="shared" si="8"/>
        <v>42.523580428890682</v>
      </c>
      <c r="U6" s="16"/>
      <c r="V6" s="16"/>
      <c r="W6" s="16"/>
      <c r="X6" s="1">
        <f>AA6+AD6+AG6+AJ6+AP6+AS6+AM6+AV6</f>
        <v>362400</v>
      </c>
      <c r="Y6" s="1">
        <f>AB6+AE6+AH6+AK6+AQ6+AT6+AN6+AW6</f>
        <v>288986.02</v>
      </c>
      <c r="Z6" s="16">
        <f t="shared" si="10"/>
        <v>79.742279249448131</v>
      </c>
      <c r="AA6" s="1">
        <f>AA8</f>
        <v>102400</v>
      </c>
      <c r="AB6" s="1">
        <f>AB8</f>
        <v>42245.45</v>
      </c>
      <c r="AC6" s="16">
        <f t="shared" si="11"/>
        <v>41.255322265624997</v>
      </c>
      <c r="AD6" s="1"/>
      <c r="AE6" s="1"/>
      <c r="AF6" s="16" t="e">
        <f t="shared" si="12"/>
        <v>#DIV/0!</v>
      </c>
      <c r="AG6" s="1">
        <f>AG9</f>
        <v>150000</v>
      </c>
      <c r="AH6" s="1">
        <f>AH9</f>
        <v>147579.57</v>
      </c>
      <c r="AI6" s="16">
        <f t="shared" si="13"/>
        <v>98.386380000000003</v>
      </c>
      <c r="AJ6" s="1"/>
      <c r="AK6" s="1"/>
      <c r="AL6" s="16" t="e">
        <f t="shared" si="14"/>
        <v>#DIV/0!</v>
      </c>
      <c r="AM6" s="1"/>
      <c r="AN6" s="1"/>
      <c r="AO6" s="16" t="e">
        <f t="shared" si="15"/>
        <v>#DIV/0!</v>
      </c>
      <c r="AP6" s="1">
        <f>AP8</f>
        <v>10000</v>
      </c>
      <c r="AQ6" s="1">
        <f>AQ8</f>
        <v>6815</v>
      </c>
      <c r="AR6" s="16">
        <f t="shared" si="16"/>
        <v>68.150000000000006</v>
      </c>
      <c r="AS6" s="1">
        <f>AS8</f>
        <v>96000</v>
      </c>
      <c r="AT6" s="1">
        <f>AT8</f>
        <v>92346</v>
      </c>
      <c r="AU6" s="16">
        <f t="shared" si="17"/>
        <v>96.193749999999994</v>
      </c>
      <c r="AV6" s="1">
        <f>AV8</f>
        <v>4000</v>
      </c>
      <c r="AW6" s="1">
        <f>AW8</f>
        <v>0</v>
      </c>
      <c r="AX6" s="16">
        <f t="shared" si="18"/>
        <v>0</v>
      </c>
      <c r="AY6" s="1"/>
      <c r="AZ6" s="1"/>
      <c r="BA6" s="16" t="e">
        <f t="shared" si="19"/>
        <v>#DIV/0!</v>
      </c>
      <c r="BB6" s="16"/>
      <c r="BC6" s="16"/>
      <c r="BD6" s="16" t="e">
        <f t="shared" si="20"/>
        <v>#DIV/0!</v>
      </c>
      <c r="BE6" s="16">
        <f t="shared" si="21"/>
        <v>0</v>
      </c>
      <c r="BF6" s="16">
        <f t="shared" si="21"/>
        <v>0</v>
      </c>
      <c r="BG6" s="16" t="e">
        <f t="shared" si="22"/>
        <v>#DIV/0!</v>
      </c>
      <c r="BH6" s="1"/>
      <c r="BI6" s="1"/>
      <c r="BJ6" s="16" t="e">
        <f t="shared" si="23"/>
        <v>#DIV/0!</v>
      </c>
      <c r="BK6" s="16"/>
      <c r="BL6" s="16"/>
      <c r="BM6" s="16"/>
      <c r="BN6" s="17"/>
      <c r="BO6" s="17"/>
      <c r="BP6" s="16" t="e">
        <f t="shared" si="24"/>
        <v>#DIV/0!</v>
      </c>
      <c r="BQ6" s="1">
        <f t="shared" si="25"/>
        <v>0</v>
      </c>
      <c r="BR6" s="1">
        <f t="shared" si="25"/>
        <v>0</v>
      </c>
      <c r="BS6" s="16" t="e">
        <f t="shared" si="26"/>
        <v>#DIV/0!</v>
      </c>
      <c r="BT6" s="1"/>
      <c r="BU6" s="1"/>
      <c r="BV6" s="16" t="e">
        <f t="shared" si="27"/>
        <v>#DIV/0!</v>
      </c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16" t="e">
        <f t="shared" si="28"/>
        <v>#DIV/0!</v>
      </c>
      <c r="CL6" s="1">
        <f>CO6+CR6+CU6+CX6+DA6</f>
        <v>0</v>
      </c>
      <c r="CM6" s="1">
        <f>CP6+CS6+CV6+CY6+DB6</f>
        <v>0</v>
      </c>
      <c r="CN6" s="16" t="e">
        <f t="shared" si="29"/>
        <v>#DIV/0!</v>
      </c>
      <c r="CO6" s="1"/>
      <c r="CP6" s="1"/>
      <c r="CQ6" s="16" t="e">
        <f t="shared" si="30"/>
        <v>#DIV/0!</v>
      </c>
      <c r="CR6" s="1">
        <f>CR12</f>
        <v>0</v>
      </c>
      <c r="CS6" s="1">
        <f>CS12</f>
        <v>0</v>
      </c>
      <c r="CT6" s="16" t="e">
        <f t="shared" si="31"/>
        <v>#DIV/0!</v>
      </c>
      <c r="CU6" s="1"/>
      <c r="CV6" s="1"/>
      <c r="CW6" s="16" t="e">
        <f t="shared" si="32"/>
        <v>#DIV/0!</v>
      </c>
      <c r="CX6" s="1"/>
      <c r="CY6" s="1"/>
      <c r="CZ6" s="16" t="e">
        <f t="shared" si="33"/>
        <v>#DIV/0!</v>
      </c>
      <c r="DA6" s="1"/>
      <c r="DB6" s="1"/>
      <c r="DC6" s="16" t="e">
        <f t="shared" si="34"/>
        <v>#DIV/0!</v>
      </c>
      <c r="DD6" s="16"/>
      <c r="DE6" s="16"/>
      <c r="DF6" s="16"/>
      <c r="DG6" s="1">
        <f>DJ6+DV6</f>
        <v>161000</v>
      </c>
      <c r="DH6" s="1">
        <f>DK6+DW6</f>
        <v>126333.73</v>
      </c>
      <c r="DI6" s="16">
        <f t="shared" si="35"/>
        <v>78.468155279503108</v>
      </c>
      <c r="DJ6" s="1">
        <f>DJ8</f>
        <v>38500</v>
      </c>
      <c r="DK6" s="1">
        <f>DK8</f>
        <v>38459.800000000003</v>
      </c>
      <c r="DL6" s="16">
        <f t="shared" si="36"/>
        <v>99.895584415584423</v>
      </c>
      <c r="DM6" s="1"/>
      <c r="DN6" s="1"/>
      <c r="DO6" s="16" t="e">
        <f t="shared" si="37"/>
        <v>#DIV/0!</v>
      </c>
      <c r="DP6" s="1"/>
      <c r="DQ6" s="1"/>
      <c r="DR6" s="16" t="e">
        <f t="shared" si="38"/>
        <v>#DIV/0!</v>
      </c>
      <c r="DS6" s="18"/>
      <c r="DT6" s="18"/>
      <c r="DU6" s="16" t="e">
        <f t="shared" si="39"/>
        <v>#DIV/0!</v>
      </c>
      <c r="DV6" s="57">
        <f>DV8</f>
        <v>122500</v>
      </c>
      <c r="DW6" s="57">
        <f>DW8</f>
        <v>87873.93</v>
      </c>
      <c r="DX6" s="56">
        <f t="shared" si="40"/>
        <v>71.733820408163268</v>
      </c>
      <c r="DY6" s="1">
        <f>DY8</f>
        <v>86500</v>
      </c>
      <c r="DZ6" s="1">
        <f>DZ8</f>
        <v>53500</v>
      </c>
      <c r="EA6" s="16">
        <f t="shared" si="41"/>
        <v>61.849710982658955</v>
      </c>
      <c r="EB6" s="1">
        <f>EB8</f>
        <v>0</v>
      </c>
      <c r="EC6" s="1">
        <f>EC8</f>
        <v>0</v>
      </c>
      <c r="ED6" s="16" t="e">
        <f t="shared" si="42"/>
        <v>#DIV/0!</v>
      </c>
      <c r="EE6" s="1">
        <f>EE8</f>
        <v>36000</v>
      </c>
      <c r="EF6" s="1">
        <f>EF8</f>
        <v>34373.93</v>
      </c>
      <c r="EG6" s="16">
        <f t="shared" si="43"/>
        <v>95.483138888888888</v>
      </c>
      <c r="EH6" s="16"/>
      <c r="EI6" s="16"/>
      <c r="EJ6" s="16" t="e">
        <f t="shared" si="44"/>
        <v>#DIV/0!</v>
      </c>
      <c r="EK6" s="1">
        <f t="shared" si="45"/>
        <v>9590700</v>
      </c>
      <c r="EL6" s="1">
        <f t="shared" si="46"/>
        <v>4256385.07</v>
      </c>
      <c r="EM6" s="16">
        <f t="shared" si="2"/>
        <v>44.380337931537845</v>
      </c>
      <c r="EN6" s="45">
        <f t="shared" ref="EN6:EN15" si="48">IF(M6&lt;=L6,1,0)</f>
        <v>1</v>
      </c>
      <c r="EO6" s="45">
        <f t="shared" ref="EO6:EO15" si="49">IF(S6&lt;=R6,1,0)</f>
        <v>1</v>
      </c>
      <c r="EP6" s="45">
        <f t="shared" ref="EP6:EP15" si="50">IF(AB6&lt;=AA6,1,0)</f>
        <v>1</v>
      </c>
      <c r="EQ6" s="45">
        <f t="shared" ref="EQ6:EQ15" si="51">IF(AH6&lt;=AG6,1,0)</f>
        <v>1</v>
      </c>
      <c r="ER6" s="45">
        <f t="shared" ref="ER6:ER15" si="52">IF(AQ6&lt;=AP6,1,0)</f>
        <v>1</v>
      </c>
      <c r="ES6" s="45">
        <f t="shared" ref="ES6:ES15" si="53">IF(AT6&lt;=AS6,1,0)</f>
        <v>1</v>
      </c>
      <c r="ET6" s="45">
        <f t="shared" ref="ET6:ET15" si="54">IF(BO6&lt;=BN6,1,0)</f>
        <v>1</v>
      </c>
      <c r="EU6" s="45">
        <f t="shared" ref="EU6:EU15" si="55">IF(CJ6&lt;=CI6,1,0)</f>
        <v>1</v>
      </c>
      <c r="EV6" s="45">
        <f t="shared" ref="EV6:EV15" si="56">IF(CM6&lt;=CL6,1,0)</f>
        <v>1</v>
      </c>
      <c r="EW6" s="45">
        <f t="shared" ref="EW6:EW15" si="57">IF(DK6&lt;=DJ6,1,0)</f>
        <v>1</v>
      </c>
      <c r="EX6" s="45">
        <f t="shared" ref="EX6:EX15" si="58">IF(DZ6&lt;=DY6,1,0)</f>
        <v>1</v>
      </c>
      <c r="EY6" s="45">
        <f t="shared" ref="EY6:EY15" si="59">IF(EF6&lt;=EE6,1,0)</f>
        <v>1</v>
      </c>
      <c r="EZ6" s="45">
        <f t="shared" ref="EZ6:EZ15" si="60">SUM(EN6:EY6)</f>
        <v>12</v>
      </c>
      <c r="FA6" s="65">
        <f>R4+R23</f>
        <v>2504789.6</v>
      </c>
      <c r="FB6" s="65">
        <f>S4+S23</f>
        <v>1088491.76</v>
      </c>
    </row>
    <row r="7" spans="1:158" x14ac:dyDescent="0.25">
      <c r="A7" s="4"/>
      <c r="B7" s="5" t="s">
        <v>36</v>
      </c>
      <c r="C7" s="6"/>
      <c r="D7" s="19"/>
      <c r="E7" s="19"/>
      <c r="F7" s="13">
        <f t="shared" si="3"/>
        <v>9067300</v>
      </c>
      <c r="G7" s="13">
        <f t="shared" si="3"/>
        <v>3841065.32</v>
      </c>
      <c r="H7" s="16">
        <f t="shared" si="4"/>
        <v>42.361731937842571</v>
      </c>
      <c r="I7" s="1">
        <f t="shared" si="47"/>
        <v>9067300</v>
      </c>
      <c r="J7" s="1">
        <f t="shared" si="47"/>
        <v>3841065.32</v>
      </c>
      <c r="K7" s="16">
        <f t="shared" si="5"/>
        <v>42.361731937842571</v>
      </c>
      <c r="L7" s="48">
        <f>6964200</f>
        <v>6964200</v>
      </c>
      <c r="M7" s="49">
        <f>70000+530795.03+508267.15+435525.98+569118.55+833045.19</f>
        <v>2946751.9</v>
      </c>
      <c r="N7" s="16">
        <f t="shared" si="6"/>
        <v>42.312855747968179</v>
      </c>
      <c r="O7" s="50"/>
      <c r="P7" s="50"/>
      <c r="Q7" s="16" t="e">
        <f t="shared" si="7"/>
        <v>#DIV/0!</v>
      </c>
      <c r="R7" s="48">
        <f>2103100</f>
        <v>2103100</v>
      </c>
      <c r="S7" s="1">
        <f>144101.19+134118.43+136427.75+146142.21+333523.84</f>
        <v>894313.41999999993</v>
      </c>
      <c r="T7" s="16">
        <f t="shared" si="8"/>
        <v>42.523580428890682</v>
      </c>
      <c r="U7" s="16"/>
      <c r="V7" s="16"/>
      <c r="W7" s="16"/>
      <c r="X7" s="1">
        <f t="shared" si="9"/>
        <v>0</v>
      </c>
      <c r="Y7" s="1">
        <f t="shared" si="9"/>
        <v>0</v>
      </c>
      <c r="Z7" s="16" t="e">
        <f t="shared" si="10"/>
        <v>#DIV/0!</v>
      </c>
      <c r="AA7" s="1"/>
      <c r="AB7" s="1"/>
      <c r="AC7" s="16" t="e">
        <f t="shared" si="11"/>
        <v>#DIV/0!</v>
      </c>
      <c r="AD7" s="1"/>
      <c r="AE7" s="1"/>
      <c r="AF7" s="16" t="e">
        <f t="shared" si="12"/>
        <v>#DIV/0!</v>
      </c>
      <c r="AG7" s="1"/>
      <c r="AH7" s="1"/>
      <c r="AI7" s="16" t="e">
        <f t="shared" si="13"/>
        <v>#DIV/0!</v>
      </c>
      <c r="AJ7" s="1"/>
      <c r="AK7" s="1"/>
      <c r="AL7" s="16" t="e">
        <f t="shared" si="14"/>
        <v>#DIV/0!</v>
      </c>
      <c r="AM7" s="1"/>
      <c r="AN7" s="1"/>
      <c r="AO7" s="16" t="e">
        <f t="shared" si="15"/>
        <v>#DIV/0!</v>
      </c>
      <c r="AP7" s="1"/>
      <c r="AQ7" s="1"/>
      <c r="AR7" s="16" t="e">
        <f t="shared" si="16"/>
        <v>#DIV/0!</v>
      </c>
      <c r="AS7" s="1"/>
      <c r="AT7" s="1"/>
      <c r="AU7" s="16" t="e">
        <f t="shared" si="17"/>
        <v>#DIV/0!</v>
      </c>
      <c r="AV7" s="16"/>
      <c r="AW7" s="16"/>
      <c r="AX7" s="16" t="e">
        <f t="shared" si="18"/>
        <v>#DIV/0!</v>
      </c>
      <c r="AY7" s="1"/>
      <c r="AZ7" s="1"/>
      <c r="BA7" s="16" t="e">
        <f t="shared" si="19"/>
        <v>#DIV/0!</v>
      </c>
      <c r="BB7" s="16"/>
      <c r="BC7" s="16"/>
      <c r="BD7" s="16" t="e">
        <f t="shared" si="20"/>
        <v>#DIV/0!</v>
      </c>
      <c r="BE7" s="16">
        <f t="shared" si="21"/>
        <v>0</v>
      </c>
      <c r="BF7" s="16">
        <f t="shared" si="21"/>
        <v>0</v>
      </c>
      <c r="BG7" s="16" t="e">
        <f t="shared" si="22"/>
        <v>#DIV/0!</v>
      </c>
      <c r="BH7" s="1"/>
      <c r="BI7" s="1"/>
      <c r="BJ7" s="16" t="e">
        <f t="shared" si="23"/>
        <v>#DIV/0!</v>
      </c>
      <c r="BK7" s="16"/>
      <c r="BL7" s="16"/>
      <c r="BM7" s="16"/>
      <c r="BN7" s="17"/>
      <c r="BO7" s="17"/>
      <c r="BP7" s="16" t="e">
        <f t="shared" si="24"/>
        <v>#DIV/0!</v>
      </c>
      <c r="BQ7" s="1">
        <f t="shared" si="25"/>
        <v>0</v>
      </c>
      <c r="BR7" s="1">
        <f t="shared" si="25"/>
        <v>0</v>
      </c>
      <c r="BS7" s="16" t="e">
        <f t="shared" si="26"/>
        <v>#DIV/0!</v>
      </c>
      <c r="BT7" s="1"/>
      <c r="BU7" s="1"/>
      <c r="BV7" s="16" t="e">
        <f t="shared" si="27"/>
        <v>#DIV/0!</v>
      </c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16" t="e">
        <f t="shared" si="28"/>
        <v>#DIV/0!</v>
      </c>
      <c r="CL7" s="1">
        <f>CO7+CR7+CU7+CX7+DA7</f>
        <v>0</v>
      </c>
      <c r="CM7" s="1">
        <f>CP7+CS7+CV7+CY7+DB7</f>
        <v>0</v>
      </c>
      <c r="CN7" s="16" t="e">
        <f t="shared" si="29"/>
        <v>#DIV/0!</v>
      </c>
      <c r="CO7" s="1"/>
      <c r="CP7" s="1"/>
      <c r="CQ7" s="16" t="e">
        <f t="shared" si="30"/>
        <v>#DIV/0!</v>
      </c>
      <c r="CR7" s="1"/>
      <c r="CS7" s="1"/>
      <c r="CT7" s="16" t="e">
        <f t="shared" si="31"/>
        <v>#DIV/0!</v>
      </c>
      <c r="CU7" s="1"/>
      <c r="CV7" s="1"/>
      <c r="CW7" s="16" t="e">
        <f t="shared" si="32"/>
        <v>#DIV/0!</v>
      </c>
      <c r="CX7" s="1"/>
      <c r="CY7" s="1"/>
      <c r="CZ7" s="16" t="e">
        <f t="shared" si="33"/>
        <v>#DIV/0!</v>
      </c>
      <c r="DA7" s="1"/>
      <c r="DB7" s="1"/>
      <c r="DC7" s="16" t="e">
        <f t="shared" si="34"/>
        <v>#DIV/0!</v>
      </c>
      <c r="DD7" s="16"/>
      <c r="DE7" s="16"/>
      <c r="DF7" s="16"/>
      <c r="DG7" s="1">
        <f>DJ7+DM7+DP7+DS7+DY7+EE7+EH7</f>
        <v>0</v>
      </c>
      <c r="DH7" s="1">
        <f>DK7+DN7+DQ7+DT7+DZ7+EF7+EI7</f>
        <v>0</v>
      </c>
      <c r="DI7" s="16" t="e">
        <f t="shared" si="35"/>
        <v>#DIV/0!</v>
      </c>
      <c r="DJ7" s="1"/>
      <c r="DK7" s="1"/>
      <c r="DL7" s="16" t="e">
        <f t="shared" si="36"/>
        <v>#DIV/0!</v>
      </c>
      <c r="DM7" s="1"/>
      <c r="DN7" s="1"/>
      <c r="DO7" s="16" t="e">
        <f t="shared" si="37"/>
        <v>#DIV/0!</v>
      </c>
      <c r="DP7" s="1"/>
      <c r="DQ7" s="1"/>
      <c r="DR7" s="16" t="e">
        <f t="shared" si="38"/>
        <v>#DIV/0!</v>
      </c>
      <c r="DS7" s="18"/>
      <c r="DT7" s="18"/>
      <c r="DU7" s="16" t="e">
        <f t="shared" si="39"/>
        <v>#DIV/0!</v>
      </c>
      <c r="DV7" s="57"/>
      <c r="DW7" s="57"/>
      <c r="DX7" s="56" t="e">
        <f t="shared" si="40"/>
        <v>#DIV/0!</v>
      </c>
      <c r="DY7" s="1"/>
      <c r="DZ7" s="1"/>
      <c r="EA7" s="16" t="e">
        <f t="shared" si="41"/>
        <v>#DIV/0!</v>
      </c>
      <c r="EB7" s="16"/>
      <c r="EC7" s="16"/>
      <c r="ED7" s="16" t="e">
        <f t="shared" si="42"/>
        <v>#DIV/0!</v>
      </c>
      <c r="EE7" s="1"/>
      <c r="EF7" s="1"/>
      <c r="EG7" s="16" t="e">
        <f t="shared" si="43"/>
        <v>#DIV/0!</v>
      </c>
      <c r="EH7" s="16"/>
      <c r="EI7" s="16"/>
      <c r="EJ7" s="16" t="e">
        <f t="shared" si="44"/>
        <v>#DIV/0!</v>
      </c>
      <c r="EK7" s="1">
        <f t="shared" si="45"/>
        <v>9067300</v>
      </c>
      <c r="EL7" s="1">
        <f t="shared" si="46"/>
        <v>3841065.32</v>
      </c>
      <c r="EM7" s="16">
        <f t="shared" si="2"/>
        <v>42.361731937842571</v>
      </c>
      <c r="EN7" s="45">
        <f t="shared" si="48"/>
        <v>1</v>
      </c>
      <c r="EO7" s="45">
        <f t="shared" si="49"/>
        <v>1</v>
      </c>
      <c r="EP7" s="45">
        <f t="shared" si="50"/>
        <v>1</v>
      </c>
      <c r="EQ7" s="45">
        <f t="shared" si="51"/>
        <v>1</v>
      </c>
      <c r="ER7" s="45">
        <f t="shared" si="52"/>
        <v>1</v>
      </c>
      <c r="ES7" s="45">
        <f t="shared" si="53"/>
        <v>1</v>
      </c>
      <c r="ET7" s="45">
        <f t="shared" si="54"/>
        <v>1</v>
      </c>
      <c r="EU7" s="45">
        <f t="shared" si="55"/>
        <v>1</v>
      </c>
      <c r="EV7" s="45">
        <f t="shared" si="56"/>
        <v>1</v>
      </c>
      <c r="EW7" s="45">
        <f t="shared" si="57"/>
        <v>1</v>
      </c>
      <c r="EX7" s="45">
        <f t="shared" si="58"/>
        <v>1</v>
      </c>
      <c r="EY7" s="45">
        <f t="shared" si="59"/>
        <v>1</v>
      </c>
      <c r="EZ7" s="45">
        <f t="shared" si="60"/>
        <v>12</v>
      </c>
    </row>
    <row r="8" spans="1:158" x14ac:dyDescent="0.25">
      <c r="A8" s="4"/>
      <c r="B8" s="5">
        <v>244</v>
      </c>
      <c r="C8" s="6" t="s">
        <v>40</v>
      </c>
      <c r="D8" s="19"/>
      <c r="E8" s="19"/>
      <c r="F8" s="13">
        <f t="shared" si="3"/>
        <v>212400</v>
      </c>
      <c r="G8" s="13">
        <f t="shared" si="3"/>
        <v>141406.45000000001</v>
      </c>
      <c r="H8" s="16">
        <f t="shared" si="4"/>
        <v>66.575541431261769</v>
      </c>
      <c r="I8" s="1">
        <f t="shared" si="47"/>
        <v>0</v>
      </c>
      <c r="J8" s="1">
        <f t="shared" si="47"/>
        <v>0</v>
      </c>
      <c r="K8" s="16" t="e">
        <f t="shared" si="5"/>
        <v>#DIV/0!</v>
      </c>
      <c r="L8" s="51"/>
      <c r="M8" s="1"/>
      <c r="N8" s="16" t="e">
        <f t="shared" si="6"/>
        <v>#DIV/0!</v>
      </c>
      <c r="O8" s="4"/>
      <c r="P8" s="4"/>
      <c r="Q8" s="16" t="e">
        <f t="shared" si="7"/>
        <v>#DIV/0!</v>
      </c>
      <c r="R8" s="51"/>
      <c r="S8" s="1"/>
      <c r="T8" s="16" t="e">
        <f t="shared" si="8"/>
        <v>#DIV/0!</v>
      </c>
      <c r="U8" s="16"/>
      <c r="V8" s="16"/>
      <c r="W8" s="16"/>
      <c r="X8" s="1">
        <f>AA8+AD8+AG8+AJ8+AP8+AS8+AM8+AV8+AY8</f>
        <v>212400</v>
      </c>
      <c r="Y8" s="1">
        <f>AB8+AE8+AH8+AK8+AQ8+AT8+AN8+AW8+AZ8</f>
        <v>141406.45000000001</v>
      </c>
      <c r="Z8" s="16">
        <f t="shared" si="10"/>
        <v>66.575541431261769</v>
      </c>
      <c r="AA8" s="1">
        <f>55700+700+70000-8500-56000+96800-56300</f>
        <v>102400</v>
      </c>
      <c r="AB8" s="1">
        <f>24770.08+5801.87+6007.61+5665.89</f>
        <v>42245.45</v>
      </c>
      <c r="AC8" s="16">
        <f t="shared" si="11"/>
        <v>41.255322265624997</v>
      </c>
      <c r="AD8" s="1"/>
      <c r="AE8" s="1"/>
      <c r="AF8" s="16" t="e">
        <f t="shared" si="12"/>
        <v>#DIV/0!</v>
      </c>
      <c r="AG8" s="1"/>
      <c r="AH8" s="1"/>
      <c r="AI8" s="16" t="e">
        <f t="shared" si="13"/>
        <v>#DIV/0!</v>
      </c>
      <c r="AJ8" s="1"/>
      <c r="AK8" s="1"/>
      <c r="AL8" s="16" t="e">
        <f t="shared" si="14"/>
        <v>#DIV/0!</v>
      </c>
      <c r="AM8" s="1"/>
      <c r="AN8" s="1"/>
      <c r="AO8" s="16" t="e">
        <f t="shared" si="15"/>
        <v>#DIV/0!</v>
      </c>
      <c r="AP8" s="1">
        <f>10000</f>
        <v>10000</v>
      </c>
      <c r="AQ8" s="1">
        <f>1170+4895+750</f>
        <v>6815</v>
      </c>
      <c r="AR8" s="16">
        <f t="shared" si="16"/>
        <v>68.150000000000006</v>
      </c>
      <c r="AS8" s="1">
        <f>10000+25000+6000+50000+5000</f>
        <v>96000</v>
      </c>
      <c r="AT8" s="1">
        <f>25100+15000+49246+3000</f>
        <v>92346</v>
      </c>
      <c r="AU8" s="16">
        <f t="shared" si="17"/>
        <v>96.193749999999994</v>
      </c>
      <c r="AV8" s="1">
        <f>10000-6000</f>
        <v>4000</v>
      </c>
      <c r="AW8" s="1"/>
      <c r="AX8" s="16">
        <f t="shared" si="18"/>
        <v>0</v>
      </c>
      <c r="AY8" s="1"/>
      <c r="AZ8" s="1"/>
      <c r="BA8" s="16" t="e">
        <f t="shared" si="19"/>
        <v>#DIV/0!</v>
      </c>
      <c r="BB8" s="16"/>
      <c r="BC8" s="16"/>
      <c r="BD8" s="16" t="e">
        <f t="shared" si="20"/>
        <v>#DIV/0!</v>
      </c>
      <c r="BE8" s="16">
        <f t="shared" si="21"/>
        <v>0</v>
      </c>
      <c r="BF8" s="16">
        <f t="shared" si="21"/>
        <v>0</v>
      </c>
      <c r="BG8" s="16" t="e">
        <f t="shared" si="22"/>
        <v>#DIV/0!</v>
      </c>
      <c r="BH8" s="1"/>
      <c r="BI8" s="1"/>
      <c r="BJ8" s="16" t="e">
        <f t="shared" si="23"/>
        <v>#DIV/0!</v>
      </c>
      <c r="BK8" s="16"/>
      <c r="BL8" s="16"/>
      <c r="BM8" s="16"/>
      <c r="BN8" s="17"/>
      <c r="BO8" s="17"/>
      <c r="BP8" s="16" t="e">
        <f t="shared" si="24"/>
        <v>#DIV/0!</v>
      </c>
      <c r="BQ8" s="1">
        <f t="shared" si="25"/>
        <v>0</v>
      </c>
      <c r="BR8" s="1">
        <f t="shared" si="25"/>
        <v>0</v>
      </c>
      <c r="BS8" s="16" t="e">
        <f t="shared" si="26"/>
        <v>#DIV/0!</v>
      </c>
      <c r="BT8" s="1"/>
      <c r="BU8" s="1"/>
      <c r="BV8" s="16" t="e">
        <f t="shared" si="27"/>
        <v>#DIV/0!</v>
      </c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16" t="e">
        <f t="shared" si="28"/>
        <v>#DIV/0!</v>
      </c>
      <c r="CL8" s="1">
        <f t="shared" ref="CL8:CM15" si="61">CO8+CR8+CU8+CX8+DA8</f>
        <v>0</v>
      </c>
      <c r="CM8" s="1">
        <f t="shared" si="61"/>
        <v>0</v>
      </c>
      <c r="CN8" s="16" t="e">
        <f t="shared" si="29"/>
        <v>#DIV/0!</v>
      </c>
      <c r="CO8" s="1"/>
      <c r="CP8" s="1"/>
      <c r="CQ8" s="16" t="e">
        <f t="shared" si="30"/>
        <v>#DIV/0!</v>
      </c>
      <c r="CR8" s="1"/>
      <c r="CS8" s="1"/>
      <c r="CT8" s="16" t="e">
        <f t="shared" si="31"/>
        <v>#DIV/0!</v>
      </c>
      <c r="CU8" s="1"/>
      <c r="CV8" s="1"/>
      <c r="CW8" s="16" t="e">
        <f t="shared" si="32"/>
        <v>#DIV/0!</v>
      </c>
      <c r="CX8" s="1"/>
      <c r="CY8" s="1"/>
      <c r="CZ8" s="16" t="e">
        <f t="shared" si="33"/>
        <v>#DIV/0!</v>
      </c>
      <c r="DA8" s="1"/>
      <c r="DB8" s="1"/>
      <c r="DC8" s="16" t="e">
        <f t="shared" si="34"/>
        <v>#DIV/0!</v>
      </c>
      <c r="DD8" s="16"/>
      <c r="DE8" s="16"/>
      <c r="DF8" s="16"/>
      <c r="DG8" s="1">
        <f>DJ8+DV8</f>
        <v>161000</v>
      </c>
      <c r="DH8" s="1">
        <f>DK8+DW8</f>
        <v>126333.73</v>
      </c>
      <c r="DI8" s="16">
        <f t="shared" si="35"/>
        <v>78.468155279503108</v>
      </c>
      <c r="DJ8" s="1">
        <f>38500</f>
        <v>38500</v>
      </c>
      <c r="DK8" s="1">
        <f>38459.8</f>
        <v>38459.800000000003</v>
      </c>
      <c r="DL8" s="16">
        <f t="shared" si="36"/>
        <v>99.895584415584423</v>
      </c>
      <c r="DM8" s="1"/>
      <c r="DN8" s="1"/>
      <c r="DO8" s="16" t="e">
        <f t="shared" si="37"/>
        <v>#DIV/0!</v>
      </c>
      <c r="DP8" s="1"/>
      <c r="DQ8" s="1"/>
      <c r="DR8" s="16" t="e">
        <f t="shared" si="38"/>
        <v>#DIV/0!</v>
      </c>
      <c r="DS8" s="18"/>
      <c r="DT8" s="18"/>
      <c r="DU8" s="16" t="e">
        <f t="shared" si="39"/>
        <v>#DIV/0!</v>
      </c>
      <c r="DV8" s="57">
        <f>DY8+EB8+EE8+EH8</f>
        <v>122500</v>
      </c>
      <c r="DW8" s="57">
        <f>DZ8+EC8+EF8+EI8</f>
        <v>87873.93</v>
      </c>
      <c r="DX8" s="56">
        <f t="shared" si="40"/>
        <v>71.733820408163268</v>
      </c>
      <c r="DY8" s="1">
        <f>105000-38500+25000-5000</f>
        <v>86500</v>
      </c>
      <c r="DZ8" s="1">
        <f>15000*2+14000+9500</f>
        <v>53500</v>
      </c>
      <c r="EA8" s="16">
        <f t="shared" si="41"/>
        <v>61.849710982658955</v>
      </c>
      <c r="EB8" s="16"/>
      <c r="EC8" s="16"/>
      <c r="ED8" s="16" t="e">
        <f t="shared" si="42"/>
        <v>#DIV/0!</v>
      </c>
      <c r="EE8" s="1">
        <f>10000+6000+20000</f>
        <v>36000</v>
      </c>
      <c r="EF8" s="1">
        <f>15955+18418.93</f>
        <v>34373.93</v>
      </c>
      <c r="EG8" s="16">
        <f t="shared" si="43"/>
        <v>95.483138888888888</v>
      </c>
      <c r="EH8" s="16"/>
      <c r="EI8" s="16"/>
      <c r="EJ8" s="16" t="e">
        <f t="shared" si="44"/>
        <v>#DIV/0!</v>
      </c>
      <c r="EK8" s="1">
        <f t="shared" si="45"/>
        <v>373400</v>
      </c>
      <c r="EL8" s="1">
        <f t="shared" si="46"/>
        <v>267740.18</v>
      </c>
      <c r="EM8" s="16">
        <f t="shared" si="2"/>
        <v>71.703315479378688</v>
      </c>
      <c r="EN8" s="45">
        <f t="shared" si="48"/>
        <v>1</v>
      </c>
      <c r="EO8" s="45">
        <f t="shared" si="49"/>
        <v>1</v>
      </c>
      <c r="EP8" s="45">
        <f t="shared" si="50"/>
        <v>1</v>
      </c>
      <c r="EQ8" s="45">
        <f t="shared" si="51"/>
        <v>1</v>
      </c>
      <c r="ER8" s="45">
        <f t="shared" si="52"/>
        <v>1</v>
      </c>
      <c r="ES8" s="45">
        <f t="shared" si="53"/>
        <v>1</v>
      </c>
      <c r="ET8" s="45">
        <f t="shared" si="54"/>
        <v>1</v>
      </c>
      <c r="EU8" s="45">
        <f t="shared" si="55"/>
        <v>1</v>
      </c>
      <c r="EV8" s="45">
        <f t="shared" si="56"/>
        <v>1</v>
      </c>
      <c r="EW8" s="45">
        <f t="shared" si="57"/>
        <v>1</v>
      </c>
      <c r="EX8" s="45">
        <f t="shared" si="58"/>
        <v>1</v>
      </c>
      <c r="EY8" s="45">
        <f t="shared" si="59"/>
        <v>1</v>
      </c>
      <c r="EZ8" s="45">
        <f t="shared" si="60"/>
        <v>12</v>
      </c>
    </row>
    <row r="9" spans="1:158" x14ac:dyDescent="0.25">
      <c r="A9" s="4"/>
      <c r="B9" s="5">
        <v>247</v>
      </c>
      <c r="C9" s="6"/>
      <c r="D9" s="19"/>
      <c r="E9" s="19"/>
      <c r="F9" s="13">
        <f t="shared" si="3"/>
        <v>150000</v>
      </c>
      <c r="G9" s="13">
        <f t="shared" si="3"/>
        <v>147579.57</v>
      </c>
      <c r="H9" s="16">
        <f t="shared" si="4"/>
        <v>98.386380000000003</v>
      </c>
      <c r="I9" s="1">
        <f t="shared" si="47"/>
        <v>0</v>
      </c>
      <c r="J9" s="1">
        <f t="shared" si="47"/>
        <v>0</v>
      </c>
      <c r="K9" s="16" t="e">
        <f t="shared" si="5"/>
        <v>#DIV/0!</v>
      </c>
      <c r="L9" s="51"/>
      <c r="M9" s="1"/>
      <c r="N9" s="16" t="e">
        <f t="shared" si="6"/>
        <v>#DIV/0!</v>
      </c>
      <c r="O9" s="4"/>
      <c r="P9" s="4"/>
      <c r="Q9" s="16" t="e">
        <f t="shared" si="7"/>
        <v>#DIV/0!</v>
      </c>
      <c r="R9" s="51"/>
      <c r="S9" s="1"/>
      <c r="T9" s="16" t="e">
        <f t="shared" si="8"/>
        <v>#DIV/0!</v>
      </c>
      <c r="U9" s="16"/>
      <c r="V9" s="16"/>
      <c r="W9" s="16"/>
      <c r="X9" s="1">
        <f>AA9+AD9+AG9+AJ9+AP9+AS9+AM9+AV9+AY9</f>
        <v>150000</v>
      </c>
      <c r="Y9" s="1">
        <f>AB9+AE9+AH9+AK9+AQ9+AT9+AN9+AW9+AZ9</f>
        <v>147579.57</v>
      </c>
      <c r="Z9" s="16">
        <f t="shared" si="10"/>
        <v>98.386380000000003</v>
      </c>
      <c r="AA9" s="1"/>
      <c r="AB9" s="1"/>
      <c r="AC9" s="16" t="e">
        <f t="shared" si="11"/>
        <v>#DIV/0!</v>
      </c>
      <c r="AD9" s="1"/>
      <c r="AE9" s="1"/>
      <c r="AF9" s="16" t="e">
        <f t="shared" si="12"/>
        <v>#DIV/0!</v>
      </c>
      <c r="AG9" s="1">
        <f>150000-25000-120000+145000</f>
        <v>150000</v>
      </c>
      <c r="AH9" s="1">
        <f>147579.57</f>
        <v>147579.57</v>
      </c>
      <c r="AI9" s="16">
        <f t="shared" si="13"/>
        <v>98.386380000000003</v>
      </c>
      <c r="AJ9" s="1"/>
      <c r="AK9" s="1"/>
      <c r="AL9" s="16" t="e">
        <f t="shared" si="14"/>
        <v>#DIV/0!</v>
      </c>
      <c r="AM9" s="1"/>
      <c r="AN9" s="1"/>
      <c r="AO9" s="16" t="e">
        <f t="shared" si="15"/>
        <v>#DIV/0!</v>
      </c>
      <c r="AP9" s="1"/>
      <c r="AQ9" s="1"/>
      <c r="AR9" s="16" t="e">
        <f t="shared" si="16"/>
        <v>#DIV/0!</v>
      </c>
      <c r="AS9" s="1"/>
      <c r="AT9" s="1"/>
      <c r="AU9" s="16" t="e">
        <f t="shared" si="17"/>
        <v>#DIV/0!</v>
      </c>
      <c r="AV9" s="16"/>
      <c r="AW9" s="1"/>
      <c r="AX9" s="16" t="e">
        <f t="shared" si="18"/>
        <v>#DIV/0!</v>
      </c>
      <c r="AY9" s="1"/>
      <c r="AZ9" s="1"/>
      <c r="BA9" s="16" t="e">
        <f t="shared" si="19"/>
        <v>#DIV/0!</v>
      </c>
      <c r="BB9" s="16"/>
      <c r="BC9" s="16"/>
      <c r="BD9" s="16" t="e">
        <f t="shared" si="20"/>
        <v>#DIV/0!</v>
      </c>
      <c r="BE9" s="16">
        <f t="shared" si="21"/>
        <v>0</v>
      </c>
      <c r="BF9" s="16">
        <f t="shared" si="21"/>
        <v>0</v>
      </c>
      <c r="BG9" s="16" t="e">
        <f t="shared" si="22"/>
        <v>#DIV/0!</v>
      </c>
      <c r="BH9" s="1"/>
      <c r="BI9" s="1"/>
      <c r="BJ9" s="16" t="e">
        <f t="shared" si="23"/>
        <v>#DIV/0!</v>
      </c>
      <c r="BK9" s="16"/>
      <c r="BL9" s="16"/>
      <c r="BM9" s="16"/>
      <c r="BN9" s="17"/>
      <c r="BO9" s="17"/>
      <c r="BP9" s="16" t="e">
        <f t="shared" si="24"/>
        <v>#DIV/0!</v>
      </c>
      <c r="BQ9" s="1">
        <f t="shared" si="25"/>
        <v>0</v>
      </c>
      <c r="BR9" s="1">
        <f t="shared" si="25"/>
        <v>0</v>
      </c>
      <c r="BS9" s="16" t="e">
        <f t="shared" si="26"/>
        <v>#DIV/0!</v>
      </c>
      <c r="BT9" s="1"/>
      <c r="BU9" s="1"/>
      <c r="BV9" s="16" t="e">
        <f t="shared" si="27"/>
        <v>#DIV/0!</v>
      </c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16" t="e">
        <f t="shared" si="28"/>
        <v>#DIV/0!</v>
      </c>
      <c r="CL9" s="1">
        <f t="shared" si="61"/>
        <v>0</v>
      </c>
      <c r="CM9" s="1">
        <f t="shared" si="61"/>
        <v>0</v>
      </c>
      <c r="CN9" s="16" t="e">
        <f t="shared" si="29"/>
        <v>#DIV/0!</v>
      </c>
      <c r="CO9" s="1"/>
      <c r="CP9" s="1"/>
      <c r="CQ9" s="16" t="e">
        <f t="shared" si="30"/>
        <v>#DIV/0!</v>
      </c>
      <c r="CR9" s="1"/>
      <c r="CS9" s="1"/>
      <c r="CT9" s="16" t="e">
        <f t="shared" si="31"/>
        <v>#DIV/0!</v>
      </c>
      <c r="CU9" s="1"/>
      <c r="CV9" s="1"/>
      <c r="CW9" s="16" t="e">
        <f t="shared" si="32"/>
        <v>#DIV/0!</v>
      </c>
      <c r="CX9" s="1"/>
      <c r="CY9" s="1"/>
      <c r="CZ9" s="16" t="e">
        <f t="shared" si="33"/>
        <v>#DIV/0!</v>
      </c>
      <c r="DA9" s="1"/>
      <c r="DB9" s="1"/>
      <c r="DC9" s="16" t="e">
        <f t="shared" si="34"/>
        <v>#DIV/0!</v>
      </c>
      <c r="DD9" s="16"/>
      <c r="DE9" s="16"/>
      <c r="DF9" s="16"/>
      <c r="DG9" s="1">
        <f t="shared" ref="DG9:DG17" si="62">DJ9+DM9+DP9+DS9+DY9+EE9+EH9</f>
        <v>0</v>
      </c>
      <c r="DH9" s="1">
        <f t="shared" ref="DH9:DH17" si="63">DK9+DN9+DQ9+DT9+DZ9+EF9+EI9</f>
        <v>0</v>
      </c>
      <c r="DI9" s="16" t="e">
        <f t="shared" si="35"/>
        <v>#DIV/0!</v>
      </c>
      <c r="DJ9" s="1"/>
      <c r="DK9" s="1"/>
      <c r="DL9" s="16" t="e">
        <f t="shared" si="36"/>
        <v>#DIV/0!</v>
      </c>
      <c r="DM9" s="1"/>
      <c r="DN9" s="1"/>
      <c r="DO9" s="16" t="e">
        <f t="shared" si="37"/>
        <v>#DIV/0!</v>
      </c>
      <c r="DP9" s="1"/>
      <c r="DQ9" s="1"/>
      <c r="DR9" s="16" t="e">
        <f t="shared" si="38"/>
        <v>#DIV/0!</v>
      </c>
      <c r="DS9" s="18"/>
      <c r="DT9" s="18"/>
      <c r="DU9" s="16" t="e">
        <f t="shared" si="39"/>
        <v>#DIV/0!</v>
      </c>
      <c r="DV9" s="57"/>
      <c r="DW9" s="57"/>
      <c r="DX9" s="56" t="e">
        <f t="shared" si="40"/>
        <v>#DIV/0!</v>
      </c>
      <c r="DY9" s="1"/>
      <c r="DZ9" s="1"/>
      <c r="EA9" s="16" t="e">
        <f t="shared" si="41"/>
        <v>#DIV/0!</v>
      </c>
      <c r="EB9" s="16"/>
      <c r="EC9" s="16"/>
      <c r="ED9" s="16" t="e">
        <f t="shared" si="42"/>
        <v>#DIV/0!</v>
      </c>
      <c r="EE9" s="1"/>
      <c r="EF9" s="1"/>
      <c r="EG9" s="16" t="e">
        <f t="shared" si="43"/>
        <v>#DIV/0!</v>
      </c>
      <c r="EH9" s="16"/>
      <c r="EI9" s="16"/>
      <c r="EJ9" s="16" t="e">
        <f t="shared" si="44"/>
        <v>#DIV/0!</v>
      </c>
      <c r="EK9" s="1">
        <f t="shared" si="45"/>
        <v>150000</v>
      </c>
      <c r="EL9" s="1">
        <f t="shared" si="46"/>
        <v>147579.57</v>
      </c>
      <c r="EM9" s="16">
        <f t="shared" si="2"/>
        <v>98.386380000000003</v>
      </c>
      <c r="EN9" s="45">
        <f t="shared" si="48"/>
        <v>1</v>
      </c>
      <c r="EO9" s="45">
        <f t="shared" si="49"/>
        <v>1</v>
      </c>
      <c r="EP9" s="45">
        <f t="shared" si="50"/>
        <v>1</v>
      </c>
      <c r="EQ9" s="45">
        <f t="shared" si="51"/>
        <v>1</v>
      </c>
      <c r="ER9" s="45">
        <f t="shared" si="52"/>
        <v>1</v>
      </c>
      <c r="ES9" s="45">
        <f t="shared" si="53"/>
        <v>1</v>
      </c>
      <c r="ET9" s="45">
        <f t="shared" si="54"/>
        <v>1</v>
      </c>
      <c r="EU9" s="45">
        <f t="shared" si="55"/>
        <v>1</v>
      </c>
      <c r="EV9" s="45">
        <f t="shared" si="56"/>
        <v>1</v>
      </c>
      <c r="EW9" s="45">
        <f t="shared" si="57"/>
        <v>1</v>
      </c>
      <c r="EX9" s="45">
        <f t="shared" si="58"/>
        <v>1</v>
      </c>
      <c r="EY9" s="45">
        <f t="shared" si="59"/>
        <v>1</v>
      </c>
      <c r="EZ9" s="45">
        <f t="shared" si="60"/>
        <v>12</v>
      </c>
    </row>
    <row r="10" spans="1:158" hidden="1" x14ac:dyDescent="0.25">
      <c r="A10" s="4"/>
      <c r="B10" s="5">
        <v>851</v>
      </c>
      <c r="C10" s="6" t="s">
        <v>85</v>
      </c>
      <c r="D10" s="19"/>
      <c r="E10" s="19"/>
      <c r="F10" s="13">
        <f t="shared" si="3"/>
        <v>0</v>
      </c>
      <c r="G10" s="13">
        <f t="shared" si="3"/>
        <v>0</v>
      </c>
      <c r="H10" s="16" t="e">
        <f t="shared" si="4"/>
        <v>#DIV/0!</v>
      </c>
      <c r="I10" s="1">
        <f t="shared" si="47"/>
        <v>0</v>
      </c>
      <c r="J10" s="1">
        <f t="shared" si="47"/>
        <v>0</v>
      </c>
      <c r="K10" s="16" t="e">
        <f t="shared" si="5"/>
        <v>#DIV/0!</v>
      </c>
      <c r="L10" s="51"/>
      <c r="M10" s="1"/>
      <c r="N10" s="16" t="e">
        <f t="shared" si="6"/>
        <v>#DIV/0!</v>
      </c>
      <c r="O10" s="4"/>
      <c r="P10" s="4"/>
      <c r="Q10" s="16" t="e">
        <f t="shared" si="7"/>
        <v>#DIV/0!</v>
      </c>
      <c r="R10" s="51"/>
      <c r="S10" s="1"/>
      <c r="T10" s="16" t="e">
        <f t="shared" si="8"/>
        <v>#DIV/0!</v>
      </c>
      <c r="U10" s="16"/>
      <c r="V10" s="16"/>
      <c r="W10" s="16"/>
      <c r="X10" s="1"/>
      <c r="Y10" s="1"/>
      <c r="Z10" s="16" t="e">
        <f t="shared" si="10"/>
        <v>#DIV/0!</v>
      </c>
      <c r="AA10" s="1"/>
      <c r="AB10" s="1"/>
      <c r="AC10" s="16" t="e">
        <f t="shared" si="11"/>
        <v>#DIV/0!</v>
      </c>
      <c r="AD10" s="1"/>
      <c r="AE10" s="1"/>
      <c r="AF10" s="16" t="e">
        <f t="shared" si="12"/>
        <v>#DIV/0!</v>
      </c>
      <c r="AG10" s="1"/>
      <c r="AH10" s="1"/>
      <c r="AI10" s="16" t="e">
        <f t="shared" si="13"/>
        <v>#DIV/0!</v>
      </c>
      <c r="AJ10" s="1"/>
      <c r="AK10" s="1"/>
      <c r="AL10" s="16" t="e">
        <f t="shared" si="14"/>
        <v>#DIV/0!</v>
      </c>
      <c r="AM10" s="1"/>
      <c r="AN10" s="1"/>
      <c r="AO10" s="16" t="e">
        <f t="shared" si="15"/>
        <v>#DIV/0!</v>
      </c>
      <c r="AP10" s="1"/>
      <c r="AQ10" s="1"/>
      <c r="AR10" s="16" t="e">
        <f t="shared" si="16"/>
        <v>#DIV/0!</v>
      </c>
      <c r="AS10" s="1"/>
      <c r="AT10" s="1"/>
      <c r="AU10" s="16" t="e">
        <f t="shared" si="17"/>
        <v>#DIV/0!</v>
      </c>
      <c r="AV10" s="16"/>
      <c r="AW10" s="16"/>
      <c r="AX10" s="16" t="e">
        <f t="shared" si="18"/>
        <v>#DIV/0!</v>
      </c>
      <c r="AY10" s="1"/>
      <c r="AZ10" s="1"/>
      <c r="BA10" s="16" t="e">
        <f t="shared" si="19"/>
        <v>#DIV/0!</v>
      </c>
      <c r="BB10" s="16"/>
      <c r="BC10" s="16"/>
      <c r="BD10" s="16" t="e">
        <f t="shared" si="20"/>
        <v>#DIV/0!</v>
      </c>
      <c r="BE10" s="16"/>
      <c r="BF10" s="16"/>
      <c r="BG10" s="16" t="e">
        <f t="shared" si="22"/>
        <v>#DIV/0!</v>
      </c>
      <c r="BH10" s="1"/>
      <c r="BI10" s="1"/>
      <c r="BJ10" s="16" t="e">
        <f t="shared" si="23"/>
        <v>#DIV/0!</v>
      </c>
      <c r="BK10" s="16"/>
      <c r="BL10" s="16"/>
      <c r="BM10" s="16"/>
      <c r="BN10" s="17"/>
      <c r="BO10" s="17"/>
      <c r="BP10" s="16" t="e">
        <f t="shared" si="24"/>
        <v>#DIV/0!</v>
      </c>
      <c r="BQ10" s="1"/>
      <c r="BR10" s="1"/>
      <c r="BS10" s="16" t="e">
        <f t="shared" si="26"/>
        <v>#DIV/0!</v>
      </c>
      <c r="BT10" s="1"/>
      <c r="BU10" s="1"/>
      <c r="BV10" s="16" t="e">
        <f t="shared" si="27"/>
        <v>#DIV/0!</v>
      </c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16" t="e">
        <f t="shared" si="28"/>
        <v>#DIV/0!</v>
      </c>
      <c r="CL10" s="1">
        <f t="shared" si="61"/>
        <v>0</v>
      </c>
      <c r="CM10" s="1">
        <f t="shared" si="61"/>
        <v>0</v>
      </c>
      <c r="CN10" s="16" t="e">
        <f t="shared" si="29"/>
        <v>#DIV/0!</v>
      </c>
      <c r="CO10" s="1"/>
      <c r="CP10" s="1"/>
      <c r="CQ10" s="16" t="e">
        <f t="shared" si="30"/>
        <v>#DIV/0!</v>
      </c>
      <c r="CR10" s="1"/>
      <c r="CS10" s="1"/>
      <c r="CT10" s="16" t="e">
        <f t="shared" si="31"/>
        <v>#DIV/0!</v>
      </c>
      <c r="CU10" s="1"/>
      <c r="CV10" s="1"/>
      <c r="CW10" s="16" t="e">
        <f t="shared" si="32"/>
        <v>#DIV/0!</v>
      </c>
      <c r="CX10" s="1"/>
      <c r="CY10" s="1"/>
      <c r="CZ10" s="16" t="e">
        <f t="shared" si="33"/>
        <v>#DIV/0!</v>
      </c>
      <c r="DA10" s="1"/>
      <c r="DB10" s="1"/>
      <c r="DC10" s="16" t="e">
        <f t="shared" si="34"/>
        <v>#DIV/0!</v>
      </c>
      <c r="DD10" s="16"/>
      <c r="DE10" s="16"/>
      <c r="DF10" s="16"/>
      <c r="DG10" s="1">
        <f t="shared" si="62"/>
        <v>0</v>
      </c>
      <c r="DH10" s="1">
        <f t="shared" si="63"/>
        <v>0</v>
      </c>
      <c r="DI10" s="16" t="e">
        <f t="shared" si="35"/>
        <v>#DIV/0!</v>
      </c>
      <c r="DJ10" s="1"/>
      <c r="DK10" s="1"/>
      <c r="DL10" s="16" t="e">
        <f t="shared" si="36"/>
        <v>#DIV/0!</v>
      </c>
      <c r="DM10" s="1"/>
      <c r="DN10" s="1"/>
      <c r="DO10" s="16" t="e">
        <f t="shared" si="37"/>
        <v>#DIV/0!</v>
      </c>
      <c r="DP10" s="1"/>
      <c r="DQ10" s="1"/>
      <c r="DR10" s="16" t="e">
        <f t="shared" si="38"/>
        <v>#DIV/0!</v>
      </c>
      <c r="DS10" s="18"/>
      <c r="DT10" s="18"/>
      <c r="DU10" s="16" t="e">
        <f t="shared" si="39"/>
        <v>#DIV/0!</v>
      </c>
      <c r="DV10" s="57"/>
      <c r="DW10" s="57"/>
      <c r="DX10" s="56" t="e">
        <f t="shared" si="40"/>
        <v>#DIV/0!</v>
      </c>
      <c r="DY10" s="1"/>
      <c r="DZ10" s="1"/>
      <c r="EA10" s="16" t="e">
        <f t="shared" si="41"/>
        <v>#DIV/0!</v>
      </c>
      <c r="EB10" s="16"/>
      <c r="EC10" s="16"/>
      <c r="ED10" s="16" t="e">
        <f t="shared" si="42"/>
        <v>#DIV/0!</v>
      </c>
      <c r="EE10" s="1"/>
      <c r="EF10" s="1"/>
      <c r="EG10" s="16" t="e">
        <f t="shared" si="43"/>
        <v>#DIV/0!</v>
      </c>
      <c r="EH10" s="16"/>
      <c r="EI10" s="16"/>
      <c r="EJ10" s="16" t="e">
        <f t="shared" si="44"/>
        <v>#DIV/0!</v>
      </c>
      <c r="EK10" s="1">
        <f t="shared" si="45"/>
        <v>0</v>
      </c>
      <c r="EL10" s="1">
        <f t="shared" si="46"/>
        <v>0</v>
      </c>
      <c r="EM10" s="16" t="e">
        <f t="shared" si="2"/>
        <v>#DIV/0!</v>
      </c>
      <c r="EN10" s="45">
        <f t="shared" si="48"/>
        <v>1</v>
      </c>
      <c r="EO10" s="45">
        <f t="shared" si="49"/>
        <v>1</v>
      </c>
      <c r="EP10" s="45">
        <f t="shared" si="50"/>
        <v>1</v>
      </c>
      <c r="EQ10" s="45">
        <f t="shared" si="51"/>
        <v>1</v>
      </c>
      <c r="ER10" s="45">
        <f t="shared" si="52"/>
        <v>1</v>
      </c>
      <c r="ES10" s="45">
        <f t="shared" si="53"/>
        <v>1</v>
      </c>
      <c r="ET10" s="45">
        <f t="shared" si="54"/>
        <v>1</v>
      </c>
      <c r="EU10" s="45">
        <f t="shared" si="55"/>
        <v>1</v>
      </c>
      <c r="EV10" s="45">
        <f t="shared" si="56"/>
        <v>1</v>
      </c>
      <c r="EW10" s="45">
        <f t="shared" si="57"/>
        <v>1</v>
      </c>
      <c r="EX10" s="45">
        <f t="shared" si="58"/>
        <v>1</v>
      </c>
      <c r="EY10" s="45">
        <f t="shared" si="59"/>
        <v>1</v>
      </c>
      <c r="EZ10" s="45">
        <f t="shared" si="60"/>
        <v>12</v>
      </c>
    </row>
    <row r="11" spans="1:158" hidden="1" x14ac:dyDescent="0.25">
      <c r="A11" s="4"/>
      <c r="B11" s="5">
        <v>852</v>
      </c>
      <c r="C11" s="6" t="s">
        <v>86</v>
      </c>
      <c r="D11" s="19"/>
      <c r="E11" s="19"/>
      <c r="F11" s="13">
        <f t="shared" si="3"/>
        <v>0</v>
      </c>
      <c r="G11" s="13">
        <f t="shared" si="3"/>
        <v>0</v>
      </c>
      <c r="H11" s="16" t="e">
        <f t="shared" si="4"/>
        <v>#DIV/0!</v>
      </c>
      <c r="I11" s="1">
        <f t="shared" si="47"/>
        <v>0</v>
      </c>
      <c r="J11" s="1">
        <f t="shared" si="47"/>
        <v>0</v>
      </c>
      <c r="K11" s="16" t="e">
        <f t="shared" si="5"/>
        <v>#DIV/0!</v>
      </c>
      <c r="L11" s="51"/>
      <c r="M11" s="1"/>
      <c r="N11" s="16" t="e">
        <f t="shared" si="6"/>
        <v>#DIV/0!</v>
      </c>
      <c r="O11" s="4"/>
      <c r="P11" s="4"/>
      <c r="Q11" s="16" t="e">
        <f t="shared" si="7"/>
        <v>#DIV/0!</v>
      </c>
      <c r="R11" s="51"/>
      <c r="S11" s="1"/>
      <c r="T11" s="16" t="e">
        <f t="shared" si="8"/>
        <v>#DIV/0!</v>
      </c>
      <c r="U11" s="16"/>
      <c r="V11" s="16"/>
      <c r="W11" s="16"/>
      <c r="X11" s="1">
        <f t="shared" ref="X11:Y15" si="64">AA11+AD11+AG11+AJ11+AP11+AS11+AM11</f>
        <v>0</v>
      </c>
      <c r="Y11" s="1">
        <f t="shared" si="64"/>
        <v>0</v>
      </c>
      <c r="Z11" s="16" t="e">
        <f t="shared" si="10"/>
        <v>#DIV/0!</v>
      </c>
      <c r="AA11" s="1"/>
      <c r="AB11" s="1"/>
      <c r="AC11" s="16" t="e">
        <f t="shared" si="11"/>
        <v>#DIV/0!</v>
      </c>
      <c r="AD11" s="1"/>
      <c r="AE11" s="1"/>
      <c r="AF11" s="16" t="e">
        <f t="shared" si="12"/>
        <v>#DIV/0!</v>
      </c>
      <c r="AG11" s="1"/>
      <c r="AH11" s="1"/>
      <c r="AI11" s="16" t="e">
        <f t="shared" si="13"/>
        <v>#DIV/0!</v>
      </c>
      <c r="AJ11" s="1"/>
      <c r="AK11" s="1"/>
      <c r="AL11" s="16" t="e">
        <f t="shared" si="14"/>
        <v>#DIV/0!</v>
      </c>
      <c r="AM11" s="1"/>
      <c r="AN11" s="1"/>
      <c r="AO11" s="16" t="e">
        <f t="shared" si="15"/>
        <v>#DIV/0!</v>
      </c>
      <c r="AP11" s="1"/>
      <c r="AQ11" s="1"/>
      <c r="AR11" s="16" t="e">
        <f t="shared" si="16"/>
        <v>#DIV/0!</v>
      </c>
      <c r="AS11" s="1"/>
      <c r="AT11" s="1"/>
      <c r="AU11" s="16" t="e">
        <f t="shared" si="17"/>
        <v>#DIV/0!</v>
      </c>
      <c r="AV11" s="16"/>
      <c r="AW11" s="16"/>
      <c r="AX11" s="16" t="e">
        <f t="shared" si="18"/>
        <v>#DIV/0!</v>
      </c>
      <c r="AY11" s="1"/>
      <c r="AZ11" s="1"/>
      <c r="BA11" s="16" t="e">
        <f t="shared" si="19"/>
        <v>#DIV/0!</v>
      </c>
      <c r="BB11" s="16"/>
      <c r="BC11" s="16"/>
      <c r="BD11" s="16" t="e">
        <f t="shared" si="20"/>
        <v>#DIV/0!</v>
      </c>
      <c r="BE11" s="16">
        <f t="shared" ref="BE11:BF15" si="65">BH11</f>
        <v>0</v>
      </c>
      <c r="BF11" s="16">
        <f t="shared" si="65"/>
        <v>0</v>
      </c>
      <c r="BG11" s="16" t="e">
        <f t="shared" si="22"/>
        <v>#DIV/0!</v>
      </c>
      <c r="BH11" s="1"/>
      <c r="BI11" s="1"/>
      <c r="BJ11" s="16" t="e">
        <f t="shared" si="23"/>
        <v>#DIV/0!</v>
      </c>
      <c r="BK11" s="16"/>
      <c r="BL11" s="16"/>
      <c r="BM11" s="16"/>
      <c r="BN11" s="17"/>
      <c r="BO11" s="17"/>
      <c r="BP11" s="16" t="e">
        <f t="shared" si="24"/>
        <v>#DIV/0!</v>
      </c>
      <c r="BQ11" s="1">
        <f t="shared" ref="BQ11:BR15" si="66">BT11+CI11</f>
        <v>0</v>
      </c>
      <c r="BR11" s="1">
        <f t="shared" si="66"/>
        <v>0</v>
      </c>
      <c r="BS11" s="16" t="e">
        <f t="shared" si="26"/>
        <v>#DIV/0!</v>
      </c>
      <c r="BT11" s="1"/>
      <c r="BU11" s="1"/>
      <c r="BV11" s="16" t="e">
        <f t="shared" si="27"/>
        <v>#DIV/0!</v>
      </c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16" t="e">
        <f t="shared" si="28"/>
        <v>#DIV/0!</v>
      </c>
      <c r="CL11" s="1">
        <f>CO11+CR11+CU11+CX11+DA11</f>
        <v>0</v>
      </c>
      <c r="CM11" s="1">
        <f t="shared" si="61"/>
        <v>0</v>
      </c>
      <c r="CN11" s="16" t="e">
        <f t="shared" si="29"/>
        <v>#DIV/0!</v>
      </c>
      <c r="CO11" s="1"/>
      <c r="CP11" s="1"/>
      <c r="CQ11" s="16" t="e">
        <f t="shared" si="30"/>
        <v>#DIV/0!</v>
      </c>
      <c r="CR11" s="1"/>
      <c r="CS11" s="1"/>
      <c r="CT11" s="16" t="e">
        <f t="shared" si="31"/>
        <v>#DIV/0!</v>
      </c>
      <c r="CU11" s="1"/>
      <c r="CV11" s="1"/>
      <c r="CW11" s="16" t="e">
        <f t="shared" si="32"/>
        <v>#DIV/0!</v>
      </c>
      <c r="CX11" s="1"/>
      <c r="CY11" s="1"/>
      <c r="CZ11" s="16" t="e">
        <f t="shared" si="33"/>
        <v>#DIV/0!</v>
      </c>
      <c r="DA11" s="1"/>
      <c r="DB11" s="1"/>
      <c r="DC11" s="16" t="e">
        <f t="shared" si="34"/>
        <v>#DIV/0!</v>
      </c>
      <c r="DD11" s="16"/>
      <c r="DE11" s="16"/>
      <c r="DF11" s="16"/>
      <c r="DG11" s="1">
        <f t="shared" si="62"/>
        <v>0</v>
      </c>
      <c r="DH11" s="1">
        <f t="shared" si="63"/>
        <v>0</v>
      </c>
      <c r="DI11" s="16" t="e">
        <f t="shared" si="35"/>
        <v>#DIV/0!</v>
      </c>
      <c r="DJ11" s="1"/>
      <c r="DK11" s="1"/>
      <c r="DL11" s="16" t="e">
        <f t="shared" si="36"/>
        <v>#DIV/0!</v>
      </c>
      <c r="DM11" s="1"/>
      <c r="DN11" s="1"/>
      <c r="DO11" s="16" t="e">
        <f t="shared" si="37"/>
        <v>#DIV/0!</v>
      </c>
      <c r="DP11" s="1"/>
      <c r="DQ11" s="1"/>
      <c r="DR11" s="16" t="e">
        <f t="shared" si="38"/>
        <v>#DIV/0!</v>
      </c>
      <c r="DS11" s="18"/>
      <c r="DT11" s="18"/>
      <c r="DU11" s="16" t="e">
        <f t="shared" si="39"/>
        <v>#DIV/0!</v>
      </c>
      <c r="DV11" s="57"/>
      <c r="DW11" s="57"/>
      <c r="DX11" s="56" t="e">
        <f t="shared" si="40"/>
        <v>#DIV/0!</v>
      </c>
      <c r="DY11" s="1"/>
      <c r="DZ11" s="1"/>
      <c r="EA11" s="16" t="e">
        <f t="shared" si="41"/>
        <v>#DIV/0!</v>
      </c>
      <c r="EB11" s="16"/>
      <c r="EC11" s="16"/>
      <c r="ED11" s="16" t="e">
        <f t="shared" si="42"/>
        <v>#DIV/0!</v>
      </c>
      <c r="EE11" s="1"/>
      <c r="EF11" s="1"/>
      <c r="EG11" s="16" t="e">
        <f t="shared" si="43"/>
        <v>#DIV/0!</v>
      </c>
      <c r="EH11" s="16"/>
      <c r="EI11" s="16"/>
      <c r="EJ11" s="16" t="e">
        <f t="shared" si="44"/>
        <v>#DIV/0!</v>
      </c>
      <c r="EK11" s="1">
        <f t="shared" si="45"/>
        <v>0</v>
      </c>
      <c r="EL11" s="1">
        <f t="shared" si="46"/>
        <v>0</v>
      </c>
      <c r="EM11" s="16" t="e">
        <f t="shared" si="2"/>
        <v>#DIV/0!</v>
      </c>
      <c r="EN11" s="45">
        <f t="shared" si="48"/>
        <v>1</v>
      </c>
      <c r="EO11" s="45">
        <f t="shared" si="49"/>
        <v>1</v>
      </c>
      <c r="EP11" s="45">
        <f t="shared" si="50"/>
        <v>1</v>
      </c>
      <c r="EQ11" s="45">
        <f t="shared" si="51"/>
        <v>1</v>
      </c>
      <c r="ER11" s="45">
        <f t="shared" si="52"/>
        <v>1</v>
      </c>
      <c r="ES11" s="45">
        <f t="shared" si="53"/>
        <v>1</v>
      </c>
      <c r="ET11" s="45">
        <f t="shared" si="54"/>
        <v>1</v>
      </c>
      <c r="EU11" s="45">
        <f t="shared" si="55"/>
        <v>1</v>
      </c>
      <c r="EV11" s="45">
        <f t="shared" si="56"/>
        <v>1</v>
      </c>
      <c r="EW11" s="45">
        <f t="shared" si="57"/>
        <v>1</v>
      </c>
      <c r="EX11" s="45">
        <f t="shared" si="58"/>
        <v>1</v>
      </c>
      <c r="EY11" s="45">
        <f t="shared" si="59"/>
        <v>1</v>
      </c>
      <c r="EZ11" s="45">
        <f t="shared" si="60"/>
        <v>12</v>
      </c>
    </row>
    <row r="12" spans="1:158" x14ac:dyDescent="0.25">
      <c r="A12" s="4"/>
      <c r="B12" s="5">
        <v>853</v>
      </c>
      <c r="C12" s="6" t="s">
        <v>87</v>
      </c>
      <c r="D12" s="19"/>
      <c r="E12" s="19"/>
      <c r="F12" s="13">
        <f t="shared" si="3"/>
        <v>0</v>
      </c>
      <c r="G12" s="13">
        <f t="shared" si="3"/>
        <v>0</v>
      </c>
      <c r="H12" s="16" t="e">
        <f t="shared" si="4"/>
        <v>#DIV/0!</v>
      </c>
      <c r="I12" s="1">
        <f t="shared" si="47"/>
        <v>0</v>
      </c>
      <c r="J12" s="1">
        <f t="shared" si="47"/>
        <v>0</v>
      </c>
      <c r="K12" s="16" t="e">
        <f t="shared" si="5"/>
        <v>#DIV/0!</v>
      </c>
      <c r="L12" s="51"/>
      <c r="M12" s="1"/>
      <c r="N12" s="16" t="e">
        <f t="shared" si="6"/>
        <v>#DIV/0!</v>
      </c>
      <c r="O12" s="4"/>
      <c r="P12" s="4"/>
      <c r="Q12" s="16" t="e">
        <f t="shared" si="7"/>
        <v>#DIV/0!</v>
      </c>
      <c r="R12" s="51"/>
      <c r="S12" s="1"/>
      <c r="T12" s="16" t="e">
        <f t="shared" si="8"/>
        <v>#DIV/0!</v>
      </c>
      <c r="U12" s="16"/>
      <c r="V12" s="16"/>
      <c r="W12" s="16"/>
      <c r="X12" s="1">
        <f t="shared" si="64"/>
        <v>0</v>
      </c>
      <c r="Y12" s="1">
        <f t="shared" si="64"/>
        <v>0</v>
      </c>
      <c r="Z12" s="16" t="e">
        <f t="shared" si="10"/>
        <v>#DIV/0!</v>
      </c>
      <c r="AA12" s="1"/>
      <c r="AB12" s="1"/>
      <c r="AC12" s="16" t="e">
        <f t="shared" si="11"/>
        <v>#DIV/0!</v>
      </c>
      <c r="AD12" s="1"/>
      <c r="AE12" s="1"/>
      <c r="AF12" s="16" t="e">
        <f t="shared" si="12"/>
        <v>#DIV/0!</v>
      </c>
      <c r="AG12" s="1"/>
      <c r="AH12" s="1"/>
      <c r="AI12" s="16" t="e">
        <f t="shared" si="13"/>
        <v>#DIV/0!</v>
      </c>
      <c r="AJ12" s="1"/>
      <c r="AK12" s="1"/>
      <c r="AL12" s="16" t="e">
        <f t="shared" si="14"/>
        <v>#DIV/0!</v>
      </c>
      <c r="AM12" s="1"/>
      <c r="AN12" s="1"/>
      <c r="AO12" s="16" t="e">
        <f t="shared" si="15"/>
        <v>#DIV/0!</v>
      </c>
      <c r="AP12" s="1"/>
      <c r="AQ12" s="1"/>
      <c r="AR12" s="16" t="e">
        <f t="shared" si="16"/>
        <v>#DIV/0!</v>
      </c>
      <c r="AS12" s="1"/>
      <c r="AT12" s="1"/>
      <c r="AU12" s="16" t="e">
        <f t="shared" si="17"/>
        <v>#DIV/0!</v>
      </c>
      <c r="AV12" s="16"/>
      <c r="AW12" s="16"/>
      <c r="AX12" s="16" t="e">
        <f t="shared" si="18"/>
        <v>#DIV/0!</v>
      </c>
      <c r="AY12" s="1"/>
      <c r="AZ12" s="1"/>
      <c r="BA12" s="16" t="e">
        <f t="shared" si="19"/>
        <v>#DIV/0!</v>
      </c>
      <c r="BB12" s="16"/>
      <c r="BC12" s="16"/>
      <c r="BD12" s="16" t="e">
        <f t="shared" si="20"/>
        <v>#DIV/0!</v>
      </c>
      <c r="BE12" s="16">
        <f t="shared" si="65"/>
        <v>0</v>
      </c>
      <c r="BF12" s="16">
        <f t="shared" si="65"/>
        <v>0</v>
      </c>
      <c r="BG12" s="16" t="e">
        <f t="shared" si="22"/>
        <v>#DIV/0!</v>
      </c>
      <c r="BH12" s="1"/>
      <c r="BI12" s="1"/>
      <c r="BJ12" s="16" t="e">
        <f t="shared" si="23"/>
        <v>#DIV/0!</v>
      </c>
      <c r="BK12" s="16"/>
      <c r="BL12" s="16"/>
      <c r="BM12" s="16"/>
      <c r="BN12" s="17"/>
      <c r="BO12" s="17"/>
      <c r="BP12" s="16" t="e">
        <f t="shared" si="24"/>
        <v>#DIV/0!</v>
      </c>
      <c r="BQ12" s="1">
        <f t="shared" si="66"/>
        <v>0</v>
      </c>
      <c r="BR12" s="1">
        <f t="shared" si="66"/>
        <v>0</v>
      </c>
      <c r="BS12" s="16" t="e">
        <f t="shared" si="26"/>
        <v>#DIV/0!</v>
      </c>
      <c r="BT12" s="1"/>
      <c r="BU12" s="1"/>
      <c r="BV12" s="16" t="e">
        <f t="shared" si="27"/>
        <v>#DIV/0!</v>
      </c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16" t="e">
        <f t="shared" si="28"/>
        <v>#DIV/0!</v>
      </c>
      <c r="CL12" s="1">
        <f t="shared" ref="CL12:CL15" si="67">CO12+CR12+CU12+CX12+DA12</f>
        <v>0</v>
      </c>
      <c r="CM12" s="1">
        <f t="shared" si="61"/>
        <v>0</v>
      </c>
      <c r="CN12" s="16" t="e">
        <f t="shared" si="29"/>
        <v>#DIV/0!</v>
      </c>
      <c r="CO12" s="1"/>
      <c r="CP12" s="1"/>
      <c r="CQ12" s="16" t="e">
        <f t="shared" si="30"/>
        <v>#DIV/0!</v>
      </c>
      <c r="CR12" s="1">
        <v>0</v>
      </c>
      <c r="CS12" s="1"/>
      <c r="CT12" s="16" t="e">
        <f t="shared" si="31"/>
        <v>#DIV/0!</v>
      </c>
      <c r="CU12" s="1"/>
      <c r="CV12" s="1"/>
      <c r="CW12" s="16" t="e">
        <f t="shared" si="32"/>
        <v>#DIV/0!</v>
      </c>
      <c r="CX12" s="1"/>
      <c r="CY12" s="1"/>
      <c r="CZ12" s="16" t="e">
        <f t="shared" si="33"/>
        <v>#DIV/0!</v>
      </c>
      <c r="DA12" s="1"/>
      <c r="DB12" s="1"/>
      <c r="DC12" s="16" t="e">
        <f t="shared" si="34"/>
        <v>#DIV/0!</v>
      </c>
      <c r="DD12" s="16"/>
      <c r="DE12" s="16"/>
      <c r="DF12" s="16"/>
      <c r="DG12" s="1">
        <f t="shared" si="62"/>
        <v>0</v>
      </c>
      <c r="DH12" s="1">
        <f t="shared" si="63"/>
        <v>0</v>
      </c>
      <c r="DI12" s="16" t="e">
        <f t="shared" si="35"/>
        <v>#DIV/0!</v>
      </c>
      <c r="DJ12" s="1"/>
      <c r="DK12" s="1"/>
      <c r="DL12" s="16" t="e">
        <f t="shared" si="36"/>
        <v>#DIV/0!</v>
      </c>
      <c r="DM12" s="1"/>
      <c r="DN12" s="1"/>
      <c r="DO12" s="16" t="e">
        <f t="shared" si="37"/>
        <v>#DIV/0!</v>
      </c>
      <c r="DP12" s="1"/>
      <c r="DQ12" s="1"/>
      <c r="DR12" s="16" t="e">
        <f t="shared" si="38"/>
        <v>#DIV/0!</v>
      </c>
      <c r="DS12" s="18"/>
      <c r="DT12" s="18"/>
      <c r="DU12" s="16" t="e">
        <f t="shared" si="39"/>
        <v>#DIV/0!</v>
      </c>
      <c r="DV12" s="57"/>
      <c r="DW12" s="57"/>
      <c r="DX12" s="56" t="e">
        <f t="shared" si="40"/>
        <v>#DIV/0!</v>
      </c>
      <c r="DY12" s="1"/>
      <c r="DZ12" s="1"/>
      <c r="EA12" s="16" t="e">
        <f t="shared" si="41"/>
        <v>#DIV/0!</v>
      </c>
      <c r="EB12" s="16"/>
      <c r="EC12" s="16"/>
      <c r="ED12" s="16" t="e">
        <f t="shared" si="42"/>
        <v>#DIV/0!</v>
      </c>
      <c r="EE12" s="1"/>
      <c r="EF12" s="1"/>
      <c r="EG12" s="16" t="e">
        <f t="shared" si="43"/>
        <v>#DIV/0!</v>
      </c>
      <c r="EH12" s="16"/>
      <c r="EI12" s="16"/>
      <c r="EJ12" s="16" t="e">
        <f t="shared" si="44"/>
        <v>#DIV/0!</v>
      </c>
      <c r="EK12" s="1">
        <f t="shared" si="45"/>
        <v>0</v>
      </c>
      <c r="EL12" s="1">
        <f t="shared" si="46"/>
        <v>0</v>
      </c>
      <c r="EM12" s="16" t="e">
        <f t="shared" si="2"/>
        <v>#DIV/0!</v>
      </c>
      <c r="EN12" s="45">
        <f t="shared" si="48"/>
        <v>1</v>
      </c>
      <c r="EO12" s="45">
        <f t="shared" si="49"/>
        <v>1</v>
      </c>
      <c r="EP12" s="45">
        <f t="shared" si="50"/>
        <v>1</v>
      </c>
      <c r="EQ12" s="45">
        <f t="shared" si="51"/>
        <v>1</v>
      </c>
      <c r="ER12" s="45">
        <f t="shared" si="52"/>
        <v>1</v>
      </c>
      <c r="ES12" s="45">
        <f t="shared" si="53"/>
        <v>1</v>
      </c>
      <c r="ET12" s="45">
        <f t="shared" si="54"/>
        <v>1</v>
      </c>
      <c r="EU12" s="45">
        <f t="shared" si="55"/>
        <v>1</v>
      </c>
      <c r="EV12" s="45">
        <f t="shared" si="56"/>
        <v>1</v>
      </c>
      <c r="EW12" s="45">
        <f t="shared" si="57"/>
        <v>1</v>
      </c>
      <c r="EX12" s="45">
        <f t="shared" si="58"/>
        <v>1</v>
      </c>
      <c r="EY12" s="45">
        <f t="shared" si="59"/>
        <v>1</v>
      </c>
      <c r="EZ12" s="45">
        <f t="shared" si="60"/>
        <v>12</v>
      </c>
    </row>
    <row r="13" spans="1:158" hidden="1" x14ac:dyDescent="0.25">
      <c r="A13" s="4" t="s">
        <v>41</v>
      </c>
      <c r="B13" s="4"/>
      <c r="C13" s="6" t="s">
        <v>42</v>
      </c>
      <c r="D13" s="19"/>
      <c r="E13" s="19"/>
      <c r="F13" s="13">
        <f t="shared" si="3"/>
        <v>0</v>
      </c>
      <c r="G13" s="13">
        <f t="shared" si="3"/>
        <v>0</v>
      </c>
      <c r="H13" s="16" t="e">
        <f t="shared" si="4"/>
        <v>#DIV/0!</v>
      </c>
      <c r="I13" s="1">
        <f t="shared" si="47"/>
        <v>0</v>
      </c>
      <c r="J13" s="1">
        <f t="shared" si="47"/>
        <v>0</v>
      </c>
      <c r="K13" s="16" t="e">
        <f t="shared" si="5"/>
        <v>#DIV/0!</v>
      </c>
      <c r="L13" s="1"/>
      <c r="M13" s="1"/>
      <c r="N13" s="16" t="e">
        <f t="shared" si="6"/>
        <v>#DIV/0!</v>
      </c>
      <c r="O13" s="4"/>
      <c r="P13" s="4"/>
      <c r="Q13" s="16" t="e">
        <f t="shared" si="7"/>
        <v>#DIV/0!</v>
      </c>
      <c r="R13" s="1"/>
      <c r="S13" s="1"/>
      <c r="T13" s="16" t="e">
        <f t="shared" si="8"/>
        <v>#DIV/0!</v>
      </c>
      <c r="U13" s="16"/>
      <c r="V13" s="16"/>
      <c r="W13" s="16"/>
      <c r="X13" s="1">
        <f t="shared" si="64"/>
        <v>0</v>
      </c>
      <c r="Y13" s="1">
        <f t="shared" si="64"/>
        <v>0</v>
      </c>
      <c r="Z13" s="16" t="e">
        <f t="shared" si="10"/>
        <v>#DIV/0!</v>
      </c>
      <c r="AA13" s="1"/>
      <c r="AB13" s="1"/>
      <c r="AC13" s="16" t="e">
        <f t="shared" si="11"/>
        <v>#DIV/0!</v>
      </c>
      <c r="AD13" s="1"/>
      <c r="AE13" s="1"/>
      <c r="AF13" s="16" t="e">
        <f t="shared" si="12"/>
        <v>#DIV/0!</v>
      </c>
      <c r="AG13" s="1"/>
      <c r="AH13" s="1"/>
      <c r="AI13" s="16" t="e">
        <f t="shared" si="13"/>
        <v>#DIV/0!</v>
      </c>
      <c r="AJ13" s="1"/>
      <c r="AK13" s="1"/>
      <c r="AL13" s="16" t="e">
        <f t="shared" si="14"/>
        <v>#DIV/0!</v>
      </c>
      <c r="AM13" s="1"/>
      <c r="AN13" s="1"/>
      <c r="AO13" s="16" t="e">
        <f t="shared" si="15"/>
        <v>#DIV/0!</v>
      </c>
      <c r="AP13" s="1"/>
      <c r="AQ13" s="1"/>
      <c r="AR13" s="16" t="e">
        <f t="shared" si="16"/>
        <v>#DIV/0!</v>
      </c>
      <c r="AS13" s="1"/>
      <c r="AT13" s="1"/>
      <c r="AU13" s="16" t="e">
        <f t="shared" si="17"/>
        <v>#DIV/0!</v>
      </c>
      <c r="AV13" s="16"/>
      <c r="AW13" s="16"/>
      <c r="AX13" s="16" t="e">
        <f t="shared" si="18"/>
        <v>#DIV/0!</v>
      </c>
      <c r="AY13" s="1"/>
      <c r="AZ13" s="1"/>
      <c r="BA13" s="16" t="e">
        <f t="shared" si="19"/>
        <v>#DIV/0!</v>
      </c>
      <c r="BB13" s="16"/>
      <c r="BC13" s="16"/>
      <c r="BD13" s="16" t="e">
        <f t="shared" si="20"/>
        <v>#DIV/0!</v>
      </c>
      <c r="BE13" s="16">
        <f t="shared" si="65"/>
        <v>0</v>
      </c>
      <c r="BF13" s="16">
        <f t="shared" si="65"/>
        <v>0</v>
      </c>
      <c r="BG13" s="16" t="e">
        <f t="shared" si="22"/>
        <v>#DIV/0!</v>
      </c>
      <c r="BH13" s="1"/>
      <c r="BI13" s="1"/>
      <c r="BJ13" s="16" t="e">
        <f t="shared" si="23"/>
        <v>#DIV/0!</v>
      </c>
      <c r="BK13" s="16"/>
      <c r="BL13" s="16"/>
      <c r="BM13" s="16"/>
      <c r="BN13" s="17"/>
      <c r="BO13" s="17"/>
      <c r="BP13" s="16" t="e">
        <f t="shared" si="24"/>
        <v>#DIV/0!</v>
      </c>
      <c r="BQ13" s="1">
        <f t="shared" si="66"/>
        <v>0</v>
      </c>
      <c r="BR13" s="1">
        <f t="shared" si="66"/>
        <v>0</v>
      </c>
      <c r="BS13" s="16" t="e">
        <f t="shared" si="26"/>
        <v>#DIV/0!</v>
      </c>
      <c r="BT13" s="1"/>
      <c r="BU13" s="1"/>
      <c r="BV13" s="16" t="e">
        <f t="shared" si="27"/>
        <v>#DIV/0!</v>
      </c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16" t="e">
        <f t="shared" si="28"/>
        <v>#DIV/0!</v>
      </c>
      <c r="CL13" s="1">
        <f t="shared" si="67"/>
        <v>0</v>
      </c>
      <c r="CM13" s="1">
        <f t="shared" si="61"/>
        <v>0</v>
      </c>
      <c r="CN13" s="16" t="e">
        <f t="shared" si="29"/>
        <v>#DIV/0!</v>
      </c>
      <c r="CO13" s="1"/>
      <c r="CP13" s="1"/>
      <c r="CQ13" s="16" t="e">
        <f t="shared" si="30"/>
        <v>#DIV/0!</v>
      </c>
      <c r="CR13" s="1"/>
      <c r="CS13" s="1"/>
      <c r="CT13" s="16" t="e">
        <f t="shared" si="31"/>
        <v>#DIV/0!</v>
      </c>
      <c r="CU13" s="1"/>
      <c r="CV13" s="1"/>
      <c r="CW13" s="16" t="e">
        <f t="shared" si="32"/>
        <v>#DIV/0!</v>
      </c>
      <c r="CX13" s="1"/>
      <c r="CY13" s="1"/>
      <c r="CZ13" s="16" t="e">
        <f t="shared" si="33"/>
        <v>#DIV/0!</v>
      </c>
      <c r="DA13" s="1"/>
      <c r="DB13" s="1"/>
      <c r="DC13" s="16" t="e">
        <f t="shared" si="34"/>
        <v>#DIV/0!</v>
      </c>
      <c r="DD13" s="16"/>
      <c r="DE13" s="16"/>
      <c r="DF13" s="16"/>
      <c r="DG13" s="1">
        <f t="shared" si="62"/>
        <v>0</v>
      </c>
      <c r="DH13" s="1">
        <f t="shared" si="63"/>
        <v>0</v>
      </c>
      <c r="DI13" s="16" t="e">
        <f t="shared" si="35"/>
        <v>#DIV/0!</v>
      </c>
      <c r="DJ13" s="1"/>
      <c r="DK13" s="1"/>
      <c r="DL13" s="16" t="e">
        <f t="shared" si="36"/>
        <v>#DIV/0!</v>
      </c>
      <c r="DM13" s="1"/>
      <c r="DN13" s="1"/>
      <c r="DO13" s="16" t="e">
        <f t="shared" si="37"/>
        <v>#DIV/0!</v>
      </c>
      <c r="DP13" s="1"/>
      <c r="DQ13" s="1"/>
      <c r="DR13" s="16" t="e">
        <f t="shared" si="38"/>
        <v>#DIV/0!</v>
      </c>
      <c r="DS13" s="18"/>
      <c r="DT13" s="18"/>
      <c r="DU13" s="16" t="e">
        <f t="shared" si="39"/>
        <v>#DIV/0!</v>
      </c>
      <c r="DV13" s="57"/>
      <c r="DW13" s="57"/>
      <c r="DX13" s="56" t="e">
        <f t="shared" si="40"/>
        <v>#DIV/0!</v>
      </c>
      <c r="DY13" s="1"/>
      <c r="DZ13" s="1"/>
      <c r="EA13" s="16" t="e">
        <f t="shared" si="41"/>
        <v>#DIV/0!</v>
      </c>
      <c r="EB13" s="16"/>
      <c r="EC13" s="16"/>
      <c r="ED13" s="16" t="e">
        <f t="shared" si="42"/>
        <v>#DIV/0!</v>
      </c>
      <c r="EE13" s="1"/>
      <c r="EF13" s="1"/>
      <c r="EG13" s="16" t="e">
        <f t="shared" si="43"/>
        <v>#DIV/0!</v>
      </c>
      <c r="EH13" s="16"/>
      <c r="EI13" s="16"/>
      <c r="EJ13" s="16" t="e">
        <f t="shared" si="44"/>
        <v>#DIV/0!</v>
      </c>
      <c r="EK13" s="1">
        <f t="shared" si="45"/>
        <v>0</v>
      </c>
      <c r="EL13" s="1">
        <f t="shared" si="46"/>
        <v>0</v>
      </c>
      <c r="EM13" s="16" t="e">
        <f t="shared" si="2"/>
        <v>#DIV/0!</v>
      </c>
      <c r="EN13" s="45">
        <f t="shared" si="48"/>
        <v>1</v>
      </c>
      <c r="EO13" s="45">
        <f t="shared" si="49"/>
        <v>1</v>
      </c>
      <c r="EP13" s="45">
        <f t="shared" si="50"/>
        <v>1</v>
      </c>
      <c r="EQ13" s="45">
        <f t="shared" si="51"/>
        <v>1</v>
      </c>
      <c r="ER13" s="45">
        <f t="shared" si="52"/>
        <v>1</v>
      </c>
      <c r="ES13" s="45">
        <f t="shared" si="53"/>
        <v>1</v>
      </c>
      <c r="ET13" s="45">
        <f t="shared" si="54"/>
        <v>1</v>
      </c>
      <c r="EU13" s="45">
        <f t="shared" si="55"/>
        <v>1</v>
      </c>
      <c r="EV13" s="45">
        <f t="shared" si="56"/>
        <v>1</v>
      </c>
      <c r="EW13" s="45">
        <f t="shared" si="57"/>
        <v>1</v>
      </c>
      <c r="EX13" s="45">
        <f t="shared" si="58"/>
        <v>1</v>
      </c>
      <c r="EY13" s="45">
        <f t="shared" si="59"/>
        <v>1</v>
      </c>
      <c r="EZ13" s="45">
        <f t="shared" si="60"/>
        <v>12</v>
      </c>
    </row>
    <row r="14" spans="1:158" hidden="1" x14ac:dyDescent="0.25">
      <c r="A14" s="4" t="s">
        <v>43</v>
      </c>
      <c r="B14" s="4"/>
      <c r="C14" s="6" t="s">
        <v>44</v>
      </c>
      <c r="D14" s="19"/>
      <c r="E14" s="19"/>
      <c r="F14" s="13">
        <f t="shared" si="3"/>
        <v>0</v>
      </c>
      <c r="G14" s="13">
        <f t="shared" si="3"/>
        <v>0</v>
      </c>
      <c r="H14" s="16" t="e">
        <f t="shared" si="4"/>
        <v>#DIV/0!</v>
      </c>
      <c r="I14" s="1">
        <f t="shared" si="47"/>
        <v>0</v>
      </c>
      <c r="J14" s="1">
        <f t="shared" si="47"/>
        <v>0</v>
      </c>
      <c r="K14" s="16" t="e">
        <f t="shared" si="5"/>
        <v>#DIV/0!</v>
      </c>
      <c r="L14" s="51"/>
      <c r="M14" s="1"/>
      <c r="N14" s="16" t="e">
        <f t="shared" si="6"/>
        <v>#DIV/0!</v>
      </c>
      <c r="O14" s="4"/>
      <c r="P14" s="4"/>
      <c r="Q14" s="16" t="e">
        <f t="shared" si="7"/>
        <v>#DIV/0!</v>
      </c>
      <c r="R14" s="1"/>
      <c r="S14" s="1"/>
      <c r="T14" s="16" t="e">
        <f t="shared" si="8"/>
        <v>#DIV/0!</v>
      </c>
      <c r="U14" s="16"/>
      <c r="V14" s="16"/>
      <c r="W14" s="16"/>
      <c r="X14" s="1">
        <f t="shared" si="64"/>
        <v>0</v>
      </c>
      <c r="Y14" s="1">
        <f t="shared" si="64"/>
        <v>0</v>
      </c>
      <c r="Z14" s="16" t="e">
        <f t="shared" si="10"/>
        <v>#DIV/0!</v>
      </c>
      <c r="AA14" s="1"/>
      <c r="AB14" s="1"/>
      <c r="AC14" s="16" t="e">
        <f t="shared" si="11"/>
        <v>#DIV/0!</v>
      </c>
      <c r="AD14" s="1"/>
      <c r="AE14" s="1"/>
      <c r="AF14" s="16" t="e">
        <f t="shared" si="12"/>
        <v>#DIV/0!</v>
      </c>
      <c r="AG14" s="1"/>
      <c r="AH14" s="1"/>
      <c r="AI14" s="16" t="e">
        <f t="shared" si="13"/>
        <v>#DIV/0!</v>
      </c>
      <c r="AJ14" s="1"/>
      <c r="AK14" s="1"/>
      <c r="AL14" s="16" t="e">
        <f t="shared" si="14"/>
        <v>#DIV/0!</v>
      </c>
      <c r="AM14" s="1"/>
      <c r="AN14" s="1"/>
      <c r="AO14" s="16" t="e">
        <f t="shared" si="15"/>
        <v>#DIV/0!</v>
      </c>
      <c r="AP14" s="1"/>
      <c r="AQ14" s="1"/>
      <c r="AR14" s="16" t="e">
        <f t="shared" si="16"/>
        <v>#DIV/0!</v>
      </c>
      <c r="AS14" s="1"/>
      <c r="AT14" s="1"/>
      <c r="AU14" s="16" t="e">
        <f t="shared" si="17"/>
        <v>#DIV/0!</v>
      </c>
      <c r="AV14" s="16"/>
      <c r="AW14" s="16"/>
      <c r="AX14" s="16" t="e">
        <f t="shared" si="18"/>
        <v>#DIV/0!</v>
      </c>
      <c r="AY14" s="1"/>
      <c r="AZ14" s="1"/>
      <c r="BA14" s="16" t="e">
        <f t="shared" si="19"/>
        <v>#DIV/0!</v>
      </c>
      <c r="BB14" s="16"/>
      <c r="BC14" s="16"/>
      <c r="BD14" s="16" t="e">
        <f t="shared" si="20"/>
        <v>#DIV/0!</v>
      </c>
      <c r="BE14" s="16">
        <f t="shared" si="65"/>
        <v>0</v>
      </c>
      <c r="BF14" s="16">
        <f t="shared" si="65"/>
        <v>0</v>
      </c>
      <c r="BG14" s="16" t="e">
        <f t="shared" si="22"/>
        <v>#DIV/0!</v>
      </c>
      <c r="BH14" s="1"/>
      <c r="BI14" s="1"/>
      <c r="BJ14" s="16" t="e">
        <f t="shared" si="23"/>
        <v>#DIV/0!</v>
      </c>
      <c r="BK14" s="16"/>
      <c r="BL14" s="16"/>
      <c r="BM14" s="16"/>
      <c r="BN14" s="17"/>
      <c r="BO14" s="17"/>
      <c r="BP14" s="16" t="e">
        <f t="shared" si="24"/>
        <v>#DIV/0!</v>
      </c>
      <c r="BQ14" s="1">
        <f t="shared" si="66"/>
        <v>0</v>
      </c>
      <c r="BR14" s="1">
        <f t="shared" si="66"/>
        <v>0</v>
      </c>
      <c r="BS14" s="16" t="e">
        <f t="shared" si="26"/>
        <v>#DIV/0!</v>
      </c>
      <c r="BT14" s="1"/>
      <c r="BU14" s="1"/>
      <c r="BV14" s="16" t="e">
        <f t="shared" si="27"/>
        <v>#DIV/0!</v>
      </c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16" t="e">
        <f t="shared" si="28"/>
        <v>#DIV/0!</v>
      </c>
      <c r="CL14" s="1">
        <f t="shared" si="67"/>
        <v>0</v>
      </c>
      <c r="CM14" s="1">
        <f t="shared" si="61"/>
        <v>0</v>
      </c>
      <c r="CN14" s="16" t="e">
        <f t="shared" si="29"/>
        <v>#DIV/0!</v>
      </c>
      <c r="CO14" s="1"/>
      <c r="CP14" s="1"/>
      <c r="CQ14" s="16" t="e">
        <f t="shared" si="30"/>
        <v>#DIV/0!</v>
      </c>
      <c r="CR14" s="1"/>
      <c r="CS14" s="1"/>
      <c r="CT14" s="16" t="e">
        <f t="shared" si="31"/>
        <v>#DIV/0!</v>
      </c>
      <c r="CU14" s="1"/>
      <c r="CV14" s="1"/>
      <c r="CW14" s="16" t="e">
        <f t="shared" si="32"/>
        <v>#DIV/0!</v>
      </c>
      <c r="CX14" s="1"/>
      <c r="CY14" s="1"/>
      <c r="CZ14" s="16" t="e">
        <f t="shared" si="33"/>
        <v>#DIV/0!</v>
      </c>
      <c r="DA14" s="1"/>
      <c r="DB14" s="1"/>
      <c r="DC14" s="16" t="e">
        <f t="shared" si="34"/>
        <v>#DIV/0!</v>
      </c>
      <c r="DD14" s="16"/>
      <c r="DE14" s="16"/>
      <c r="DF14" s="16"/>
      <c r="DG14" s="1">
        <f t="shared" si="62"/>
        <v>0</v>
      </c>
      <c r="DH14" s="1">
        <f t="shared" si="63"/>
        <v>0</v>
      </c>
      <c r="DI14" s="16" t="e">
        <f t="shared" si="35"/>
        <v>#DIV/0!</v>
      </c>
      <c r="DJ14" s="1"/>
      <c r="DK14" s="1"/>
      <c r="DL14" s="16" t="e">
        <f t="shared" si="36"/>
        <v>#DIV/0!</v>
      </c>
      <c r="DM14" s="1"/>
      <c r="DN14" s="1"/>
      <c r="DO14" s="16" t="e">
        <f t="shared" si="37"/>
        <v>#DIV/0!</v>
      </c>
      <c r="DP14" s="1"/>
      <c r="DQ14" s="1"/>
      <c r="DR14" s="16" t="e">
        <f t="shared" si="38"/>
        <v>#DIV/0!</v>
      </c>
      <c r="DS14" s="18"/>
      <c r="DT14" s="18"/>
      <c r="DU14" s="16" t="e">
        <f t="shared" si="39"/>
        <v>#DIV/0!</v>
      </c>
      <c r="DV14" s="57"/>
      <c r="DW14" s="57"/>
      <c r="DX14" s="56" t="e">
        <f t="shared" si="40"/>
        <v>#DIV/0!</v>
      </c>
      <c r="DY14" s="1"/>
      <c r="DZ14" s="1"/>
      <c r="EA14" s="16" t="e">
        <f t="shared" si="41"/>
        <v>#DIV/0!</v>
      </c>
      <c r="EB14" s="16"/>
      <c r="EC14" s="16"/>
      <c r="ED14" s="16" t="e">
        <f t="shared" si="42"/>
        <v>#DIV/0!</v>
      </c>
      <c r="EE14" s="1"/>
      <c r="EF14" s="1"/>
      <c r="EG14" s="16" t="e">
        <f t="shared" si="43"/>
        <v>#DIV/0!</v>
      </c>
      <c r="EH14" s="16"/>
      <c r="EI14" s="16"/>
      <c r="EJ14" s="16" t="e">
        <f t="shared" si="44"/>
        <v>#DIV/0!</v>
      </c>
      <c r="EK14" s="1">
        <f t="shared" si="45"/>
        <v>0</v>
      </c>
      <c r="EL14" s="1">
        <f t="shared" si="46"/>
        <v>0</v>
      </c>
      <c r="EM14" s="16" t="e">
        <f t="shared" si="2"/>
        <v>#DIV/0!</v>
      </c>
      <c r="EN14" s="45">
        <f t="shared" si="48"/>
        <v>1</v>
      </c>
      <c r="EO14" s="45">
        <f t="shared" si="49"/>
        <v>1</v>
      </c>
      <c r="EP14" s="45">
        <f t="shared" si="50"/>
        <v>1</v>
      </c>
      <c r="EQ14" s="45">
        <f t="shared" si="51"/>
        <v>1</v>
      </c>
      <c r="ER14" s="45">
        <f t="shared" si="52"/>
        <v>1</v>
      </c>
      <c r="ES14" s="45">
        <f t="shared" si="53"/>
        <v>1</v>
      </c>
      <c r="ET14" s="45">
        <f t="shared" si="54"/>
        <v>1</v>
      </c>
      <c r="EU14" s="45">
        <f t="shared" si="55"/>
        <v>1</v>
      </c>
      <c r="EV14" s="45">
        <f t="shared" si="56"/>
        <v>1</v>
      </c>
      <c r="EW14" s="45">
        <f t="shared" si="57"/>
        <v>1</v>
      </c>
      <c r="EX14" s="45">
        <f t="shared" si="58"/>
        <v>1</v>
      </c>
      <c r="EY14" s="45">
        <f t="shared" si="59"/>
        <v>1</v>
      </c>
      <c r="EZ14" s="45">
        <f t="shared" si="60"/>
        <v>12</v>
      </c>
    </row>
    <row r="15" spans="1:158" x14ac:dyDescent="0.25">
      <c r="A15" s="4" t="s">
        <v>45</v>
      </c>
      <c r="B15" s="5">
        <v>870</v>
      </c>
      <c r="C15" s="6" t="s">
        <v>46</v>
      </c>
      <c r="D15" s="19"/>
      <c r="E15" s="19"/>
      <c r="F15" s="13">
        <f t="shared" si="3"/>
        <v>48000</v>
      </c>
      <c r="G15" s="13">
        <f t="shared" si="3"/>
        <v>0</v>
      </c>
      <c r="H15" s="16">
        <f t="shared" si="4"/>
        <v>0</v>
      </c>
      <c r="I15" s="1">
        <f t="shared" si="47"/>
        <v>0</v>
      </c>
      <c r="J15" s="1">
        <f t="shared" si="47"/>
        <v>0</v>
      </c>
      <c r="K15" s="16" t="e">
        <f t="shared" si="5"/>
        <v>#DIV/0!</v>
      </c>
      <c r="L15" s="1"/>
      <c r="M15" s="1"/>
      <c r="N15" s="16" t="e">
        <f t="shared" si="6"/>
        <v>#DIV/0!</v>
      </c>
      <c r="O15" s="4"/>
      <c r="P15" s="4"/>
      <c r="Q15" s="16" t="e">
        <f t="shared" si="7"/>
        <v>#DIV/0!</v>
      </c>
      <c r="R15" s="1"/>
      <c r="S15" s="1"/>
      <c r="T15" s="16" t="e">
        <f t="shared" si="8"/>
        <v>#DIV/0!</v>
      </c>
      <c r="U15" s="16"/>
      <c r="V15" s="16"/>
      <c r="W15" s="16"/>
      <c r="X15" s="1">
        <f t="shared" si="64"/>
        <v>0</v>
      </c>
      <c r="Y15" s="1">
        <f t="shared" si="64"/>
        <v>0</v>
      </c>
      <c r="Z15" s="16" t="e">
        <f t="shared" si="10"/>
        <v>#DIV/0!</v>
      </c>
      <c r="AA15" s="1"/>
      <c r="AB15" s="1"/>
      <c r="AC15" s="16" t="e">
        <f t="shared" si="11"/>
        <v>#DIV/0!</v>
      </c>
      <c r="AD15" s="1"/>
      <c r="AE15" s="1"/>
      <c r="AF15" s="16" t="e">
        <f t="shared" si="12"/>
        <v>#DIV/0!</v>
      </c>
      <c r="AG15" s="1"/>
      <c r="AH15" s="1"/>
      <c r="AI15" s="16" t="e">
        <f t="shared" si="13"/>
        <v>#DIV/0!</v>
      </c>
      <c r="AJ15" s="1"/>
      <c r="AK15" s="1"/>
      <c r="AL15" s="16" t="e">
        <f t="shared" si="14"/>
        <v>#DIV/0!</v>
      </c>
      <c r="AM15" s="1"/>
      <c r="AN15" s="1"/>
      <c r="AO15" s="16" t="e">
        <f t="shared" si="15"/>
        <v>#DIV/0!</v>
      </c>
      <c r="AP15" s="1"/>
      <c r="AQ15" s="1"/>
      <c r="AR15" s="16" t="e">
        <f t="shared" si="16"/>
        <v>#DIV/0!</v>
      </c>
      <c r="AS15" s="1"/>
      <c r="AT15" s="1"/>
      <c r="AU15" s="16" t="e">
        <f t="shared" si="17"/>
        <v>#DIV/0!</v>
      </c>
      <c r="AV15" s="16"/>
      <c r="AW15" s="16"/>
      <c r="AX15" s="16" t="e">
        <f t="shared" si="18"/>
        <v>#DIV/0!</v>
      </c>
      <c r="AY15" s="1"/>
      <c r="AZ15" s="1"/>
      <c r="BA15" s="16" t="e">
        <f t="shared" si="19"/>
        <v>#DIV/0!</v>
      </c>
      <c r="BB15" s="16"/>
      <c r="BC15" s="16"/>
      <c r="BD15" s="16" t="e">
        <f t="shared" si="20"/>
        <v>#DIV/0!</v>
      </c>
      <c r="BE15" s="16">
        <f t="shared" si="65"/>
        <v>0</v>
      </c>
      <c r="BF15" s="16">
        <f t="shared" si="65"/>
        <v>0</v>
      </c>
      <c r="BG15" s="16" t="e">
        <f t="shared" si="22"/>
        <v>#DIV/0!</v>
      </c>
      <c r="BH15" s="1"/>
      <c r="BI15" s="1"/>
      <c r="BJ15" s="16" t="e">
        <f t="shared" si="23"/>
        <v>#DIV/0!</v>
      </c>
      <c r="BK15" s="16"/>
      <c r="BL15" s="16"/>
      <c r="BM15" s="16"/>
      <c r="BN15" s="17"/>
      <c r="BO15" s="17"/>
      <c r="BP15" s="16" t="e">
        <f t="shared" si="24"/>
        <v>#DIV/0!</v>
      </c>
      <c r="BQ15" s="1">
        <f t="shared" si="66"/>
        <v>0</v>
      </c>
      <c r="BR15" s="1">
        <f t="shared" si="66"/>
        <v>0</v>
      </c>
      <c r="BS15" s="16" t="e">
        <f t="shared" si="26"/>
        <v>#DIV/0!</v>
      </c>
      <c r="BT15" s="1"/>
      <c r="BU15" s="1"/>
      <c r="BV15" s="16" t="e">
        <f t="shared" si="27"/>
        <v>#DIV/0!</v>
      </c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16" t="e">
        <f t="shared" si="28"/>
        <v>#DIV/0!</v>
      </c>
      <c r="CL15" s="1">
        <f t="shared" si="67"/>
        <v>48000</v>
      </c>
      <c r="CM15" s="1">
        <f t="shared" si="61"/>
        <v>0</v>
      </c>
      <c r="CN15" s="16">
        <f t="shared" si="29"/>
        <v>0</v>
      </c>
      <c r="CO15" s="1"/>
      <c r="CP15" s="1"/>
      <c r="CQ15" s="16" t="e">
        <f t="shared" si="30"/>
        <v>#DIV/0!</v>
      </c>
      <c r="CR15" s="1"/>
      <c r="CS15" s="1"/>
      <c r="CT15" s="16" t="e">
        <f t="shared" si="31"/>
        <v>#DIV/0!</v>
      </c>
      <c r="CU15" s="1"/>
      <c r="CV15" s="1"/>
      <c r="CW15" s="16" t="e">
        <f t="shared" si="32"/>
        <v>#DIV/0!</v>
      </c>
      <c r="CX15" s="1"/>
      <c r="CY15" s="1"/>
      <c r="CZ15" s="16" t="e">
        <f t="shared" si="33"/>
        <v>#DIV/0!</v>
      </c>
      <c r="DA15" s="1">
        <v>48000</v>
      </c>
      <c r="DB15" s="1"/>
      <c r="DC15" s="16">
        <f t="shared" si="34"/>
        <v>0</v>
      </c>
      <c r="DD15" s="16"/>
      <c r="DE15" s="16"/>
      <c r="DF15" s="16"/>
      <c r="DG15" s="1">
        <f t="shared" si="62"/>
        <v>0</v>
      </c>
      <c r="DH15" s="1">
        <f t="shared" si="63"/>
        <v>0</v>
      </c>
      <c r="DI15" s="16" t="e">
        <f t="shared" si="35"/>
        <v>#DIV/0!</v>
      </c>
      <c r="DJ15" s="1"/>
      <c r="DK15" s="1"/>
      <c r="DL15" s="16" t="e">
        <f t="shared" si="36"/>
        <v>#DIV/0!</v>
      </c>
      <c r="DM15" s="1"/>
      <c r="DN15" s="1"/>
      <c r="DO15" s="16" t="e">
        <f t="shared" si="37"/>
        <v>#DIV/0!</v>
      </c>
      <c r="DP15" s="1"/>
      <c r="DQ15" s="1"/>
      <c r="DR15" s="16" t="e">
        <f t="shared" si="38"/>
        <v>#DIV/0!</v>
      </c>
      <c r="DS15" s="18"/>
      <c r="DT15" s="18"/>
      <c r="DU15" s="16" t="e">
        <f t="shared" si="39"/>
        <v>#DIV/0!</v>
      </c>
      <c r="DV15" s="57"/>
      <c r="DW15" s="57"/>
      <c r="DX15" s="56" t="e">
        <f t="shared" si="40"/>
        <v>#DIV/0!</v>
      </c>
      <c r="DY15" s="1"/>
      <c r="DZ15" s="1"/>
      <c r="EA15" s="16" t="e">
        <f t="shared" si="41"/>
        <v>#DIV/0!</v>
      </c>
      <c r="EB15" s="16"/>
      <c r="EC15" s="16"/>
      <c r="ED15" s="16" t="e">
        <f t="shared" si="42"/>
        <v>#DIV/0!</v>
      </c>
      <c r="EE15" s="1"/>
      <c r="EF15" s="1"/>
      <c r="EG15" s="16" t="e">
        <f t="shared" si="43"/>
        <v>#DIV/0!</v>
      </c>
      <c r="EH15" s="16"/>
      <c r="EI15" s="16"/>
      <c r="EJ15" s="16" t="e">
        <f t="shared" si="44"/>
        <v>#DIV/0!</v>
      </c>
      <c r="EK15" s="1">
        <f t="shared" si="45"/>
        <v>48000</v>
      </c>
      <c r="EL15" s="1">
        <f t="shared" si="46"/>
        <v>0</v>
      </c>
      <c r="EM15" s="16">
        <f t="shared" si="2"/>
        <v>0</v>
      </c>
      <c r="EN15" s="45">
        <f t="shared" si="48"/>
        <v>1</v>
      </c>
      <c r="EO15" s="45">
        <f t="shared" si="49"/>
        <v>1</v>
      </c>
      <c r="EP15" s="45">
        <f t="shared" si="50"/>
        <v>1</v>
      </c>
      <c r="EQ15" s="45">
        <f t="shared" si="51"/>
        <v>1</v>
      </c>
      <c r="ER15" s="45">
        <f t="shared" si="52"/>
        <v>1</v>
      </c>
      <c r="ES15" s="45">
        <f t="shared" si="53"/>
        <v>1</v>
      </c>
      <c r="ET15" s="45">
        <f t="shared" si="54"/>
        <v>1</v>
      </c>
      <c r="EU15" s="45">
        <f t="shared" si="55"/>
        <v>1</v>
      </c>
      <c r="EV15" s="45">
        <f t="shared" si="56"/>
        <v>1</v>
      </c>
      <c r="EW15" s="45">
        <f t="shared" si="57"/>
        <v>1</v>
      </c>
      <c r="EX15" s="45">
        <f t="shared" si="58"/>
        <v>1</v>
      </c>
      <c r="EY15" s="45">
        <f t="shared" si="59"/>
        <v>1</v>
      </c>
      <c r="EZ15" s="45">
        <f t="shared" si="60"/>
        <v>12</v>
      </c>
    </row>
    <row r="16" spans="1:158" x14ac:dyDescent="0.25">
      <c r="A16" s="4" t="s">
        <v>47</v>
      </c>
      <c r="B16" s="5"/>
      <c r="C16" s="6" t="s">
        <v>48</v>
      </c>
      <c r="D16" s="19"/>
      <c r="E16" s="19"/>
      <c r="F16" s="13">
        <f t="shared" si="3"/>
        <v>112930</v>
      </c>
      <c r="G16" s="13">
        <f t="shared" si="3"/>
        <v>51180</v>
      </c>
      <c r="H16" s="16">
        <f t="shared" si="4"/>
        <v>45.320109802532542</v>
      </c>
      <c r="I16" s="1">
        <f t="shared" si="47"/>
        <v>43930</v>
      </c>
      <c r="J16" s="1">
        <f t="shared" si="47"/>
        <v>21965</v>
      </c>
      <c r="K16" s="16">
        <f t="shared" si="5"/>
        <v>50</v>
      </c>
      <c r="L16" s="1">
        <v>33740.400000000001</v>
      </c>
      <c r="M16" s="1">
        <f>M17</f>
        <v>16870.2</v>
      </c>
      <c r="N16" s="16">
        <f t="shared" si="6"/>
        <v>50</v>
      </c>
      <c r="O16" s="4"/>
      <c r="P16" s="4"/>
      <c r="Q16" s="16" t="e">
        <f t="shared" si="7"/>
        <v>#DIV/0!</v>
      </c>
      <c r="R16" s="1">
        <v>10189.6</v>
      </c>
      <c r="S16" s="1">
        <f>S17</f>
        <v>5094.8</v>
      </c>
      <c r="T16" s="16">
        <f t="shared" si="8"/>
        <v>50</v>
      </c>
      <c r="U16" s="16"/>
      <c r="V16" s="16"/>
      <c r="W16" s="16"/>
      <c r="X16" s="1">
        <f>X18</f>
        <v>61000</v>
      </c>
      <c r="Y16" s="1">
        <f>Y18</f>
        <v>21215</v>
      </c>
      <c r="Z16" s="16">
        <f t="shared" si="10"/>
        <v>34.778688524590166</v>
      </c>
      <c r="AA16" s="1"/>
      <c r="AB16" s="1"/>
      <c r="AC16" s="16" t="e">
        <f t="shared" si="11"/>
        <v>#DIV/0!</v>
      </c>
      <c r="AD16" s="1"/>
      <c r="AE16" s="1"/>
      <c r="AF16" s="16" t="e">
        <f t="shared" si="12"/>
        <v>#DIV/0!</v>
      </c>
      <c r="AG16" s="1"/>
      <c r="AH16" s="1"/>
      <c r="AI16" s="16"/>
      <c r="AJ16" s="1"/>
      <c r="AK16" s="1"/>
      <c r="AL16" s="16"/>
      <c r="AM16" s="1"/>
      <c r="AN16" s="1"/>
      <c r="AO16" s="16"/>
      <c r="AP16" s="1"/>
      <c r="AQ16" s="1"/>
      <c r="AR16" s="16"/>
      <c r="AS16" s="1">
        <f>AS18</f>
        <v>61000</v>
      </c>
      <c r="AT16" s="1">
        <f>AT18</f>
        <v>21215</v>
      </c>
      <c r="AU16" s="16">
        <f t="shared" si="17"/>
        <v>34.778688524590166</v>
      </c>
      <c r="AV16" s="16"/>
      <c r="AW16" s="16"/>
      <c r="AX16" s="16" t="e">
        <f t="shared" si="18"/>
        <v>#DIV/0!</v>
      </c>
      <c r="AY16" s="1"/>
      <c r="AZ16" s="1"/>
      <c r="BA16" s="16" t="e">
        <f t="shared" si="19"/>
        <v>#DIV/0!</v>
      </c>
      <c r="BB16" s="16"/>
      <c r="BC16" s="16"/>
      <c r="BD16" s="16"/>
      <c r="BE16" s="16"/>
      <c r="BF16" s="16"/>
      <c r="BG16" s="16"/>
      <c r="BH16" s="1"/>
      <c r="BI16" s="1"/>
      <c r="BJ16" s="16"/>
      <c r="BK16" s="16"/>
      <c r="BL16" s="16"/>
      <c r="BM16" s="16"/>
      <c r="BN16" s="17"/>
      <c r="BO16" s="17"/>
      <c r="BP16" s="16"/>
      <c r="BQ16" s="1"/>
      <c r="BR16" s="1"/>
      <c r="BS16" s="16"/>
      <c r="BT16" s="1"/>
      <c r="BU16" s="1"/>
      <c r="BV16" s="16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16" t="e">
        <f t="shared" si="28"/>
        <v>#DIV/0!</v>
      </c>
      <c r="CL16" s="1">
        <f>CL19</f>
        <v>8000</v>
      </c>
      <c r="CM16" s="1">
        <f>CM19</f>
        <v>8000</v>
      </c>
      <c r="CN16" s="16">
        <f>CM16/CL16*100</f>
        <v>100</v>
      </c>
      <c r="CO16" s="1"/>
      <c r="CP16" s="1"/>
      <c r="CQ16" s="16" t="e">
        <f t="shared" si="30"/>
        <v>#DIV/0!</v>
      </c>
      <c r="CR16" s="1"/>
      <c r="CS16" s="1"/>
      <c r="CT16" s="16" t="e">
        <f t="shared" si="31"/>
        <v>#DIV/0!</v>
      </c>
      <c r="CU16" s="1"/>
      <c r="CV16" s="1"/>
      <c r="CW16" s="16"/>
      <c r="CX16" s="1"/>
      <c r="CY16" s="1"/>
      <c r="CZ16" s="16"/>
      <c r="DA16" s="1">
        <f>DA17+DA18+DA19</f>
        <v>8000</v>
      </c>
      <c r="DB16" s="1">
        <f>DB17+DB18+DB19</f>
        <v>8000</v>
      </c>
      <c r="DC16" s="16">
        <f t="shared" si="34"/>
        <v>100</v>
      </c>
      <c r="DD16" s="16"/>
      <c r="DE16" s="16"/>
      <c r="DF16" s="16"/>
      <c r="DG16" s="1">
        <f t="shared" si="62"/>
        <v>34586</v>
      </c>
      <c r="DH16" s="1">
        <f t="shared" si="63"/>
        <v>3250</v>
      </c>
      <c r="DI16" s="16">
        <f t="shared" si="35"/>
        <v>9.3968657838431735</v>
      </c>
      <c r="DJ16" s="1"/>
      <c r="DK16" s="1"/>
      <c r="DL16" s="16" t="e">
        <f t="shared" si="36"/>
        <v>#DIV/0!</v>
      </c>
      <c r="DM16" s="1"/>
      <c r="DN16" s="1"/>
      <c r="DO16" s="16"/>
      <c r="DP16" s="1"/>
      <c r="DQ16" s="1"/>
      <c r="DR16" s="16"/>
      <c r="DS16" s="18"/>
      <c r="DT16" s="18"/>
      <c r="DU16" s="16"/>
      <c r="DV16" s="57">
        <f>DY16+EE16</f>
        <v>31486</v>
      </c>
      <c r="DW16" s="57">
        <f>DZ16+EF16</f>
        <v>175</v>
      </c>
      <c r="DX16" s="56">
        <f t="shared" si="40"/>
        <v>0.55580257892396623</v>
      </c>
      <c r="DY16" s="1">
        <f>DY18</f>
        <v>0</v>
      </c>
      <c r="DZ16" s="1">
        <f>DZ18</f>
        <v>0</v>
      </c>
      <c r="EA16" s="16" t="e">
        <f t="shared" si="41"/>
        <v>#DIV/0!</v>
      </c>
      <c r="EB16" s="1">
        <f>EB18</f>
        <v>0</v>
      </c>
      <c r="EC16" s="1">
        <f>EC18</f>
        <v>0</v>
      </c>
      <c r="ED16" s="16" t="e">
        <f t="shared" si="42"/>
        <v>#DIV/0!</v>
      </c>
      <c r="EE16" s="1">
        <f>EE18</f>
        <v>31486</v>
      </c>
      <c r="EF16" s="1">
        <f>EF18</f>
        <v>175</v>
      </c>
      <c r="EG16" s="16">
        <f t="shared" si="43"/>
        <v>0.55580257892396623</v>
      </c>
      <c r="EH16" s="1">
        <f>EH18</f>
        <v>3100</v>
      </c>
      <c r="EI16" s="1">
        <f>EI18</f>
        <v>3075</v>
      </c>
      <c r="EJ16" s="16">
        <f t="shared" si="44"/>
        <v>99.193548387096769</v>
      </c>
      <c r="EK16" s="1">
        <f t="shared" si="45"/>
        <v>147516</v>
      </c>
      <c r="EL16" s="1">
        <f t="shared" si="46"/>
        <v>54430</v>
      </c>
      <c r="EM16" s="16">
        <f t="shared" si="2"/>
        <v>36.897692453699939</v>
      </c>
    </row>
    <row r="17" spans="1:157" x14ac:dyDescent="0.25">
      <c r="A17" s="4" t="s">
        <v>47</v>
      </c>
      <c r="B17" s="5" t="s">
        <v>36</v>
      </c>
      <c r="C17" s="6"/>
      <c r="D17" s="19"/>
      <c r="E17" s="19"/>
      <c r="F17" s="13">
        <f t="shared" si="3"/>
        <v>43930</v>
      </c>
      <c r="G17" s="13">
        <f t="shared" si="3"/>
        <v>21965</v>
      </c>
      <c r="H17" s="16">
        <f t="shared" si="4"/>
        <v>50</v>
      </c>
      <c r="I17" s="1">
        <f t="shared" si="47"/>
        <v>43930</v>
      </c>
      <c r="J17" s="1">
        <f t="shared" si="47"/>
        <v>21965</v>
      </c>
      <c r="K17" s="16">
        <f t="shared" si="5"/>
        <v>50</v>
      </c>
      <c r="L17" s="1">
        <v>33740.400000000001</v>
      </c>
      <c r="M17" s="1">
        <f>8435.1+5623.4+2811.7</f>
        <v>16870.2</v>
      </c>
      <c r="N17" s="16">
        <f t="shared" si="6"/>
        <v>50</v>
      </c>
      <c r="O17" s="4"/>
      <c r="P17" s="4"/>
      <c r="Q17" s="16" t="e">
        <f t="shared" si="7"/>
        <v>#DIV/0!</v>
      </c>
      <c r="R17" s="1">
        <v>10189.6</v>
      </c>
      <c r="S17" s="1">
        <f>2547.4+1698.27+849.13</f>
        <v>5094.8</v>
      </c>
      <c r="T17" s="16">
        <f t="shared" si="8"/>
        <v>50</v>
      </c>
      <c r="U17" s="16"/>
      <c r="V17" s="16"/>
      <c r="W17" s="16"/>
      <c r="X17" s="1"/>
      <c r="Y17" s="1"/>
      <c r="Z17" s="16" t="e">
        <f t="shared" si="10"/>
        <v>#DIV/0!</v>
      </c>
      <c r="AA17" s="1"/>
      <c r="AB17" s="1"/>
      <c r="AC17" s="16" t="e">
        <f t="shared" si="11"/>
        <v>#DIV/0!</v>
      </c>
      <c r="AD17" s="1"/>
      <c r="AE17" s="1"/>
      <c r="AF17" s="16" t="e">
        <f t="shared" si="12"/>
        <v>#DIV/0!</v>
      </c>
      <c r="AG17" s="1"/>
      <c r="AH17" s="1"/>
      <c r="AI17" s="16"/>
      <c r="AJ17" s="1"/>
      <c r="AK17" s="1"/>
      <c r="AL17" s="16"/>
      <c r="AM17" s="1"/>
      <c r="AN17" s="1"/>
      <c r="AO17" s="16"/>
      <c r="AP17" s="1"/>
      <c r="AQ17" s="1"/>
      <c r="AR17" s="16"/>
      <c r="AS17" s="1"/>
      <c r="AT17" s="1"/>
      <c r="AU17" s="16"/>
      <c r="AV17" s="16"/>
      <c r="AW17" s="16"/>
      <c r="AX17" s="16" t="e">
        <f t="shared" si="18"/>
        <v>#DIV/0!</v>
      </c>
      <c r="AY17" s="1"/>
      <c r="AZ17" s="1"/>
      <c r="BA17" s="16" t="e">
        <f t="shared" si="19"/>
        <v>#DIV/0!</v>
      </c>
      <c r="BB17" s="16"/>
      <c r="BC17" s="16"/>
      <c r="BD17" s="16"/>
      <c r="BE17" s="16"/>
      <c r="BF17" s="16"/>
      <c r="BG17" s="16"/>
      <c r="BH17" s="1"/>
      <c r="BI17" s="1"/>
      <c r="BJ17" s="16"/>
      <c r="BK17" s="16"/>
      <c r="BL17" s="16"/>
      <c r="BM17" s="16"/>
      <c r="BN17" s="17"/>
      <c r="BO17" s="17"/>
      <c r="BP17" s="16"/>
      <c r="BQ17" s="1"/>
      <c r="BR17" s="1"/>
      <c r="BS17" s="16"/>
      <c r="BT17" s="1"/>
      <c r="BU17" s="1"/>
      <c r="BV17" s="16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16" t="e">
        <f t="shared" si="28"/>
        <v>#DIV/0!</v>
      </c>
      <c r="CL17" s="1"/>
      <c r="CM17" s="1"/>
      <c r="CN17" s="16" t="e">
        <f>CM17/CL17*100</f>
        <v>#DIV/0!</v>
      </c>
      <c r="CO17" s="1"/>
      <c r="CP17" s="1"/>
      <c r="CQ17" s="16" t="e">
        <f t="shared" si="30"/>
        <v>#DIV/0!</v>
      </c>
      <c r="CR17" s="1"/>
      <c r="CS17" s="1"/>
      <c r="CT17" s="16" t="e">
        <f t="shared" si="31"/>
        <v>#DIV/0!</v>
      </c>
      <c r="CU17" s="1"/>
      <c r="CV17" s="1"/>
      <c r="CW17" s="16"/>
      <c r="CX17" s="1"/>
      <c r="CY17" s="1"/>
      <c r="CZ17" s="16"/>
      <c r="DA17" s="1"/>
      <c r="DB17" s="1"/>
      <c r="DC17" s="16" t="e">
        <f t="shared" si="34"/>
        <v>#DIV/0!</v>
      </c>
      <c r="DD17" s="16"/>
      <c r="DE17" s="16"/>
      <c r="DF17" s="16"/>
      <c r="DG17" s="1">
        <f t="shared" si="62"/>
        <v>0</v>
      </c>
      <c r="DH17" s="1">
        <f t="shared" si="63"/>
        <v>0</v>
      </c>
      <c r="DI17" s="16" t="e">
        <f t="shared" si="35"/>
        <v>#DIV/0!</v>
      </c>
      <c r="DJ17" s="1"/>
      <c r="DK17" s="1"/>
      <c r="DL17" s="16" t="e">
        <f t="shared" si="36"/>
        <v>#DIV/0!</v>
      </c>
      <c r="DM17" s="1"/>
      <c r="DN17" s="1"/>
      <c r="DO17" s="16"/>
      <c r="DP17" s="1"/>
      <c r="DQ17" s="1"/>
      <c r="DR17" s="16"/>
      <c r="DS17" s="18"/>
      <c r="DT17" s="18"/>
      <c r="DU17" s="16"/>
      <c r="DV17" s="57"/>
      <c r="DW17" s="57"/>
      <c r="DX17" s="56"/>
      <c r="DY17" s="1"/>
      <c r="DZ17" s="1"/>
      <c r="EA17" s="16" t="e">
        <f t="shared" si="41"/>
        <v>#DIV/0!</v>
      </c>
      <c r="EB17" s="16"/>
      <c r="EC17" s="16"/>
      <c r="ED17" s="16" t="e">
        <f t="shared" si="42"/>
        <v>#DIV/0!</v>
      </c>
      <c r="EE17" s="1"/>
      <c r="EF17" s="1"/>
      <c r="EG17" s="16"/>
      <c r="EH17" s="16"/>
      <c r="EI17" s="16"/>
      <c r="EJ17" s="16" t="e">
        <f t="shared" si="44"/>
        <v>#DIV/0!</v>
      </c>
      <c r="EK17" s="1">
        <f t="shared" si="45"/>
        <v>43930</v>
      </c>
      <c r="EL17" s="1">
        <f t="shared" si="46"/>
        <v>21965</v>
      </c>
      <c r="EM17" s="16">
        <f t="shared" si="2"/>
        <v>50</v>
      </c>
    </row>
    <row r="18" spans="1:157" x14ac:dyDescent="0.25">
      <c r="A18" s="4" t="s">
        <v>47</v>
      </c>
      <c r="B18" s="5">
        <v>244</v>
      </c>
      <c r="C18" s="6" t="s">
        <v>48</v>
      </c>
      <c r="D18" s="19"/>
      <c r="E18" s="19"/>
      <c r="F18" s="13">
        <f t="shared" si="3"/>
        <v>61000</v>
      </c>
      <c r="G18" s="13">
        <f t="shared" si="3"/>
        <v>21215</v>
      </c>
      <c r="H18" s="16">
        <f t="shared" si="4"/>
        <v>34.778688524590166</v>
      </c>
      <c r="I18" s="1">
        <f t="shared" si="47"/>
        <v>0</v>
      </c>
      <c r="J18" s="1">
        <f t="shared" si="47"/>
        <v>0</v>
      </c>
      <c r="K18" s="16" t="e">
        <f t="shared" si="5"/>
        <v>#DIV/0!</v>
      </c>
      <c r="L18" s="1"/>
      <c r="M18" s="1"/>
      <c r="N18" s="16" t="e">
        <f t="shared" si="6"/>
        <v>#DIV/0!</v>
      </c>
      <c r="O18" s="4"/>
      <c r="P18" s="4"/>
      <c r="Q18" s="16" t="e">
        <f t="shared" si="7"/>
        <v>#DIV/0!</v>
      </c>
      <c r="R18" s="1"/>
      <c r="S18" s="1"/>
      <c r="T18" s="16" t="e">
        <f t="shared" si="8"/>
        <v>#DIV/0!</v>
      </c>
      <c r="U18" s="16"/>
      <c r="V18" s="16"/>
      <c r="W18" s="16"/>
      <c r="X18" s="1">
        <f t="shared" ref="X18:Y19" si="68">AA18+AD18+AG18+AJ18+AP18+AS18+AM18</f>
        <v>61000</v>
      </c>
      <c r="Y18" s="1">
        <f t="shared" si="68"/>
        <v>21215</v>
      </c>
      <c r="Z18" s="16">
        <f t="shared" si="10"/>
        <v>34.778688524590166</v>
      </c>
      <c r="AA18" s="1"/>
      <c r="AB18" s="1"/>
      <c r="AC18" s="16" t="e">
        <f t="shared" si="11"/>
        <v>#DIV/0!</v>
      </c>
      <c r="AD18" s="1"/>
      <c r="AE18" s="1"/>
      <c r="AF18" s="16" t="e">
        <f t="shared" si="12"/>
        <v>#DIV/0!</v>
      </c>
      <c r="AG18" s="1"/>
      <c r="AH18" s="1"/>
      <c r="AI18" s="16" t="e">
        <f t="shared" ref="AI18" si="69">AH18/AG18*100</f>
        <v>#DIV/0!</v>
      </c>
      <c r="AJ18" s="1"/>
      <c r="AK18" s="1"/>
      <c r="AL18" s="16" t="e">
        <f t="shared" ref="AL18" si="70">AK18/AJ18*100</f>
        <v>#DIV/0!</v>
      </c>
      <c r="AM18" s="1"/>
      <c r="AN18" s="1"/>
      <c r="AO18" s="16" t="e">
        <f t="shared" ref="AO18" si="71">AN18/AM18*100</f>
        <v>#DIV/0!</v>
      </c>
      <c r="AP18" s="1"/>
      <c r="AQ18" s="1"/>
      <c r="AR18" s="16" t="e">
        <f t="shared" ref="AR18" si="72">AQ18/AP18*100</f>
        <v>#DIV/0!</v>
      </c>
      <c r="AS18" s="1">
        <f>51000+5000+5000</f>
        <v>61000</v>
      </c>
      <c r="AT18" s="1">
        <f>1817+6669+4243*3</f>
        <v>21215</v>
      </c>
      <c r="AU18" s="16">
        <f t="shared" si="17"/>
        <v>34.778688524590166</v>
      </c>
      <c r="AV18" s="16"/>
      <c r="AW18" s="16"/>
      <c r="AX18" s="16" t="e">
        <f t="shared" si="18"/>
        <v>#DIV/0!</v>
      </c>
      <c r="AY18" s="1"/>
      <c r="AZ18" s="1"/>
      <c r="BA18" s="16" t="e">
        <f t="shared" si="19"/>
        <v>#DIV/0!</v>
      </c>
      <c r="BB18" s="16"/>
      <c r="BC18" s="16"/>
      <c r="BD18" s="16" t="e">
        <f t="shared" ref="BD18" si="73">BC18/BB18*100</f>
        <v>#DIV/0!</v>
      </c>
      <c r="BE18" s="16">
        <f t="shared" ref="BE18:BF18" si="74">BH18</f>
        <v>0</v>
      </c>
      <c r="BF18" s="16">
        <f t="shared" si="74"/>
        <v>0</v>
      </c>
      <c r="BG18" s="16" t="e">
        <f t="shared" ref="BG18" si="75">BF18/BE18*100</f>
        <v>#DIV/0!</v>
      </c>
      <c r="BH18" s="1"/>
      <c r="BI18" s="1"/>
      <c r="BJ18" s="16" t="e">
        <f t="shared" ref="BJ18" si="76">BI18/BH18*100</f>
        <v>#DIV/0!</v>
      </c>
      <c r="BK18" s="16"/>
      <c r="BL18" s="16"/>
      <c r="BM18" s="16"/>
      <c r="BN18" s="17"/>
      <c r="BO18" s="17"/>
      <c r="BP18" s="16" t="e">
        <f t="shared" ref="BP18" si="77">BO18/BN18*100</f>
        <v>#DIV/0!</v>
      </c>
      <c r="BQ18" s="1">
        <f t="shared" ref="BQ18:BR18" si="78">BT18+CI18</f>
        <v>0</v>
      </c>
      <c r="BR18" s="1">
        <f t="shared" si="78"/>
        <v>0</v>
      </c>
      <c r="BS18" s="16" t="e">
        <f t="shared" ref="BS18" si="79">BR18/BQ18*100</f>
        <v>#DIV/0!</v>
      </c>
      <c r="BT18" s="1"/>
      <c r="BU18" s="1"/>
      <c r="BV18" s="16" t="e">
        <f t="shared" ref="BV18" si="80">BU18/BT18*100</f>
        <v>#DIV/0!</v>
      </c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16" t="e">
        <f t="shared" si="28"/>
        <v>#DIV/0!</v>
      </c>
      <c r="CL18" s="1">
        <f t="shared" ref="CL18:CM19" si="81">CO18+CR18+CU18+CX18+DA18</f>
        <v>0</v>
      </c>
      <c r="CM18" s="1">
        <f t="shared" si="81"/>
        <v>0</v>
      </c>
      <c r="CN18" s="16" t="e">
        <f t="shared" ref="CN18:CN67" si="82">CM18/CL18*100</f>
        <v>#DIV/0!</v>
      </c>
      <c r="CO18" s="1"/>
      <c r="CP18" s="1"/>
      <c r="CQ18" s="16" t="e">
        <f t="shared" si="30"/>
        <v>#DIV/0!</v>
      </c>
      <c r="CR18" s="1"/>
      <c r="CS18" s="1"/>
      <c r="CT18" s="16" t="e">
        <f t="shared" si="31"/>
        <v>#DIV/0!</v>
      </c>
      <c r="CU18" s="1"/>
      <c r="CV18" s="1"/>
      <c r="CW18" s="16" t="e">
        <f t="shared" ref="CW18" si="83">CV18/CU18*100</f>
        <v>#DIV/0!</v>
      </c>
      <c r="CX18" s="1"/>
      <c r="CY18" s="1"/>
      <c r="CZ18" s="16" t="e">
        <f t="shared" ref="CZ18" si="84">CY18/CX18*100</f>
        <v>#DIV/0!</v>
      </c>
      <c r="DA18" s="1"/>
      <c r="DB18" s="1"/>
      <c r="DC18" s="16" t="e">
        <f t="shared" si="34"/>
        <v>#DIV/0!</v>
      </c>
      <c r="DD18" s="16"/>
      <c r="DE18" s="16"/>
      <c r="DF18" s="16"/>
      <c r="DG18" s="1">
        <f>DJ18+DV18</f>
        <v>34586</v>
      </c>
      <c r="DH18" s="1">
        <f>DK18+DW18</f>
        <v>3250</v>
      </c>
      <c r="DI18" s="16">
        <f t="shared" si="35"/>
        <v>9.3968657838431735</v>
      </c>
      <c r="DJ18" s="1"/>
      <c r="DK18" s="1"/>
      <c r="DL18" s="16" t="e">
        <f t="shared" ref="DL18" si="85">DK18/DJ18*100</f>
        <v>#DIV/0!</v>
      </c>
      <c r="DM18" s="1"/>
      <c r="DN18" s="1"/>
      <c r="DO18" s="16" t="e">
        <f t="shared" ref="DO18" si="86">DN18/DM18*100</f>
        <v>#DIV/0!</v>
      </c>
      <c r="DP18" s="1"/>
      <c r="DQ18" s="1"/>
      <c r="DR18" s="16" t="e">
        <f t="shared" ref="DR18" si="87">DQ18/DP18*100</f>
        <v>#DIV/0!</v>
      </c>
      <c r="DS18" s="18"/>
      <c r="DT18" s="18"/>
      <c r="DU18" s="16" t="e">
        <f t="shared" ref="DU18" si="88">DT18/DS18*100</f>
        <v>#DIV/0!</v>
      </c>
      <c r="DV18" s="57">
        <f>DY18+EB18+EE18+EH18</f>
        <v>34586</v>
      </c>
      <c r="DW18" s="57">
        <f>DZ18+EC18+EF18+EI18</f>
        <v>3250</v>
      </c>
      <c r="DX18" s="56">
        <f t="shared" ref="DX18" si="89">DW18/DV18*100</f>
        <v>9.3968657838431735</v>
      </c>
      <c r="DY18" s="1"/>
      <c r="DZ18" s="1"/>
      <c r="EA18" s="16" t="e">
        <f t="shared" ref="EA18:EA19" si="90">DZ18/DY18*100</f>
        <v>#DIV/0!</v>
      </c>
      <c r="EB18" s="16"/>
      <c r="EC18" s="16"/>
      <c r="ED18" s="16" t="e">
        <f t="shared" ref="ED18:ED19" si="91">EC18/EB18*100</f>
        <v>#DIV/0!</v>
      </c>
      <c r="EE18" s="1">
        <f>30842-456+22200-10000-8000-3100</f>
        <v>31486</v>
      </c>
      <c r="EF18" s="1">
        <f>175</f>
        <v>175</v>
      </c>
      <c r="EG18" s="16">
        <f t="shared" si="43"/>
        <v>0.55580257892396623</v>
      </c>
      <c r="EH18" s="1">
        <f>3100</f>
        <v>3100</v>
      </c>
      <c r="EI18" s="1">
        <f>3075</f>
        <v>3075</v>
      </c>
      <c r="EJ18" s="16">
        <f t="shared" si="44"/>
        <v>99.193548387096769</v>
      </c>
      <c r="EK18" s="1">
        <f t="shared" si="45"/>
        <v>95586</v>
      </c>
      <c r="EL18" s="1">
        <f t="shared" si="46"/>
        <v>24465</v>
      </c>
      <c r="EM18" s="16">
        <f t="shared" si="2"/>
        <v>25.594752369593877</v>
      </c>
      <c r="EN18" s="45">
        <f t="shared" ref="EN18:EN69" si="92">IF(M18&lt;=L18,1,0)</f>
        <v>1</v>
      </c>
      <c r="EO18" s="45">
        <f t="shared" ref="EO18:EO69" si="93">IF(S18&lt;=R18,1,0)</f>
        <v>1</v>
      </c>
      <c r="EP18" s="45">
        <f t="shared" ref="EP18:EP69" si="94">IF(AB18&lt;=AA18,1,0)</f>
        <v>1</v>
      </c>
      <c r="EQ18" s="45">
        <f t="shared" ref="EQ18:EQ69" si="95">IF(AH18&lt;=AG18,1,0)</f>
        <v>1</v>
      </c>
      <c r="ER18" s="45">
        <f t="shared" ref="ER18:ER69" si="96">IF(AQ18&lt;=AP18,1,0)</f>
        <v>1</v>
      </c>
      <c r="ES18" s="45">
        <f t="shared" ref="ES18:ES69" si="97">IF(AT18&lt;=AS18,1,0)</f>
        <v>1</v>
      </c>
      <c r="ET18" s="45">
        <f t="shared" ref="ET18:ET69" si="98">IF(BO18&lt;=BN18,1,0)</f>
        <v>1</v>
      </c>
      <c r="EU18" s="45">
        <f t="shared" ref="EU18:EU69" si="99">IF(CJ18&lt;=CI18,1,0)</f>
        <v>1</v>
      </c>
      <c r="EV18" s="45">
        <f t="shared" ref="EV18:EV69" si="100">IF(CM18&lt;=CL18,1,0)</f>
        <v>1</v>
      </c>
      <c r="EW18" s="45">
        <f t="shared" ref="EW18:EW69" si="101">IF(DK18&lt;=DJ18,1,0)</f>
        <v>1</v>
      </c>
      <c r="EX18" s="45">
        <f t="shared" ref="EX18:EX69" si="102">IF(DZ18&lt;=DY18,1,0)</f>
        <v>1</v>
      </c>
      <c r="EY18" s="45">
        <f t="shared" ref="EY18:EY69" si="103">IF(EF18&lt;=EE18,1,0)</f>
        <v>1</v>
      </c>
      <c r="EZ18" s="45">
        <f t="shared" ref="EZ18:EZ69" si="104">SUM(EN18:EY18)</f>
        <v>12</v>
      </c>
    </row>
    <row r="19" spans="1:157" x14ac:dyDescent="0.25">
      <c r="A19" s="4" t="s">
        <v>47</v>
      </c>
      <c r="B19" s="5">
        <v>350</v>
      </c>
      <c r="C19" s="6"/>
      <c r="D19" s="19"/>
      <c r="E19" s="19"/>
      <c r="F19" s="13">
        <f t="shared" si="3"/>
        <v>8000</v>
      </c>
      <c r="G19" s="13">
        <f t="shared" si="3"/>
        <v>8000</v>
      </c>
      <c r="H19" s="16">
        <f t="shared" si="4"/>
        <v>100</v>
      </c>
      <c r="I19" s="1">
        <f t="shared" si="47"/>
        <v>0</v>
      </c>
      <c r="J19" s="1">
        <f t="shared" si="47"/>
        <v>0</v>
      </c>
      <c r="K19" s="16" t="e">
        <f t="shared" si="5"/>
        <v>#DIV/0!</v>
      </c>
      <c r="L19" s="1"/>
      <c r="M19" s="1"/>
      <c r="N19" s="16" t="e">
        <f t="shared" si="6"/>
        <v>#DIV/0!</v>
      </c>
      <c r="O19" s="4"/>
      <c r="P19" s="4"/>
      <c r="Q19" s="16"/>
      <c r="R19" s="1"/>
      <c r="S19" s="1"/>
      <c r="T19" s="16" t="e">
        <f t="shared" si="8"/>
        <v>#DIV/0!</v>
      </c>
      <c r="U19" s="16"/>
      <c r="V19" s="16"/>
      <c r="W19" s="16"/>
      <c r="X19" s="1">
        <f t="shared" si="68"/>
        <v>0</v>
      </c>
      <c r="Y19" s="1">
        <f t="shared" si="68"/>
        <v>0</v>
      </c>
      <c r="Z19" s="16" t="e">
        <f t="shared" si="10"/>
        <v>#DIV/0!</v>
      </c>
      <c r="AA19" s="1"/>
      <c r="AB19" s="1"/>
      <c r="AC19" s="16" t="e">
        <f t="shared" si="11"/>
        <v>#DIV/0!</v>
      </c>
      <c r="AD19" s="1"/>
      <c r="AE19" s="1"/>
      <c r="AF19" s="16" t="e">
        <f t="shared" si="12"/>
        <v>#DIV/0!</v>
      </c>
      <c r="AG19" s="1"/>
      <c r="AH19" s="1"/>
      <c r="AI19" s="16"/>
      <c r="AJ19" s="1"/>
      <c r="AK19" s="1"/>
      <c r="AL19" s="16"/>
      <c r="AM19" s="1"/>
      <c r="AN19" s="1"/>
      <c r="AO19" s="16"/>
      <c r="AP19" s="1"/>
      <c r="AQ19" s="1"/>
      <c r="AR19" s="16"/>
      <c r="AS19" s="1"/>
      <c r="AT19" s="1"/>
      <c r="AU19" s="16"/>
      <c r="AV19" s="16"/>
      <c r="AW19" s="16"/>
      <c r="AX19" s="16" t="e">
        <f t="shared" si="18"/>
        <v>#DIV/0!</v>
      </c>
      <c r="AY19" s="1"/>
      <c r="AZ19" s="1"/>
      <c r="BA19" s="16" t="e">
        <f t="shared" si="19"/>
        <v>#DIV/0!</v>
      </c>
      <c r="BB19" s="16"/>
      <c r="BC19" s="16"/>
      <c r="BD19" s="16"/>
      <c r="BE19" s="16"/>
      <c r="BF19" s="16"/>
      <c r="BG19" s="16"/>
      <c r="BH19" s="1"/>
      <c r="BI19" s="1"/>
      <c r="BJ19" s="16"/>
      <c r="BK19" s="16"/>
      <c r="BL19" s="16"/>
      <c r="BM19" s="16"/>
      <c r="BN19" s="17"/>
      <c r="BO19" s="17"/>
      <c r="BP19" s="16"/>
      <c r="BQ19" s="1"/>
      <c r="BR19" s="1"/>
      <c r="BS19" s="16"/>
      <c r="BT19" s="1"/>
      <c r="BU19" s="1"/>
      <c r="BV19" s="16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16" t="e">
        <f t="shared" si="28"/>
        <v>#DIV/0!</v>
      </c>
      <c r="CL19" s="1">
        <f t="shared" si="81"/>
        <v>8000</v>
      </c>
      <c r="CM19" s="1">
        <f t="shared" si="81"/>
        <v>8000</v>
      </c>
      <c r="CN19" s="16">
        <f t="shared" si="82"/>
        <v>100</v>
      </c>
      <c r="CO19" s="1"/>
      <c r="CP19" s="1"/>
      <c r="CQ19" s="16" t="e">
        <f t="shared" si="30"/>
        <v>#DIV/0!</v>
      </c>
      <c r="CR19" s="1"/>
      <c r="CS19" s="1"/>
      <c r="CT19" s="16" t="e">
        <f t="shared" si="31"/>
        <v>#DIV/0!</v>
      </c>
      <c r="CU19" s="1"/>
      <c r="CV19" s="1"/>
      <c r="CW19" s="16"/>
      <c r="CX19" s="1"/>
      <c r="CY19" s="1"/>
      <c r="CZ19" s="16"/>
      <c r="DA19" s="1">
        <f>22200-22200+8000</f>
        <v>8000</v>
      </c>
      <c r="DB19" s="16">
        <f>8000</f>
        <v>8000</v>
      </c>
      <c r="DC19" s="16">
        <f t="shared" ref="DC19:DC67" si="105">DB19/DA19*100</f>
        <v>100</v>
      </c>
      <c r="DD19" s="16"/>
      <c r="DE19" s="16"/>
      <c r="DF19" s="16"/>
      <c r="DG19" s="1">
        <f>DJ19+DM19+DP19+DS19+DY19+EE19+EH19</f>
        <v>0</v>
      </c>
      <c r="DH19" s="1">
        <f>DK19+DN19+DQ19+DT19+DZ19+EF19+EI19</f>
        <v>0</v>
      </c>
      <c r="DI19" s="16" t="e">
        <f t="shared" si="35"/>
        <v>#DIV/0!</v>
      </c>
      <c r="DJ19" s="1"/>
      <c r="DK19" s="1"/>
      <c r="DL19" s="16"/>
      <c r="DM19" s="1"/>
      <c r="DN19" s="1"/>
      <c r="DO19" s="16"/>
      <c r="DP19" s="1"/>
      <c r="DQ19" s="1"/>
      <c r="DR19" s="16"/>
      <c r="DS19" s="18"/>
      <c r="DT19" s="18"/>
      <c r="DU19" s="16"/>
      <c r="DV19" s="57"/>
      <c r="DW19" s="57"/>
      <c r="DX19" s="56"/>
      <c r="DY19" s="1"/>
      <c r="DZ19" s="1"/>
      <c r="EA19" s="16" t="e">
        <f t="shared" si="90"/>
        <v>#DIV/0!</v>
      </c>
      <c r="EB19" s="16"/>
      <c r="EC19" s="16"/>
      <c r="ED19" s="16" t="e">
        <f t="shared" si="91"/>
        <v>#DIV/0!</v>
      </c>
      <c r="EE19" s="1"/>
      <c r="EF19" s="1"/>
      <c r="EG19" s="16"/>
      <c r="EH19" s="16"/>
      <c r="EI19" s="16"/>
      <c r="EJ19" s="16" t="e">
        <f t="shared" ref="EJ19:EJ48" si="106">EI19/EH19*100</f>
        <v>#DIV/0!</v>
      </c>
      <c r="EK19" s="1">
        <f t="shared" si="45"/>
        <v>8000</v>
      </c>
      <c r="EL19" s="1">
        <f t="shared" si="46"/>
        <v>8000</v>
      </c>
      <c r="EM19" s="16">
        <f t="shared" si="2"/>
        <v>100</v>
      </c>
      <c r="EN19" s="45">
        <f t="shared" si="92"/>
        <v>1</v>
      </c>
      <c r="EO19" s="45">
        <f t="shared" si="93"/>
        <v>1</v>
      </c>
      <c r="EP19" s="45">
        <f t="shared" si="94"/>
        <v>1</v>
      </c>
      <c r="EQ19" s="45">
        <f t="shared" si="95"/>
        <v>1</v>
      </c>
      <c r="ER19" s="45">
        <f t="shared" si="96"/>
        <v>1</v>
      </c>
      <c r="ES19" s="45">
        <f t="shared" si="97"/>
        <v>1</v>
      </c>
      <c r="ET19" s="45">
        <f t="shared" si="98"/>
        <v>1</v>
      </c>
      <c r="EU19" s="45">
        <f t="shared" si="99"/>
        <v>1</v>
      </c>
      <c r="EV19" s="45">
        <f t="shared" si="100"/>
        <v>1</v>
      </c>
      <c r="EW19" s="45">
        <f t="shared" si="101"/>
        <v>1</v>
      </c>
      <c r="EX19" s="45">
        <f t="shared" si="102"/>
        <v>1</v>
      </c>
      <c r="EY19" s="45">
        <f t="shared" si="103"/>
        <v>1</v>
      </c>
      <c r="EZ19" s="45">
        <f t="shared" si="104"/>
        <v>12</v>
      </c>
    </row>
    <row r="20" spans="1:157" x14ac:dyDescent="0.25">
      <c r="A20" s="17" t="s">
        <v>49</v>
      </c>
      <c r="B20" s="17"/>
      <c r="C20" s="21" t="s">
        <v>50</v>
      </c>
      <c r="D20" s="22"/>
      <c r="E20" s="22"/>
      <c r="F20" s="3">
        <f>SUM(F21:F22)</f>
        <v>376600</v>
      </c>
      <c r="G20" s="3">
        <f>SUM(G21:G22)</f>
        <v>179000</v>
      </c>
      <c r="H20" s="16">
        <f t="shared" si="4"/>
        <v>47.530536378120019</v>
      </c>
      <c r="I20" s="1">
        <f t="shared" si="47"/>
        <v>347600</v>
      </c>
      <c r="J20" s="1">
        <f t="shared" si="47"/>
        <v>160148</v>
      </c>
      <c r="K20" s="16">
        <f t="shared" si="5"/>
        <v>46.072497123130034</v>
      </c>
      <c r="L20" s="3">
        <f>SUM(L21:L22)</f>
        <v>267000</v>
      </c>
      <c r="M20" s="3">
        <f>SUM(M21:M22)</f>
        <v>126589.75</v>
      </c>
      <c r="N20" s="16">
        <f t="shared" ref="N20:N30" si="107">M20/L20*100</f>
        <v>47.411891385767788</v>
      </c>
      <c r="O20" s="3">
        <f>SUM(O21:O22)</f>
        <v>0</v>
      </c>
      <c r="P20" s="3">
        <f>SUM(P21:P22)</f>
        <v>0</v>
      </c>
      <c r="Q20" s="16" t="e">
        <f t="shared" ref="Q20:Q26" si="108">P20/O20*100</f>
        <v>#DIV/0!</v>
      </c>
      <c r="R20" s="3">
        <f>SUM(R21:R22)</f>
        <v>80600</v>
      </c>
      <c r="S20" s="3">
        <f>SUM(S21:S22)</f>
        <v>33558.25</v>
      </c>
      <c r="T20" s="16">
        <f t="shared" ref="T20" si="109">S20/R20*100</f>
        <v>41.635545905707197</v>
      </c>
      <c r="U20" s="16"/>
      <c r="V20" s="16"/>
      <c r="W20" s="16"/>
      <c r="X20" s="3">
        <f>SUM(X21:X22)</f>
        <v>29000</v>
      </c>
      <c r="Y20" s="3">
        <f>SUM(Y21:Y22)</f>
        <v>18852</v>
      </c>
      <c r="Z20" s="16">
        <f t="shared" si="10"/>
        <v>65.006896551724139</v>
      </c>
      <c r="AA20" s="3">
        <f>SUM(AA21:AA22)</f>
        <v>24200</v>
      </c>
      <c r="AB20" s="3">
        <f>SUM(AB21:AB22)</f>
        <v>17652</v>
      </c>
      <c r="AC20" s="16">
        <f t="shared" si="11"/>
        <v>72.942148760330582</v>
      </c>
      <c r="AD20" s="3">
        <f>SUM(AD21:AD22)</f>
        <v>4800</v>
      </c>
      <c r="AE20" s="3">
        <f>SUM(AE21:AE22)</f>
        <v>1200</v>
      </c>
      <c r="AF20" s="16">
        <f t="shared" si="12"/>
        <v>25</v>
      </c>
      <c r="AG20" s="3">
        <f>SUM(AG21:AG22)</f>
        <v>0</v>
      </c>
      <c r="AH20" s="3">
        <f>SUM(AH21:AH22)</f>
        <v>0</v>
      </c>
      <c r="AI20" s="16" t="e">
        <f t="shared" ref="AI20:AI26" si="110">AH20/AG20*100</f>
        <v>#DIV/0!</v>
      </c>
      <c r="AJ20" s="3">
        <f>SUM(AJ21:AJ22)</f>
        <v>0</v>
      </c>
      <c r="AK20" s="3">
        <f>SUM(AK21:AK22)</f>
        <v>0</v>
      </c>
      <c r="AL20" s="16" t="e">
        <f t="shared" ref="AL20:AL26" si="111">AK20/AJ20*100</f>
        <v>#DIV/0!</v>
      </c>
      <c r="AM20" s="3">
        <f>SUM(AM21:AM22)</f>
        <v>0</v>
      </c>
      <c r="AN20" s="3">
        <f>SUM(AN21:AN22)</f>
        <v>0</v>
      </c>
      <c r="AO20" s="16" t="e">
        <f t="shared" ref="AO20:AO26" si="112">AN20/AM20*100</f>
        <v>#DIV/0!</v>
      </c>
      <c r="AP20" s="3">
        <f>SUM(AP21:AP22)</f>
        <v>0</v>
      </c>
      <c r="AQ20" s="3">
        <f>SUM(AQ21:AQ22)</f>
        <v>0</v>
      </c>
      <c r="AR20" s="16" t="e">
        <f t="shared" ref="AR20:AR30" si="113">AQ20/AP20*100</f>
        <v>#DIV/0!</v>
      </c>
      <c r="AS20" s="3">
        <f>SUM(AS21:AS22)</f>
        <v>0</v>
      </c>
      <c r="AT20" s="3">
        <f>SUM(AT21:AT22)</f>
        <v>0</v>
      </c>
      <c r="AU20" s="16" t="e">
        <f t="shared" ref="AU20:AU67" si="114">AT20/AS20*100</f>
        <v>#DIV/0!</v>
      </c>
      <c r="AV20" s="16"/>
      <c r="AW20" s="16"/>
      <c r="AX20" s="16" t="e">
        <f t="shared" si="18"/>
        <v>#DIV/0!</v>
      </c>
      <c r="AY20" s="3">
        <f>SUM(AY21:AY22)</f>
        <v>0</v>
      </c>
      <c r="AZ20" s="3">
        <f>SUM(AZ21:AZ22)</f>
        <v>0</v>
      </c>
      <c r="BA20" s="16" t="e">
        <f t="shared" si="19"/>
        <v>#DIV/0!</v>
      </c>
      <c r="BB20" s="16"/>
      <c r="BC20" s="16"/>
      <c r="BD20" s="16" t="e">
        <f t="shared" ref="BD20:BD53" si="115">BC20/BB20*100</f>
        <v>#DIV/0!</v>
      </c>
      <c r="BE20" s="3">
        <f>SUM(BE21:BE22)</f>
        <v>0</v>
      </c>
      <c r="BF20" s="3">
        <f>SUM(BF21:BF22)</f>
        <v>0</v>
      </c>
      <c r="BG20" s="16" t="e">
        <f t="shared" ref="BG20:BG26" si="116">BF20/BE20*100</f>
        <v>#DIV/0!</v>
      </c>
      <c r="BH20" s="3">
        <f>SUM(BH21:BH22)</f>
        <v>0</v>
      </c>
      <c r="BI20" s="3">
        <f>SUM(BI21:BI22)</f>
        <v>0</v>
      </c>
      <c r="BJ20" s="16" t="e">
        <f t="shared" ref="BJ20:BJ26" si="117">BI20/BH20*100</f>
        <v>#DIV/0!</v>
      </c>
      <c r="BK20" s="16"/>
      <c r="BL20" s="16"/>
      <c r="BM20" s="16"/>
      <c r="BN20" s="3">
        <f>SUM(BN21:BN22)</f>
        <v>0</v>
      </c>
      <c r="BO20" s="3">
        <f>SUM(BO21:BO22)</f>
        <v>0</v>
      </c>
      <c r="BP20" s="16" t="e">
        <f t="shared" ref="BP20:BP52" si="118">BO20/BN20*100</f>
        <v>#DIV/0!</v>
      </c>
      <c r="BQ20" s="3">
        <f>SUM(BQ21:BQ22)</f>
        <v>0</v>
      </c>
      <c r="BR20" s="3">
        <f>SUM(BR21:BR22)</f>
        <v>0</v>
      </c>
      <c r="BS20" s="16" t="e">
        <f t="shared" ref="BS20:BS67" si="119">BR20/BQ20*100</f>
        <v>#DIV/0!</v>
      </c>
      <c r="BT20" s="3">
        <f>SUM(BT21:BT22)</f>
        <v>0</v>
      </c>
      <c r="BU20" s="3">
        <f>SUM(BU21:BU22)</f>
        <v>0</v>
      </c>
      <c r="BV20" s="16" t="e">
        <f t="shared" ref="BV20:BV26" si="120">BU20/BT20*100</f>
        <v>#DIV/0!</v>
      </c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3">
        <f>SUM(CI21:CI22)</f>
        <v>0</v>
      </c>
      <c r="CJ20" s="3">
        <f>SUM(CJ21:CJ22)</f>
        <v>0</v>
      </c>
      <c r="CK20" s="16" t="e">
        <f t="shared" si="28"/>
        <v>#DIV/0!</v>
      </c>
      <c r="CL20" s="3">
        <f>SUM(CL21:CL22)</f>
        <v>0</v>
      </c>
      <c r="CM20" s="3">
        <f>SUM(CM21:CM22)</f>
        <v>0</v>
      </c>
      <c r="CN20" s="16" t="e">
        <f t="shared" si="82"/>
        <v>#DIV/0!</v>
      </c>
      <c r="CO20" s="1">
        <f t="shared" ref="CO20:CP20" si="121">SUM(CO21:CO22)</f>
        <v>0</v>
      </c>
      <c r="CP20" s="1">
        <f t="shared" si="121"/>
        <v>0</v>
      </c>
      <c r="CQ20" s="16" t="e">
        <f t="shared" ref="CQ20:CQ67" si="122">CP20/CO20*100</f>
        <v>#DIV/0!</v>
      </c>
      <c r="CR20" s="1">
        <f t="shared" ref="CR20:CS20" si="123">SUM(CR21:CR22)</f>
        <v>0</v>
      </c>
      <c r="CS20" s="1">
        <f t="shared" si="123"/>
        <v>0</v>
      </c>
      <c r="CT20" s="16" t="e">
        <f t="shared" ref="CT20:CT67" si="124">CS20/CR20*100</f>
        <v>#DIV/0!</v>
      </c>
      <c r="CU20" s="1">
        <f t="shared" ref="CU20:CV20" si="125">SUM(CU21:CU22)</f>
        <v>0</v>
      </c>
      <c r="CV20" s="1">
        <f t="shared" si="125"/>
        <v>0</v>
      </c>
      <c r="CW20" s="16" t="e">
        <f t="shared" ref="CW20:CW26" si="126">CV20/CU20*100</f>
        <v>#DIV/0!</v>
      </c>
      <c r="CX20" s="1">
        <f t="shared" ref="CX20:CY20" si="127">SUM(CX21:CX22)</f>
        <v>0</v>
      </c>
      <c r="CY20" s="1">
        <f t="shared" si="127"/>
        <v>0</v>
      </c>
      <c r="CZ20" s="16" t="e">
        <f t="shared" ref="CZ20:CZ26" si="128">CY20/CX20*100</f>
        <v>#DIV/0!</v>
      </c>
      <c r="DA20" s="1">
        <f t="shared" ref="DA20:DB20" si="129">SUM(DA21:DA22)</f>
        <v>0</v>
      </c>
      <c r="DB20" s="1">
        <f t="shared" si="129"/>
        <v>0</v>
      </c>
      <c r="DC20" s="16" t="e">
        <f t="shared" si="105"/>
        <v>#DIV/0!</v>
      </c>
      <c r="DD20" s="16"/>
      <c r="DE20" s="16"/>
      <c r="DF20" s="16"/>
      <c r="DG20" s="3">
        <f>SUM(DG21:DG22)</f>
        <v>2600</v>
      </c>
      <c r="DH20" s="3">
        <f>SUM(DH21:DH22)</f>
        <v>0</v>
      </c>
      <c r="DI20" s="16">
        <f t="shared" si="35"/>
        <v>0</v>
      </c>
      <c r="DJ20" s="3">
        <f>SUM(DJ21:DJ22)</f>
        <v>0</v>
      </c>
      <c r="DK20" s="3">
        <f>SUM(DK21:DK22)</f>
        <v>0</v>
      </c>
      <c r="DL20" s="16" t="e">
        <f t="shared" ref="DL20:DL67" si="130">DK20/DJ20*100</f>
        <v>#DIV/0!</v>
      </c>
      <c r="DM20" s="3">
        <f>SUM(DM21:DM22)</f>
        <v>0</v>
      </c>
      <c r="DN20" s="3">
        <f>SUM(DN21:DN22)</f>
        <v>0</v>
      </c>
      <c r="DO20" s="16" t="e">
        <f t="shared" ref="DO20:DO26" si="131">DN20/DM20*100</f>
        <v>#DIV/0!</v>
      </c>
      <c r="DP20" s="3">
        <f>SUM(DP21:DP22)</f>
        <v>0</v>
      </c>
      <c r="DQ20" s="3">
        <f>SUM(DQ21:DQ22)</f>
        <v>0</v>
      </c>
      <c r="DR20" s="16" t="e">
        <f t="shared" ref="DR20:DR26" si="132">DQ20/DP20*100</f>
        <v>#DIV/0!</v>
      </c>
      <c r="DS20" s="3">
        <f>SUM(DS21:DS22)</f>
        <v>0</v>
      </c>
      <c r="DT20" s="3">
        <f>SUM(DT21:DT22)</f>
        <v>0</v>
      </c>
      <c r="DU20" s="16" t="e">
        <f t="shared" ref="DU20:DU26" si="133">DT20/DS20*100</f>
        <v>#DIV/0!</v>
      </c>
      <c r="DV20" s="55">
        <f>SUM(DV21:DV22)</f>
        <v>2600</v>
      </c>
      <c r="DW20" s="55">
        <f>SUM(DW21:DW22)</f>
        <v>0</v>
      </c>
      <c r="DX20" s="56">
        <f t="shared" ref="DX20:DX30" si="134">DW20/DV20*100</f>
        <v>0</v>
      </c>
      <c r="DY20" s="3">
        <f>SUM(DY21:DY22)</f>
        <v>0</v>
      </c>
      <c r="DZ20" s="3">
        <f>SUM(DZ21:DZ22)</f>
        <v>0</v>
      </c>
      <c r="EA20" s="16" t="e">
        <f t="shared" ref="EA20:EA28" si="135">DZ20/DY20*100</f>
        <v>#DIV/0!</v>
      </c>
      <c r="EB20" s="3">
        <f>SUM(EB21:EB22)</f>
        <v>0</v>
      </c>
      <c r="EC20" s="3">
        <f>SUM(EC21:EC22)</f>
        <v>0</v>
      </c>
      <c r="ED20" s="16" t="e">
        <f t="shared" ref="ED20:ED28" si="136">EC20/EB20*100</f>
        <v>#DIV/0!</v>
      </c>
      <c r="EE20" s="3">
        <f>SUM(EE21:EE22)</f>
        <v>2600</v>
      </c>
      <c r="EF20" s="3">
        <f>SUM(EF21:EF22)</f>
        <v>0</v>
      </c>
      <c r="EG20" s="16">
        <f t="shared" ref="EG20:EG67" si="137">EF20/EE20*100</f>
        <v>0</v>
      </c>
      <c r="EH20" s="3">
        <f>SUM(EH21:EH22)</f>
        <v>0</v>
      </c>
      <c r="EI20" s="3">
        <f>SUM(EI21:EI22)</f>
        <v>0</v>
      </c>
      <c r="EJ20" s="16" t="e">
        <f t="shared" si="106"/>
        <v>#DIV/0!</v>
      </c>
      <c r="EK20" s="3">
        <f>SUM(EK21:EK22)</f>
        <v>379200</v>
      </c>
      <c r="EL20" s="3">
        <f>SUM(EL21:EL22)</f>
        <v>179000</v>
      </c>
      <c r="EM20" s="16">
        <f t="shared" si="2"/>
        <v>47.20464135021097</v>
      </c>
      <c r="EN20" s="45">
        <f t="shared" si="92"/>
        <v>1</v>
      </c>
      <c r="EO20" s="45">
        <f t="shared" si="93"/>
        <v>1</v>
      </c>
      <c r="EP20" s="45">
        <f t="shared" si="94"/>
        <v>1</v>
      </c>
      <c r="EQ20" s="45">
        <f t="shared" si="95"/>
        <v>1</v>
      </c>
      <c r="ER20" s="45">
        <f t="shared" si="96"/>
        <v>1</v>
      </c>
      <c r="ES20" s="45">
        <f t="shared" si="97"/>
        <v>1</v>
      </c>
      <c r="ET20" s="45">
        <f t="shared" si="98"/>
        <v>1</v>
      </c>
      <c r="EU20" s="45">
        <f t="shared" si="99"/>
        <v>1</v>
      </c>
      <c r="EV20" s="45">
        <f t="shared" si="100"/>
        <v>1</v>
      </c>
      <c r="EW20" s="45">
        <f t="shared" si="101"/>
        <v>1</v>
      </c>
      <c r="EX20" s="45">
        <f t="shared" si="102"/>
        <v>1</v>
      </c>
      <c r="EY20" s="45">
        <f t="shared" si="103"/>
        <v>1</v>
      </c>
      <c r="EZ20" s="45">
        <f t="shared" si="104"/>
        <v>12</v>
      </c>
      <c r="FA20" s="65">
        <f>EK20+EK24</f>
        <v>470800</v>
      </c>
    </row>
    <row r="21" spans="1:157" ht="28.5" x14ac:dyDescent="0.25">
      <c r="A21" s="4" t="s">
        <v>51</v>
      </c>
      <c r="B21" s="5" t="s">
        <v>52</v>
      </c>
      <c r="C21" s="6" t="s">
        <v>53</v>
      </c>
      <c r="D21" s="22"/>
      <c r="E21" s="22"/>
      <c r="F21" s="13">
        <f>I21+X21+BE21+BQ21+CL21+BN21</f>
        <v>347600</v>
      </c>
      <c r="G21" s="13">
        <f>J21+Y21+BF21+BR21+CM21+BO21</f>
        <v>160148</v>
      </c>
      <c r="H21" s="16">
        <f t="shared" si="4"/>
        <v>46.072497123130034</v>
      </c>
      <c r="I21" s="1">
        <f t="shared" si="47"/>
        <v>347600</v>
      </c>
      <c r="J21" s="1">
        <f t="shared" si="47"/>
        <v>160148</v>
      </c>
      <c r="K21" s="16">
        <f t="shared" si="5"/>
        <v>46.072497123130034</v>
      </c>
      <c r="L21" s="1">
        <f>249900+17100</f>
        <v>267000</v>
      </c>
      <c r="M21" s="1">
        <f>32224+35210.71+10000+21461.29+27693.75</f>
        <v>126589.75</v>
      </c>
      <c r="N21" s="16">
        <f t="shared" si="107"/>
        <v>47.411891385767788</v>
      </c>
      <c r="O21" s="1"/>
      <c r="P21" s="1"/>
      <c r="Q21" s="16" t="e">
        <f t="shared" si="108"/>
        <v>#DIV/0!</v>
      </c>
      <c r="R21" s="1">
        <f>75400+5200</f>
        <v>80600</v>
      </c>
      <c r="S21" s="1">
        <f>6712+13653.29+6481.31+6711.65</f>
        <v>33558.25</v>
      </c>
      <c r="T21" s="16">
        <f>S21/R21*100</f>
        <v>41.635545905707197</v>
      </c>
      <c r="U21" s="16"/>
      <c r="V21" s="16"/>
      <c r="W21" s="16"/>
      <c r="X21" s="1">
        <f>AA21+AD21+AG21+AJ21+AP21+AS21+AM21</f>
        <v>0</v>
      </c>
      <c r="Y21" s="1">
        <f>AB21+AE21+AH21+AK21+AQ21+AT21+AN21</f>
        <v>0</v>
      </c>
      <c r="Z21" s="16" t="e">
        <f t="shared" si="10"/>
        <v>#DIV/0!</v>
      </c>
      <c r="AA21" s="1"/>
      <c r="AB21" s="1"/>
      <c r="AC21" s="16" t="e">
        <f t="shared" si="11"/>
        <v>#DIV/0!</v>
      </c>
      <c r="AD21" s="1"/>
      <c r="AE21" s="1"/>
      <c r="AF21" s="16" t="e">
        <f t="shared" si="12"/>
        <v>#DIV/0!</v>
      </c>
      <c r="AG21" s="1"/>
      <c r="AH21" s="1"/>
      <c r="AI21" s="16" t="e">
        <f t="shared" si="110"/>
        <v>#DIV/0!</v>
      </c>
      <c r="AJ21" s="3"/>
      <c r="AK21" s="3"/>
      <c r="AL21" s="16" t="e">
        <f t="shared" si="111"/>
        <v>#DIV/0!</v>
      </c>
      <c r="AM21" s="1"/>
      <c r="AN21" s="1"/>
      <c r="AO21" s="16" t="e">
        <f t="shared" si="112"/>
        <v>#DIV/0!</v>
      </c>
      <c r="AP21" s="1"/>
      <c r="AQ21" s="1"/>
      <c r="AR21" s="16" t="e">
        <f t="shared" si="113"/>
        <v>#DIV/0!</v>
      </c>
      <c r="AS21" s="1"/>
      <c r="AT21" s="1"/>
      <c r="AU21" s="16" t="e">
        <f t="shared" si="114"/>
        <v>#DIV/0!</v>
      </c>
      <c r="AV21" s="16"/>
      <c r="AW21" s="16"/>
      <c r="AX21" s="16" t="e">
        <f t="shared" si="18"/>
        <v>#DIV/0!</v>
      </c>
      <c r="AY21" s="1"/>
      <c r="AZ21" s="1"/>
      <c r="BA21" s="16" t="e">
        <f t="shared" si="19"/>
        <v>#DIV/0!</v>
      </c>
      <c r="BB21" s="16"/>
      <c r="BC21" s="16"/>
      <c r="BD21" s="16" t="e">
        <f t="shared" si="115"/>
        <v>#DIV/0!</v>
      </c>
      <c r="BE21" s="16">
        <f>BH21</f>
        <v>0</v>
      </c>
      <c r="BF21" s="16">
        <f>BI21</f>
        <v>0</v>
      </c>
      <c r="BG21" s="16" t="e">
        <f t="shared" si="116"/>
        <v>#DIV/0!</v>
      </c>
      <c r="BH21" s="3"/>
      <c r="BI21" s="3"/>
      <c r="BJ21" s="16" t="e">
        <f t="shared" si="117"/>
        <v>#DIV/0!</v>
      </c>
      <c r="BK21" s="16"/>
      <c r="BL21" s="16"/>
      <c r="BM21" s="16"/>
      <c r="BN21" s="17"/>
      <c r="BO21" s="17"/>
      <c r="BP21" s="16" t="e">
        <f t="shared" si="118"/>
        <v>#DIV/0!</v>
      </c>
      <c r="BQ21" s="1">
        <f>BT21+CI21</f>
        <v>0</v>
      </c>
      <c r="BR21" s="1">
        <f>BU21+CJ21</f>
        <v>0</v>
      </c>
      <c r="BS21" s="16" t="e">
        <f t="shared" si="119"/>
        <v>#DIV/0!</v>
      </c>
      <c r="BT21" s="3"/>
      <c r="BU21" s="3"/>
      <c r="BV21" s="16" t="e">
        <f t="shared" si="120"/>
        <v>#DIV/0!</v>
      </c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6" t="e">
        <f t="shared" ref="CK21:CK67" si="138">CJ21/CI21*100</f>
        <v>#DIV/0!</v>
      </c>
      <c r="CL21" s="1">
        <f t="shared" ref="CL21:CM22" si="139">CO21+CR21+CU21+CX21+DA21</f>
        <v>0</v>
      </c>
      <c r="CM21" s="1">
        <f t="shared" si="139"/>
        <v>0</v>
      </c>
      <c r="CN21" s="16" t="e">
        <f t="shared" si="82"/>
        <v>#DIV/0!</v>
      </c>
      <c r="CO21" s="1"/>
      <c r="CP21" s="1"/>
      <c r="CQ21" s="16" t="e">
        <f t="shared" si="122"/>
        <v>#DIV/0!</v>
      </c>
      <c r="CR21" s="1"/>
      <c r="CS21" s="1"/>
      <c r="CT21" s="16" t="e">
        <f t="shared" si="124"/>
        <v>#DIV/0!</v>
      </c>
      <c r="CU21" s="1"/>
      <c r="CV21" s="1"/>
      <c r="CW21" s="16" t="e">
        <f t="shared" si="126"/>
        <v>#DIV/0!</v>
      </c>
      <c r="CX21" s="1"/>
      <c r="CY21" s="1"/>
      <c r="CZ21" s="16" t="e">
        <f t="shared" si="128"/>
        <v>#DIV/0!</v>
      </c>
      <c r="DA21" s="1"/>
      <c r="DB21" s="1"/>
      <c r="DC21" s="16" t="e">
        <f t="shared" si="105"/>
        <v>#DIV/0!</v>
      </c>
      <c r="DD21" s="16"/>
      <c r="DE21" s="16"/>
      <c r="DF21" s="16"/>
      <c r="DG21" s="1">
        <f>DJ21+DM21+DP21+DS21+DY21+EE21+EH21</f>
        <v>0</v>
      </c>
      <c r="DH21" s="1">
        <f>DK21+DN21+DQ21+DT21+DZ21+EF21+EI21</f>
        <v>0</v>
      </c>
      <c r="DI21" s="16" t="e">
        <f t="shared" si="35"/>
        <v>#DIV/0!</v>
      </c>
      <c r="DJ21" s="1"/>
      <c r="DK21" s="1"/>
      <c r="DL21" s="16" t="e">
        <f t="shared" si="130"/>
        <v>#DIV/0!</v>
      </c>
      <c r="DM21" s="3"/>
      <c r="DN21" s="3"/>
      <c r="DO21" s="16" t="e">
        <f t="shared" si="131"/>
        <v>#DIV/0!</v>
      </c>
      <c r="DP21" s="3"/>
      <c r="DQ21" s="3"/>
      <c r="DR21" s="16" t="e">
        <f t="shared" si="132"/>
        <v>#DIV/0!</v>
      </c>
      <c r="DS21" s="23"/>
      <c r="DT21" s="23"/>
      <c r="DU21" s="16" t="e">
        <f t="shared" si="133"/>
        <v>#DIV/0!</v>
      </c>
      <c r="DV21" s="57">
        <f>2000-1000+2000-3000</f>
        <v>0</v>
      </c>
      <c r="DW21" s="57"/>
      <c r="DX21" s="56" t="e">
        <f t="shared" si="134"/>
        <v>#DIV/0!</v>
      </c>
      <c r="DY21" s="1">
        <f>2000-1000+2000-3000</f>
        <v>0</v>
      </c>
      <c r="DZ21" s="1"/>
      <c r="EA21" s="16" t="e">
        <f t="shared" si="135"/>
        <v>#DIV/0!</v>
      </c>
      <c r="EB21" s="16"/>
      <c r="EC21" s="16"/>
      <c r="ED21" s="16" t="e">
        <f t="shared" si="136"/>
        <v>#DIV/0!</v>
      </c>
      <c r="EE21" s="1"/>
      <c r="EF21" s="1"/>
      <c r="EG21" s="16" t="e">
        <f t="shared" si="137"/>
        <v>#DIV/0!</v>
      </c>
      <c r="EH21" s="16"/>
      <c r="EI21" s="16"/>
      <c r="EJ21" s="16" t="e">
        <f t="shared" si="106"/>
        <v>#DIV/0!</v>
      </c>
      <c r="EK21" s="1">
        <f>I21+X21+BE21+BQ21+CL21+DG21+BN21</f>
        <v>347600</v>
      </c>
      <c r="EL21" s="1">
        <f>J21+Y21+BF21+BR21+CM21+DH21+BO21</f>
        <v>160148</v>
      </c>
      <c r="EM21" s="16">
        <f t="shared" si="2"/>
        <v>46.072497123130034</v>
      </c>
      <c r="EN21" s="45">
        <f t="shared" si="92"/>
        <v>1</v>
      </c>
      <c r="EO21" s="45">
        <f t="shared" si="93"/>
        <v>1</v>
      </c>
      <c r="EP21" s="45">
        <f t="shared" si="94"/>
        <v>1</v>
      </c>
      <c r="EQ21" s="45">
        <f t="shared" si="95"/>
        <v>1</v>
      </c>
      <c r="ER21" s="45">
        <f t="shared" si="96"/>
        <v>1</v>
      </c>
      <c r="ES21" s="45">
        <f t="shared" si="97"/>
        <v>1</v>
      </c>
      <c r="ET21" s="45">
        <f t="shared" si="98"/>
        <v>1</v>
      </c>
      <c r="EU21" s="45">
        <f t="shared" si="99"/>
        <v>1</v>
      </c>
      <c r="EV21" s="45">
        <f t="shared" si="100"/>
        <v>1</v>
      </c>
      <c r="EW21" s="45">
        <f t="shared" si="101"/>
        <v>1</v>
      </c>
      <c r="EX21" s="45">
        <f t="shared" si="102"/>
        <v>1</v>
      </c>
      <c r="EY21" s="45">
        <f t="shared" si="103"/>
        <v>1</v>
      </c>
      <c r="EZ21" s="45">
        <f t="shared" si="104"/>
        <v>12</v>
      </c>
      <c r="FA21" s="65">
        <f>L20+L23</f>
        <v>333900</v>
      </c>
    </row>
    <row r="22" spans="1:157" x14ac:dyDescent="0.25">
      <c r="A22" s="4"/>
      <c r="B22" s="5">
        <v>244</v>
      </c>
      <c r="C22" s="6" t="s">
        <v>40</v>
      </c>
      <c r="D22" s="22"/>
      <c r="E22" s="22"/>
      <c r="F22" s="13">
        <f>I22+X22+BE22+BQ22+CL22+BN22</f>
        <v>29000</v>
      </c>
      <c r="G22" s="13">
        <f>J22+Y22+BF22+BR22+CM22+BO22</f>
        <v>18852</v>
      </c>
      <c r="H22" s="16">
        <f t="shared" si="4"/>
        <v>65.006896551724139</v>
      </c>
      <c r="I22" s="1">
        <f t="shared" ref="I22:J22" si="140">L22+O22+R22</f>
        <v>0</v>
      </c>
      <c r="J22" s="1">
        <f t="shared" si="140"/>
        <v>0</v>
      </c>
      <c r="K22" s="16" t="e">
        <f t="shared" si="5"/>
        <v>#DIV/0!</v>
      </c>
      <c r="L22" s="1"/>
      <c r="M22" s="1"/>
      <c r="N22" s="16" t="e">
        <f t="shared" si="107"/>
        <v>#DIV/0!</v>
      </c>
      <c r="O22" s="1"/>
      <c r="P22" s="1"/>
      <c r="Q22" s="16" t="e">
        <f t="shared" si="108"/>
        <v>#DIV/0!</v>
      </c>
      <c r="R22" s="1"/>
      <c r="S22" s="1"/>
      <c r="T22" s="16" t="e">
        <f t="shared" ref="T22:T30" si="141">S22/R22*100</f>
        <v>#DIV/0!</v>
      </c>
      <c r="U22" s="16"/>
      <c r="V22" s="16"/>
      <c r="W22" s="16"/>
      <c r="X22" s="1">
        <f>AA22+AD22+AG22+AJ22+AP22+AS22+AM22</f>
        <v>29000</v>
      </c>
      <c r="Y22" s="1">
        <f>AB22+AE22+AH22+AK22+AQ22+AT22+AN22</f>
        <v>18852</v>
      </c>
      <c r="Z22" s="16">
        <f t="shared" si="10"/>
        <v>65.006896551724139</v>
      </c>
      <c r="AA22" s="1">
        <v>24200</v>
      </c>
      <c r="AB22" s="1">
        <f>8826*2</f>
        <v>17652</v>
      </c>
      <c r="AC22" s="16">
        <f t="shared" si="11"/>
        <v>72.942148760330582</v>
      </c>
      <c r="AD22" s="1">
        <f>4800</f>
        <v>4800</v>
      </c>
      <c r="AE22" s="1">
        <f>1200</f>
        <v>1200</v>
      </c>
      <c r="AF22" s="16">
        <f t="shared" si="12"/>
        <v>25</v>
      </c>
      <c r="AG22" s="1"/>
      <c r="AH22" s="1"/>
      <c r="AI22" s="16" t="e">
        <f t="shared" si="110"/>
        <v>#DIV/0!</v>
      </c>
      <c r="AJ22" s="3"/>
      <c r="AK22" s="3"/>
      <c r="AL22" s="16" t="e">
        <f t="shared" si="111"/>
        <v>#DIV/0!</v>
      </c>
      <c r="AM22" s="1"/>
      <c r="AN22" s="1"/>
      <c r="AO22" s="16" t="e">
        <f t="shared" si="112"/>
        <v>#DIV/0!</v>
      </c>
      <c r="AP22" s="1"/>
      <c r="AQ22" s="1"/>
      <c r="AR22" s="16" t="e">
        <f t="shared" si="113"/>
        <v>#DIV/0!</v>
      </c>
      <c r="AS22" s="1"/>
      <c r="AT22" s="1"/>
      <c r="AU22" s="16" t="e">
        <f t="shared" si="114"/>
        <v>#DIV/0!</v>
      </c>
      <c r="AV22" s="16"/>
      <c r="AW22" s="16"/>
      <c r="AX22" s="16" t="e">
        <f t="shared" si="18"/>
        <v>#DIV/0!</v>
      </c>
      <c r="AY22" s="1"/>
      <c r="AZ22" s="1"/>
      <c r="BA22" s="16" t="e">
        <f t="shared" si="19"/>
        <v>#DIV/0!</v>
      </c>
      <c r="BB22" s="16"/>
      <c r="BC22" s="16"/>
      <c r="BD22" s="16" t="e">
        <f t="shared" si="115"/>
        <v>#DIV/0!</v>
      </c>
      <c r="BE22" s="16">
        <f>BH22</f>
        <v>0</v>
      </c>
      <c r="BF22" s="16">
        <f>BI22</f>
        <v>0</v>
      </c>
      <c r="BG22" s="16" t="e">
        <f t="shared" si="116"/>
        <v>#DIV/0!</v>
      </c>
      <c r="BH22" s="3"/>
      <c r="BI22" s="3"/>
      <c r="BJ22" s="16" t="e">
        <f t="shared" si="117"/>
        <v>#DIV/0!</v>
      </c>
      <c r="BK22" s="16"/>
      <c r="BL22" s="16"/>
      <c r="BM22" s="16"/>
      <c r="BN22" s="17"/>
      <c r="BO22" s="17"/>
      <c r="BP22" s="16" t="e">
        <f t="shared" si="118"/>
        <v>#DIV/0!</v>
      </c>
      <c r="BQ22" s="1">
        <f>BT22+CI22</f>
        <v>0</v>
      </c>
      <c r="BR22" s="1">
        <f>BU22+CJ22</f>
        <v>0</v>
      </c>
      <c r="BS22" s="16" t="e">
        <f t="shared" si="119"/>
        <v>#DIV/0!</v>
      </c>
      <c r="BT22" s="3"/>
      <c r="BU22" s="3"/>
      <c r="BV22" s="16" t="e">
        <f t="shared" si="120"/>
        <v>#DIV/0!</v>
      </c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6" t="e">
        <f t="shared" si="138"/>
        <v>#DIV/0!</v>
      </c>
      <c r="CL22" s="1">
        <f t="shared" si="139"/>
        <v>0</v>
      </c>
      <c r="CM22" s="1">
        <f t="shared" si="139"/>
        <v>0</v>
      </c>
      <c r="CN22" s="16" t="e">
        <f t="shared" si="82"/>
        <v>#DIV/0!</v>
      </c>
      <c r="CO22" s="1"/>
      <c r="CP22" s="1"/>
      <c r="CQ22" s="16" t="e">
        <f t="shared" si="122"/>
        <v>#DIV/0!</v>
      </c>
      <c r="CR22" s="1"/>
      <c r="CS22" s="1"/>
      <c r="CT22" s="16" t="e">
        <f t="shared" si="124"/>
        <v>#DIV/0!</v>
      </c>
      <c r="CU22" s="1"/>
      <c r="CV22" s="1"/>
      <c r="CW22" s="16" t="e">
        <f t="shared" si="126"/>
        <v>#DIV/0!</v>
      </c>
      <c r="CX22" s="1"/>
      <c r="CY22" s="1"/>
      <c r="CZ22" s="16" t="e">
        <f t="shared" si="128"/>
        <v>#DIV/0!</v>
      </c>
      <c r="DA22" s="1"/>
      <c r="DB22" s="1"/>
      <c r="DC22" s="16" t="e">
        <f t="shared" si="105"/>
        <v>#DIV/0!</v>
      </c>
      <c r="DD22" s="16"/>
      <c r="DE22" s="16"/>
      <c r="DF22" s="16"/>
      <c r="DG22" s="1">
        <f>DJ22+DV22</f>
        <v>2600</v>
      </c>
      <c r="DH22" s="1">
        <f t="shared" ref="DH22" si="142">DK22+DN22+DQ22+DT22+DZ22+EF22+EI22</f>
        <v>0</v>
      </c>
      <c r="DI22" s="16">
        <f t="shared" si="35"/>
        <v>0</v>
      </c>
      <c r="DJ22" s="1"/>
      <c r="DK22" s="1"/>
      <c r="DL22" s="16" t="e">
        <f t="shared" si="130"/>
        <v>#DIV/0!</v>
      </c>
      <c r="DM22" s="3"/>
      <c r="DN22" s="3"/>
      <c r="DO22" s="16" t="e">
        <f t="shared" si="131"/>
        <v>#DIV/0!</v>
      </c>
      <c r="DP22" s="3"/>
      <c r="DQ22" s="3"/>
      <c r="DR22" s="16" t="e">
        <f t="shared" si="132"/>
        <v>#DIV/0!</v>
      </c>
      <c r="DS22" s="23"/>
      <c r="DT22" s="23"/>
      <c r="DU22" s="16" t="e">
        <f t="shared" si="133"/>
        <v>#DIV/0!</v>
      </c>
      <c r="DV22" s="57">
        <f>DY22+EB22+EE22+EH22</f>
        <v>2600</v>
      </c>
      <c r="DW22" s="57">
        <f>DZ22+EC22+EF22+EI22</f>
        <v>0</v>
      </c>
      <c r="DX22" s="56">
        <f t="shared" si="134"/>
        <v>0</v>
      </c>
      <c r="DY22" s="1"/>
      <c r="DZ22" s="1"/>
      <c r="EA22" s="16" t="e">
        <f t="shared" si="135"/>
        <v>#DIV/0!</v>
      </c>
      <c r="EB22" s="16"/>
      <c r="EC22" s="16"/>
      <c r="ED22" s="16" t="e">
        <f t="shared" si="136"/>
        <v>#DIV/0!</v>
      </c>
      <c r="EE22" s="1">
        <f>2600</f>
        <v>2600</v>
      </c>
      <c r="EF22" s="1"/>
      <c r="EG22" s="16">
        <f t="shared" si="137"/>
        <v>0</v>
      </c>
      <c r="EH22" s="16"/>
      <c r="EI22" s="16"/>
      <c r="EJ22" s="16" t="e">
        <f t="shared" si="106"/>
        <v>#DIV/0!</v>
      </c>
      <c r="EK22" s="1">
        <f>I22+X22+BE22+BQ22+CL22+DG22+BN22</f>
        <v>31600</v>
      </c>
      <c r="EL22" s="1">
        <f>J22+Y22+BF22+BR22+CM22+DH22+BO22</f>
        <v>18852</v>
      </c>
      <c r="EM22" s="16">
        <f t="shared" si="2"/>
        <v>59.658227848101262</v>
      </c>
      <c r="EN22" s="45">
        <f t="shared" si="92"/>
        <v>1</v>
      </c>
      <c r="EO22" s="45">
        <f t="shared" si="93"/>
        <v>1</v>
      </c>
      <c r="EP22" s="45">
        <f t="shared" si="94"/>
        <v>1</v>
      </c>
      <c r="EQ22" s="45">
        <f t="shared" si="95"/>
        <v>1</v>
      </c>
      <c r="ER22" s="45">
        <f t="shared" si="96"/>
        <v>1</v>
      </c>
      <c r="ES22" s="45">
        <f t="shared" si="97"/>
        <v>1</v>
      </c>
      <c r="ET22" s="45">
        <f t="shared" si="98"/>
        <v>1</v>
      </c>
      <c r="EU22" s="45">
        <f t="shared" si="99"/>
        <v>1</v>
      </c>
      <c r="EV22" s="45">
        <f t="shared" si="100"/>
        <v>1</v>
      </c>
      <c r="EW22" s="45">
        <f t="shared" si="101"/>
        <v>1</v>
      </c>
      <c r="EX22" s="45">
        <f t="shared" si="102"/>
        <v>1</v>
      </c>
      <c r="EY22" s="45">
        <f t="shared" si="103"/>
        <v>1</v>
      </c>
      <c r="EZ22" s="45">
        <f t="shared" si="104"/>
        <v>12</v>
      </c>
      <c r="FA22" s="65">
        <f>R20+R23</f>
        <v>100800</v>
      </c>
    </row>
    <row r="23" spans="1:157" x14ac:dyDescent="0.25">
      <c r="A23" s="17" t="s">
        <v>54</v>
      </c>
      <c r="B23" s="17"/>
      <c r="C23" s="17" t="s">
        <v>55</v>
      </c>
      <c r="D23" s="17"/>
      <c r="E23" s="17"/>
      <c r="F23" s="3">
        <f>F24+F27+F31</f>
        <v>4259860</v>
      </c>
      <c r="G23" s="3">
        <f>G24+G27+G31</f>
        <v>1758597.77</v>
      </c>
      <c r="H23" s="16">
        <f t="shared" si="4"/>
        <v>41.282994511556723</v>
      </c>
      <c r="I23" s="3">
        <f>I24+I27+I31</f>
        <v>87100</v>
      </c>
      <c r="J23" s="3">
        <f>J24+J27+J31</f>
        <v>38950</v>
      </c>
      <c r="K23" s="16">
        <f t="shared" si="5"/>
        <v>44.7187141216992</v>
      </c>
      <c r="L23" s="3">
        <f>L24+L27+L31</f>
        <v>66900</v>
      </c>
      <c r="M23" s="3">
        <f>M24+M27+M31</f>
        <v>30849.979999999996</v>
      </c>
      <c r="N23" s="16">
        <f t="shared" si="107"/>
        <v>46.113572496263075</v>
      </c>
      <c r="O23" s="3">
        <f>SUM(O25:O31)</f>
        <v>0</v>
      </c>
      <c r="P23" s="3">
        <f>SUM(P25:P31)</f>
        <v>0</v>
      </c>
      <c r="Q23" s="16" t="e">
        <f t="shared" si="108"/>
        <v>#DIV/0!</v>
      </c>
      <c r="R23" s="3">
        <f>R24+R27+R31</f>
        <v>20200</v>
      </c>
      <c r="S23" s="3">
        <f>S24+S27+S31</f>
        <v>8100.02</v>
      </c>
      <c r="T23" s="16">
        <f t="shared" si="141"/>
        <v>40.09910891089109</v>
      </c>
      <c r="U23" s="16"/>
      <c r="V23" s="16"/>
      <c r="W23" s="16"/>
      <c r="X23" s="3">
        <f>X24+X27+X31</f>
        <v>4148360</v>
      </c>
      <c r="Y23" s="3">
        <f>Y24+Y27+Y31</f>
        <v>1695343.77</v>
      </c>
      <c r="Z23" s="16">
        <f t="shared" si="10"/>
        <v>40.867807278056873</v>
      </c>
      <c r="AA23" s="3">
        <f>AA24+AA27+AA31</f>
        <v>4500</v>
      </c>
      <c r="AB23" s="3">
        <f>AB24+AB27+AB31</f>
        <v>4500</v>
      </c>
      <c r="AC23" s="16">
        <f t="shared" si="11"/>
        <v>100</v>
      </c>
      <c r="AD23" s="3">
        <f>AD24+AD27+AD31</f>
        <v>0</v>
      </c>
      <c r="AE23" s="3">
        <f>AE24+AE27+AE31</f>
        <v>0</v>
      </c>
      <c r="AF23" s="16" t="e">
        <f t="shared" si="12"/>
        <v>#DIV/0!</v>
      </c>
      <c r="AG23" s="3">
        <f>AG24+AG27+AG31</f>
        <v>0</v>
      </c>
      <c r="AH23" s="3">
        <f>AH24+AH27+AH31</f>
        <v>0</v>
      </c>
      <c r="AI23" s="16" t="e">
        <f t="shared" si="110"/>
        <v>#DIV/0!</v>
      </c>
      <c r="AJ23" s="3">
        <f>SUM(AJ25:AJ31)</f>
        <v>0</v>
      </c>
      <c r="AK23" s="3">
        <f>SUM(AK25:AK31)</f>
        <v>0</v>
      </c>
      <c r="AL23" s="16" t="e">
        <f t="shared" si="111"/>
        <v>#DIV/0!</v>
      </c>
      <c r="AM23" s="3">
        <f>SUM(AM25:AM31)</f>
        <v>0</v>
      </c>
      <c r="AN23" s="3">
        <f>SUM(AN25:AN31)</f>
        <v>0</v>
      </c>
      <c r="AO23" s="16" t="e">
        <f t="shared" si="112"/>
        <v>#DIV/0!</v>
      </c>
      <c r="AP23" s="3">
        <f>AP24+AP27+AP31</f>
        <v>2452960</v>
      </c>
      <c r="AQ23" s="3">
        <f>AQ24+AQ27+AQ31</f>
        <v>0</v>
      </c>
      <c r="AR23" s="16">
        <f t="shared" si="113"/>
        <v>0</v>
      </c>
      <c r="AS23" s="3">
        <f>AS24+AS27+AS31</f>
        <v>1690900</v>
      </c>
      <c r="AT23" s="3">
        <f>AT24+AT27+AT31</f>
        <v>1690843.77</v>
      </c>
      <c r="AU23" s="16">
        <f t="shared" si="114"/>
        <v>99.996674552013715</v>
      </c>
      <c r="AV23" s="3">
        <f>AV24+AV27+AV31</f>
        <v>0</v>
      </c>
      <c r="AW23" s="3">
        <f>AW24+AW27+AW31</f>
        <v>0</v>
      </c>
      <c r="AX23" s="16" t="e">
        <f t="shared" si="18"/>
        <v>#DIV/0!</v>
      </c>
      <c r="AY23" s="3">
        <f>AY24+AY27+AY31</f>
        <v>0</v>
      </c>
      <c r="AZ23" s="3">
        <f>AZ24+AZ27+AZ31</f>
        <v>0</v>
      </c>
      <c r="BA23" s="16" t="e">
        <f t="shared" si="19"/>
        <v>#DIV/0!</v>
      </c>
      <c r="BB23" s="3">
        <f>BB24+BB27+BB31</f>
        <v>0</v>
      </c>
      <c r="BC23" s="3">
        <f>BC24+BC27+BC31</f>
        <v>0</v>
      </c>
      <c r="BD23" s="16" t="e">
        <f t="shared" si="115"/>
        <v>#DIV/0!</v>
      </c>
      <c r="BE23" s="3">
        <f>SUM(BE25:BE31)</f>
        <v>0</v>
      </c>
      <c r="BF23" s="3">
        <f>SUM(BF25:BF31)</f>
        <v>0</v>
      </c>
      <c r="BG23" s="16" t="e">
        <f t="shared" si="116"/>
        <v>#DIV/0!</v>
      </c>
      <c r="BH23" s="3">
        <f>SUM(BH25:BH31)</f>
        <v>0</v>
      </c>
      <c r="BI23" s="3">
        <f>SUM(BI25:BI31)</f>
        <v>0</v>
      </c>
      <c r="BJ23" s="16" t="e">
        <f t="shared" si="117"/>
        <v>#DIV/0!</v>
      </c>
      <c r="BK23" s="16"/>
      <c r="BL23" s="16"/>
      <c r="BM23" s="16"/>
      <c r="BN23" s="3">
        <f>BN24+BN27+BN31</f>
        <v>0</v>
      </c>
      <c r="BO23" s="3">
        <f>BO24+BO27+BO31</f>
        <v>0</v>
      </c>
      <c r="BP23" s="16" t="e">
        <f t="shared" si="118"/>
        <v>#DIV/0!</v>
      </c>
      <c r="BQ23" s="3">
        <f>BQ24+BQ27+BQ31</f>
        <v>0</v>
      </c>
      <c r="BR23" s="3">
        <f>BR24+BR27+BR31</f>
        <v>0</v>
      </c>
      <c r="BS23" s="16" t="e">
        <f t="shared" si="119"/>
        <v>#DIV/0!</v>
      </c>
      <c r="BT23" s="3">
        <f>SUM(BT25:BT31)</f>
        <v>0</v>
      </c>
      <c r="BU23" s="3">
        <f>SUM(BU25:BU31)</f>
        <v>0</v>
      </c>
      <c r="BV23" s="16" t="e">
        <f t="shared" si="120"/>
        <v>#DIV/0!</v>
      </c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3">
        <f>CI24+CI27+CI31</f>
        <v>0</v>
      </c>
      <c r="CJ23" s="3">
        <f>CJ24+CJ27+CJ31</f>
        <v>0</v>
      </c>
      <c r="CK23" s="16" t="e">
        <f t="shared" si="138"/>
        <v>#DIV/0!</v>
      </c>
      <c r="CL23" s="3">
        <f>CL24+CL27+CL31</f>
        <v>0</v>
      </c>
      <c r="CM23" s="3">
        <f>CM24+CM27+CM31</f>
        <v>0</v>
      </c>
      <c r="CN23" s="16" t="e">
        <f t="shared" si="82"/>
        <v>#DIV/0!</v>
      </c>
      <c r="CO23" s="3">
        <f>CO24+CO27+CO31</f>
        <v>0</v>
      </c>
      <c r="CP23" s="3">
        <f>CP24+CP27+CP31</f>
        <v>0</v>
      </c>
      <c r="CQ23" s="16" t="e">
        <f t="shared" si="122"/>
        <v>#DIV/0!</v>
      </c>
      <c r="CR23" s="3">
        <f>CR24+CR27+CR31</f>
        <v>0</v>
      </c>
      <c r="CS23" s="3">
        <f>CS24+CS27+CS31</f>
        <v>0</v>
      </c>
      <c r="CT23" s="16" t="e">
        <f t="shared" si="124"/>
        <v>#DIV/0!</v>
      </c>
      <c r="CU23" s="1">
        <f>SUM(CU25:CU31)</f>
        <v>0</v>
      </c>
      <c r="CV23" s="1">
        <f>SUM(CV25:CV31)</f>
        <v>0</v>
      </c>
      <c r="CW23" s="16" t="e">
        <f t="shared" si="126"/>
        <v>#DIV/0!</v>
      </c>
      <c r="CX23" s="1">
        <f>SUM(CX25:CX31)</f>
        <v>0</v>
      </c>
      <c r="CY23" s="1">
        <f>SUM(CY25:CY31)</f>
        <v>0</v>
      </c>
      <c r="CZ23" s="16" t="e">
        <f t="shared" si="128"/>
        <v>#DIV/0!</v>
      </c>
      <c r="DA23" s="3">
        <f>DA24+DA27+DA31</f>
        <v>0</v>
      </c>
      <c r="DB23" s="3">
        <f>DB24+DB27+DB31</f>
        <v>0</v>
      </c>
      <c r="DC23" s="16" t="e">
        <f t="shared" si="105"/>
        <v>#DIV/0!</v>
      </c>
      <c r="DD23" s="16"/>
      <c r="DE23" s="16"/>
      <c r="DF23" s="16"/>
      <c r="DG23" s="3">
        <f>DG24+DG27+DG31</f>
        <v>36800</v>
      </c>
      <c r="DH23" s="3">
        <f>DH24+DH27+DH31</f>
        <v>36736</v>
      </c>
      <c r="DI23" s="16">
        <f t="shared" si="35"/>
        <v>99.826086956521749</v>
      </c>
      <c r="DJ23" s="3">
        <f>DJ24+DJ27+DJ31</f>
        <v>0</v>
      </c>
      <c r="DK23" s="3">
        <f>DK24+DK27+DK31</f>
        <v>0</v>
      </c>
      <c r="DL23" s="16" t="e">
        <f t="shared" si="130"/>
        <v>#DIV/0!</v>
      </c>
      <c r="DM23" s="3">
        <f>SUM(DM25:DM31)</f>
        <v>0</v>
      </c>
      <c r="DN23" s="3">
        <f>SUM(DN25:DN31)</f>
        <v>0</v>
      </c>
      <c r="DO23" s="16" t="e">
        <f t="shared" si="131"/>
        <v>#DIV/0!</v>
      </c>
      <c r="DP23" s="3">
        <f>SUM(DP25:DP31)</f>
        <v>0</v>
      </c>
      <c r="DQ23" s="3">
        <f>SUM(DQ25:DQ31)</f>
        <v>0</v>
      </c>
      <c r="DR23" s="16" t="e">
        <f t="shared" si="132"/>
        <v>#DIV/0!</v>
      </c>
      <c r="DS23" s="3">
        <f>SUM(DS25:DS31)</f>
        <v>0</v>
      </c>
      <c r="DT23" s="3">
        <f>SUM(DT25:DT31)</f>
        <v>0</v>
      </c>
      <c r="DU23" s="16" t="e">
        <f t="shared" si="133"/>
        <v>#DIV/0!</v>
      </c>
      <c r="DV23" s="55">
        <f>DV24+DV27+DV31</f>
        <v>36800</v>
      </c>
      <c r="DW23" s="55">
        <f>DW24+DW27+DW31</f>
        <v>36736</v>
      </c>
      <c r="DX23" s="56">
        <f t="shared" si="134"/>
        <v>99.826086956521749</v>
      </c>
      <c r="DY23" s="3">
        <f>DY24+DY27+DY31</f>
        <v>0</v>
      </c>
      <c r="DZ23" s="3">
        <f>DZ24+DZ27+DZ31</f>
        <v>0</v>
      </c>
      <c r="EA23" s="16" t="e">
        <f t="shared" si="135"/>
        <v>#DIV/0!</v>
      </c>
      <c r="EB23" s="3">
        <f>EB24+EB27+EB31</f>
        <v>36800</v>
      </c>
      <c r="EC23" s="3">
        <f>EC24+EC27+EC31</f>
        <v>36736</v>
      </c>
      <c r="ED23" s="16">
        <f t="shared" si="136"/>
        <v>99.826086956521749</v>
      </c>
      <c r="EE23" s="3">
        <f>EE24+EE27+EE31</f>
        <v>0</v>
      </c>
      <c r="EF23" s="3">
        <f>EF24+EF27+EF31</f>
        <v>0</v>
      </c>
      <c r="EG23" s="16" t="e">
        <f t="shared" si="137"/>
        <v>#DIV/0!</v>
      </c>
      <c r="EH23" s="3">
        <f>SUM(EH25:EH31)</f>
        <v>0</v>
      </c>
      <c r="EI23" s="3">
        <f>SUM(EI25:EI31)</f>
        <v>0</v>
      </c>
      <c r="EJ23" s="16" t="e">
        <f t="shared" si="106"/>
        <v>#DIV/0!</v>
      </c>
      <c r="EK23" s="3">
        <f>EK24+EK27+EK31</f>
        <v>4296660</v>
      </c>
      <c r="EL23" s="3">
        <f>EL24+EL27+EL31</f>
        <v>1795333.77</v>
      </c>
      <c r="EM23" s="16">
        <f t="shared" si="2"/>
        <v>41.78440393235676</v>
      </c>
      <c r="EN23" s="45">
        <f t="shared" si="92"/>
        <v>1</v>
      </c>
      <c r="EO23" s="45">
        <f t="shared" si="93"/>
        <v>1</v>
      </c>
      <c r="EP23" s="45">
        <f t="shared" si="94"/>
        <v>1</v>
      </c>
      <c r="EQ23" s="45">
        <f t="shared" si="95"/>
        <v>1</v>
      </c>
      <c r="ER23" s="45">
        <f t="shared" si="96"/>
        <v>1</v>
      </c>
      <c r="ES23" s="45">
        <f t="shared" si="97"/>
        <v>1</v>
      </c>
      <c r="ET23" s="45">
        <f t="shared" si="98"/>
        <v>1</v>
      </c>
      <c r="EU23" s="45">
        <f t="shared" si="99"/>
        <v>1</v>
      </c>
      <c r="EV23" s="45">
        <f t="shared" si="100"/>
        <v>1</v>
      </c>
      <c r="EW23" s="45">
        <f t="shared" si="101"/>
        <v>1</v>
      </c>
      <c r="EX23" s="45">
        <f t="shared" si="102"/>
        <v>1</v>
      </c>
      <c r="EY23" s="45">
        <f t="shared" si="103"/>
        <v>1</v>
      </c>
      <c r="EZ23" s="45">
        <f t="shared" si="104"/>
        <v>12</v>
      </c>
    </row>
    <row r="24" spans="1:157" x14ac:dyDescent="0.25">
      <c r="A24" s="4" t="s">
        <v>56</v>
      </c>
      <c r="B24" s="5"/>
      <c r="C24" s="4" t="s">
        <v>34</v>
      </c>
      <c r="D24" s="17"/>
      <c r="E24" s="17"/>
      <c r="F24" s="13">
        <f t="shared" ref="F24:G32" si="143">I24+X24+BE24+BQ24+CL24+BN24</f>
        <v>91600</v>
      </c>
      <c r="G24" s="13">
        <f t="shared" si="143"/>
        <v>43450</v>
      </c>
      <c r="H24" s="16">
        <f t="shared" si="4"/>
        <v>47.434497816593883</v>
      </c>
      <c r="I24" s="1">
        <f t="shared" ref="I24:J32" si="144">L24+O24+R24</f>
        <v>87100</v>
      </c>
      <c r="J24" s="1">
        <f t="shared" si="144"/>
        <v>38950</v>
      </c>
      <c r="K24" s="16">
        <f t="shared" si="5"/>
        <v>44.7187141216992</v>
      </c>
      <c r="L24" s="1">
        <f>L25</f>
        <v>66900</v>
      </c>
      <c r="M24" s="1">
        <f>M25</f>
        <v>30849.979999999996</v>
      </c>
      <c r="N24" s="16">
        <f t="shared" si="107"/>
        <v>46.113572496263075</v>
      </c>
      <c r="O24" s="15"/>
      <c r="P24" s="15"/>
      <c r="Q24" s="16" t="e">
        <f t="shared" si="108"/>
        <v>#DIV/0!</v>
      </c>
      <c r="R24" s="1">
        <f>R25</f>
        <v>20200</v>
      </c>
      <c r="S24" s="1">
        <f>S25</f>
        <v>8100.02</v>
      </c>
      <c r="T24" s="16">
        <f t="shared" si="141"/>
        <v>40.09910891089109</v>
      </c>
      <c r="U24" s="16"/>
      <c r="V24" s="16"/>
      <c r="W24" s="16"/>
      <c r="X24" s="1">
        <f t="shared" ref="X24:Y26" si="145">AA24+AD24+AG24+AJ24+AP24+AS24+AM24</f>
        <v>4500</v>
      </c>
      <c r="Y24" s="1">
        <f t="shared" si="145"/>
        <v>4500</v>
      </c>
      <c r="Z24" s="16">
        <f t="shared" si="10"/>
        <v>100</v>
      </c>
      <c r="AA24" s="1">
        <f>AA26</f>
        <v>4500</v>
      </c>
      <c r="AB24" s="1">
        <f>AB26</f>
        <v>4500</v>
      </c>
      <c r="AC24" s="16">
        <f t="shared" si="11"/>
        <v>100</v>
      </c>
      <c r="AD24" s="15"/>
      <c r="AE24" s="15"/>
      <c r="AF24" s="16" t="e">
        <f t="shared" si="12"/>
        <v>#DIV/0!</v>
      </c>
      <c r="AG24" s="3"/>
      <c r="AH24" s="3"/>
      <c r="AI24" s="16" t="e">
        <f t="shared" si="110"/>
        <v>#DIV/0!</v>
      </c>
      <c r="AJ24" s="3"/>
      <c r="AK24" s="3"/>
      <c r="AL24" s="16" t="e">
        <f t="shared" si="111"/>
        <v>#DIV/0!</v>
      </c>
      <c r="AM24" s="15"/>
      <c r="AN24" s="15"/>
      <c r="AO24" s="16" t="e">
        <f t="shared" si="112"/>
        <v>#DIV/0!</v>
      </c>
      <c r="AP24" s="3"/>
      <c r="AQ24" s="3"/>
      <c r="AR24" s="16" t="e">
        <f t="shared" si="113"/>
        <v>#DIV/0!</v>
      </c>
      <c r="AS24" s="3"/>
      <c r="AT24" s="3"/>
      <c r="AU24" s="16" t="e">
        <f t="shared" si="114"/>
        <v>#DIV/0!</v>
      </c>
      <c r="AV24" s="16"/>
      <c r="AW24" s="16"/>
      <c r="AX24" s="16" t="e">
        <f t="shared" si="18"/>
        <v>#DIV/0!</v>
      </c>
      <c r="AY24" s="3"/>
      <c r="AZ24" s="3"/>
      <c r="BA24" s="16" t="e">
        <f t="shared" si="19"/>
        <v>#DIV/0!</v>
      </c>
      <c r="BB24" s="16"/>
      <c r="BC24" s="16"/>
      <c r="BD24" s="16" t="e">
        <f t="shared" si="115"/>
        <v>#DIV/0!</v>
      </c>
      <c r="BE24" s="16">
        <f t="shared" ref="BE24:BF26" si="146">BH24</f>
        <v>0</v>
      </c>
      <c r="BF24" s="16">
        <f t="shared" si="146"/>
        <v>0</v>
      </c>
      <c r="BG24" s="16" t="e">
        <f t="shared" si="116"/>
        <v>#DIV/0!</v>
      </c>
      <c r="BH24" s="15"/>
      <c r="BI24" s="15"/>
      <c r="BJ24" s="16" t="e">
        <f t="shared" si="117"/>
        <v>#DIV/0!</v>
      </c>
      <c r="BK24" s="16"/>
      <c r="BL24" s="16"/>
      <c r="BM24" s="16"/>
      <c r="BN24" s="17"/>
      <c r="BO24" s="17"/>
      <c r="BP24" s="16" t="e">
        <f t="shared" si="118"/>
        <v>#DIV/0!</v>
      </c>
      <c r="BQ24" s="1">
        <f t="shared" ref="BQ24:BR26" si="147">BT24+CI24</f>
        <v>0</v>
      </c>
      <c r="BR24" s="1">
        <f t="shared" si="147"/>
        <v>0</v>
      </c>
      <c r="BS24" s="16" t="e">
        <f t="shared" si="119"/>
        <v>#DIV/0!</v>
      </c>
      <c r="BT24" s="17"/>
      <c r="BU24" s="17"/>
      <c r="BV24" s="16" t="e">
        <f t="shared" si="120"/>
        <v>#DIV/0!</v>
      </c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6" t="e">
        <f t="shared" si="138"/>
        <v>#DIV/0!</v>
      </c>
      <c r="CL24" s="1">
        <f t="shared" ref="CL24:CM26" si="148">CO24+CR24+CU24+CX24+DA24</f>
        <v>0</v>
      </c>
      <c r="CM24" s="1">
        <f t="shared" si="148"/>
        <v>0</v>
      </c>
      <c r="CN24" s="16" t="e">
        <f t="shared" si="82"/>
        <v>#DIV/0!</v>
      </c>
      <c r="CO24" s="1"/>
      <c r="CP24" s="1"/>
      <c r="CQ24" s="16" t="e">
        <f t="shared" si="122"/>
        <v>#DIV/0!</v>
      </c>
      <c r="CR24" s="1"/>
      <c r="CS24" s="1"/>
      <c r="CT24" s="16" t="e">
        <f t="shared" si="124"/>
        <v>#DIV/0!</v>
      </c>
      <c r="CU24" s="1"/>
      <c r="CV24" s="1"/>
      <c r="CW24" s="16" t="e">
        <f t="shared" si="126"/>
        <v>#DIV/0!</v>
      </c>
      <c r="CX24" s="1"/>
      <c r="CY24" s="1"/>
      <c r="CZ24" s="16" t="e">
        <f t="shared" si="128"/>
        <v>#DIV/0!</v>
      </c>
      <c r="DA24" s="1"/>
      <c r="DB24" s="1"/>
      <c r="DC24" s="16" t="e">
        <f t="shared" si="105"/>
        <v>#DIV/0!</v>
      </c>
      <c r="DD24" s="16"/>
      <c r="DE24" s="16"/>
      <c r="DF24" s="16"/>
      <c r="DG24" s="1">
        <f t="shared" ref="DG24:DH26" si="149">DJ24+DM24+DP24+DS24+DY24+EE24+EH24</f>
        <v>0</v>
      </c>
      <c r="DH24" s="1">
        <f t="shared" si="149"/>
        <v>0</v>
      </c>
      <c r="DI24" s="16" t="e">
        <f t="shared" si="35"/>
        <v>#DIV/0!</v>
      </c>
      <c r="DJ24" s="3"/>
      <c r="DK24" s="3"/>
      <c r="DL24" s="16" t="e">
        <f t="shared" si="130"/>
        <v>#DIV/0!</v>
      </c>
      <c r="DM24" s="23"/>
      <c r="DN24" s="23"/>
      <c r="DO24" s="16" t="e">
        <f t="shared" si="131"/>
        <v>#DIV/0!</v>
      </c>
      <c r="DP24" s="23"/>
      <c r="DQ24" s="23"/>
      <c r="DR24" s="16" t="e">
        <f t="shared" si="132"/>
        <v>#DIV/0!</v>
      </c>
      <c r="DS24" s="15"/>
      <c r="DT24" s="15"/>
      <c r="DU24" s="16" t="e">
        <f t="shared" si="133"/>
        <v>#DIV/0!</v>
      </c>
      <c r="DV24" s="55"/>
      <c r="DW24" s="55"/>
      <c r="DX24" s="56" t="e">
        <f t="shared" si="134"/>
        <v>#DIV/0!</v>
      </c>
      <c r="DY24" s="3"/>
      <c r="DZ24" s="3"/>
      <c r="EA24" s="16" t="e">
        <f t="shared" si="135"/>
        <v>#DIV/0!</v>
      </c>
      <c r="EB24" s="16"/>
      <c r="EC24" s="16"/>
      <c r="ED24" s="16" t="e">
        <f t="shared" si="136"/>
        <v>#DIV/0!</v>
      </c>
      <c r="EE24" s="1"/>
      <c r="EF24" s="1"/>
      <c r="EG24" s="16" t="e">
        <f t="shared" si="137"/>
        <v>#DIV/0!</v>
      </c>
      <c r="EH24" s="16"/>
      <c r="EI24" s="16"/>
      <c r="EJ24" s="16" t="e">
        <f t="shared" si="106"/>
        <v>#DIV/0!</v>
      </c>
      <c r="EK24" s="1">
        <f>I24+X24+BE24+BQ24+CL24+DG24+BN24</f>
        <v>91600</v>
      </c>
      <c r="EL24" s="1">
        <f t="shared" ref="EL24:EL32" si="150">J24+Y24+BF24+BR24+CM24+DH24+BO24</f>
        <v>43450</v>
      </c>
      <c r="EM24" s="16">
        <f t="shared" si="2"/>
        <v>47.434497816593883</v>
      </c>
      <c r="EN24" s="45">
        <f t="shared" si="92"/>
        <v>1</v>
      </c>
      <c r="EO24" s="45">
        <f t="shared" si="93"/>
        <v>1</v>
      </c>
      <c r="EP24" s="45">
        <f t="shared" si="94"/>
        <v>1</v>
      </c>
      <c r="EQ24" s="45">
        <f t="shared" si="95"/>
        <v>1</v>
      </c>
      <c r="ER24" s="45">
        <f t="shared" si="96"/>
        <v>1</v>
      </c>
      <c r="ES24" s="45">
        <f t="shared" si="97"/>
        <v>1</v>
      </c>
      <c r="ET24" s="45">
        <f t="shared" si="98"/>
        <v>1</v>
      </c>
      <c r="EU24" s="45">
        <f t="shared" si="99"/>
        <v>1</v>
      </c>
      <c r="EV24" s="45">
        <f t="shared" si="100"/>
        <v>1</v>
      </c>
      <c r="EW24" s="45">
        <f t="shared" si="101"/>
        <v>1</v>
      </c>
      <c r="EX24" s="45">
        <f t="shared" si="102"/>
        <v>1</v>
      </c>
      <c r="EY24" s="45">
        <f t="shared" si="103"/>
        <v>1</v>
      </c>
      <c r="EZ24" s="45">
        <f t="shared" si="104"/>
        <v>12</v>
      </c>
    </row>
    <row r="25" spans="1:157" x14ac:dyDescent="0.25">
      <c r="A25" s="4"/>
      <c r="B25" s="5" t="s">
        <v>36</v>
      </c>
      <c r="C25" s="4" t="s">
        <v>34</v>
      </c>
      <c r="D25" s="17"/>
      <c r="E25" s="17"/>
      <c r="F25" s="13">
        <f t="shared" si="143"/>
        <v>87100</v>
      </c>
      <c r="G25" s="13">
        <f t="shared" si="143"/>
        <v>38950</v>
      </c>
      <c r="H25" s="16">
        <f t="shared" si="4"/>
        <v>44.7187141216992</v>
      </c>
      <c r="I25" s="1">
        <f t="shared" si="144"/>
        <v>87100</v>
      </c>
      <c r="J25" s="1">
        <f t="shared" si="144"/>
        <v>38950</v>
      </c>
      <c r="K25" s="16">
        <f t="shared" si="5"/>
        <v>44.7187141216992</v>
      </c>
      <c r="L25" s="1">
        <f>63300+3600</f>
        <v>66900</v>
      </c>
      <c r="M25" s="1">
        <f>5273.94+7955.71+7866.11+9754.22</f>
        <v>30849.979999999996</v>
      </c>
      <c r="N25" s="16">
        <f t="shared" si="107"/>
        <v>46.113572496263075</v>
      </c>
      <c r="O25" s="15"/>
      <c r="P25" s="15"/>
      <c r="Q25" s="16" t="e">
        <f t="shared" si="108"/>
        <v>#DIV/0!</v>
      </c>
      <c r="R25" s="1">
        <f>19100+1100</f>
        <v>20200</v>
      </c>
      <c r="S25" s="1">
        <f>1592.73+2402.62+2375.57+1729.1</f>
        <v>8100.02</v>
      </c>
      <c r="T25" s="16">
        <f t="shared" si="141"/>
        <v>40.09910891089109</v>
      </c>
      <c r="U25" s="16"/>
      <c r="V25" s="16"/>
      <c r="W25" s="16"/>
      <c r="X25" s="1">
        <f t="shared" si="145"/>
        <v>0</v>
      </c>
      <c r="Y25" s="1">
        <f t="shared" si="145"/>
        <v>0</v>
      </c>
      <c r="Z25" s="16" t="e">
        <f t="shared" si="10"/>
        <v>#DIV/0!</v>
      </c>
      <c r="AA25" s="1"/>
      <c r="AB25" s="1"/>
      <c r="AC25" s="16" t="e">
        <f t="shared" si="11"/>
        <v>#DIV/0!</v>
      </c>
      <c r="AD25" s="15"/>
      <c r="AE25" s="15"/>
      <c r="AF25" s="16" t="e">
        <f t="shared" si="12"/>
        <v>#DIV/0!</v>
      </c>
      <c r="AG25" s="3"/>
      <c r="AH25" s="3"/>
      <c r="AI25" s="16" t="e">
        <f t="shared" si="110"/>
        <v>#DIV/0!</v>
      </c>
      <c r="AJ25" s="3"/>
      <c r="AK25" s="3"/>
      <c r="AL25" s="16" t="e">
        <f t="shared" si="111"/>
        <v>#DIV/0!</v>
      </c>
      <c r="AM25" s="15"/>
      <c r="AN25" s="15"/>
      <c r="AO25" s="16" t="e">
        <f t="shared" si="112"/>
        <v>#DIV/0!</v>
      </c>
      <c r="AP25" s="3"/>
      <c r="AQ25" s="3"/>
      <c r="AR25" s="16" t="e">
        <f t="shared" si="113"/>
        <v>#DIV/0!</v>
      </c>
      <c r="AS25" s="3"/>
      <c r="AT25" s="3"/>
      <c r="AU25" s="16" t="e">
        <f t="shared" si="114"/>
        <v>#DIV/0!</v>
      </c>
      <c r="AV25" s="16"/>
      <c r="AW25" s="16"/>
      <c r="AX25" s="16" t="e">
        <f t="shared" si="18"/>
        <v>#DIV/0!</v>
      </c>
      <c r="AY25" s="3"/>
      <c r="AZ25" s="3"/>
      <c r="BA25" s="16" t="e">
        <f t="shared" si="19"/>
        <v>#DIV/0!</v>
      </c>
      <c r="BB25" s="16"/>
      <c r="BC25" s="16"/>
      <c r="BD25" s="16" t="e">
        <f t="shared" si="115"/>
        <v>#DIV/0!</v>
      </c>
      <c r="BE25" s="16">
        <f t="shared" si="146"/>
        <v>0</v>
      </c>
      <c r="BF25" s="16">
        <f t="shared" si="146"/>
        <v>0</v>
      </c>
      <c r="BG25" s="16" t="e">
        <f t="shared" si="116"/>
        <v>#DIV/0!</v>
      </c>
      <c r="BH25" s="15"/>
      <c r="BI25" s="15"/>
      <c r="BJ25" s="16" t="e">
        <f t="shared" si="117"/>
        <v>#DIV/0!</v>
      </c>
      <c r="BK25" s="16"/>
      <c r="BL25" s="16"/>
      <c r="BM25" s="16"/>
      <c r="BN25" s="17"/>
      <c r="BO25" s="17"/>
      <c r="BP25" s="16" t="e">
        <f t="shared" si="118"/>
        <v>#DIV/0!</v>
      </c>
      <c r="BQ25" s="1">
        <f t="shared" si="147"/>
        <v>0</v>
      </c>
      <c r="BR25" s="1">
        <f t="shared" si="147"/>
        <v>0</v>
      </c>
      <c r="BS25" s="16" t="e">
        <f t="shared" si="119"/>
        <v>#DIV/0!</v>
      </c>
      <c r="BT25" s="17"/>
      <c r="BU25" s="17"/>
      <c r="BV25" s="16" t="e">
        <f t="shared" si="120"/>
        <v>#DIV/0!</v>
      </c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6" t="e">
        <f t="shared" si="138"/>
        <v>#DIV/0!</v>
      </c>
      <c r="CL25" s="1">
        <f t="shared" si="148"/>
        <v>0</v>
      </c>
      <c r="CM25" s="1">
        <f t="shared" si="148"/>
        <v>0</v>
      </c>
      <c r="CN25" s="16" t="e">
        <f t="shared" si="82"/>
        <v>#DIV/0!</v>
      </c>
      <c r="CO25" s="1"/>
      <c r="CP25" s="1"/>
      <c r="CQ25" s="16" t="e">
        <f t="shared" si="122"/>
        <v>#DIV/0!</v>
      </c>
      <c r="CR25" s="1"/>
      <c r="CS25" s="1"/>
      <c r="CT25" s="16" t="e">
        <f t="shared" si="124"/>
        <v>#DIV/0!</v>
      </c>
      <c r="CU25" s="1"/>
      <c r="CV25" s="1"/>
      <c r="CW25" s="16" t="e">
        <f t="shared" si="126"/>
        <v>#DIV/0!</v>
      </c>
      <c r="CX25" s="1"/>
      <c r="CY25" s="1"/>
      <c r="CZ25" s="16" t="e">
        <f t="shared" si="128"/>
        <v>#DIV/0!</v>
      </c>
      <c r="DA25" s="1"/>
      <c r="DB25" s="1"/>
      <c r="DC25" s="16" t="e">
        <f t="shared" si="105"/>
        <v>#DIV/0!</v>
      </c>
      <c r="DD25" s="16"/>
      <c r="DE25" s="16"/>
      <c r="DF25" s="16"/>
      <c r="DG25" s="1">
        <f t="shared" si="149"/>
        <v>0</v>
      </c>
      <c r="DH25" s="1">
        <f t="shared" si="149"/>
        <v>0</v>
      </c>
      <c r="DI25" s="16" t="e">
        <f t="shared" si="35"/>
        <v>#DIV/0!</v>
      </c>
      <c r="DJ25" s="3"/>
      <c r="DK25" s="3"/>
      <c r="DL25" s="16" t="e">
        <f t="shared" si="130"/>
        <v>#DIV/0!</v>
      </c>
      <c r="DM25" s="23"/>
      <c r="DN25" s="23"/>
      <c r="DO25" s="16" t="e">
        <f t="shared" si="131"/>
        <v>#DIV/0!</v>
      </c>
      <c r="DP25" s="23"/>
      <c r="DQ25" s="23"/>
      <c r="DR25" s="16" t="e">
        <f t="shared" si="132"/>
        <v>#DIV/0!</v>
      </c>
      <c r="DS25" s="15"/>
      <c r="DT25" s="15"/>
      <c r="DU25" s="16" t="e">
        <f t="shared" si="133"/>
        <v>#DIV/0!</v>
      </c>
      <c r="DV25" s="55"/>
      <c r="DW25" s="55"/>
      <c r="DX25" s="56" t="e">
        <f t="shared" si="134"/>
        <v>#DIV/0!</v>
      </c>
      <c r="DY25" s="3"/>
      <c r="DZ25" s="3"/>
      <c r="EA25" s="16" t="e">
        <f t="shared" si="135"/>
        <v>#DIV/0!</v>
      </c>
      <c r="EB25" s="16"/>
      <c r="EC25" s="16"/>
      <c r="ED25" s="16" t="e">
        <f t="shared" si="136"/>
        <v>#DIV/0!</v>
      </c>
      <c r="EE25" s="1"/>
      <c r="EF25" s="1"/>
      <c r="EG25" s="16" t="e">
        <f t="shared" si="137"/>
        <v>#DIV/0!</v>
      </c>
      <c r="EH25" s="16"/>
      <c r="EI25" s="16"/>
      <c r="EJ25" s="16" t="e">
        <f t="shared" si="106"/>
        <v>#DIV/0!</v>
      </c>
      <c r="EK25" s="1">
        <f>I25+X25+BE25+BQ25+CL25+DG25+BN25</f>
        <v>87100</v>
      </c>
      <c r="EL25" s="1">
        <f t="shared" si="150"/>
        <v>38950</v>
      </c>
      <c r="EM25" s="16">
        <f t="shared" si="2"/>
        <v>44.7187141216992</v>
      </c>
      <c r="EN25" s="45">
        <f t="shared" si="92"/>
        <v>1</v>
      </c>
      <c r="EO25" s="45">
        <f t="shared" si="93"/>
        <v>1</v>
      </c>
      <c r="EP25" s="45">
        <f t="shared" si="94"/>
        <v>1</v>
      </c>
      <c r="EQ25" s="45">
        <f t="shared" si="95"/>
        <v>1</v>
      </c>
      <c r="ER25" s="45">
        <f t="shared" si="96"/>
        <v>1</v>
      </c>
      <c r="ES25" s="45">
        <f t="shared" si="97"/>
        <v>1</v>
      </c>
      <c r="ET25" s="45">
        <f t="shared" si="98"/>
        <v>1</v>
      </c>
      <c r="EU25" s="45">
        <f t="shared" si="99"/>
        <v>1</v>
      </c>
      <c r="EV25" s="45">
        <f t="shared" si="100"/>
        <v>1</v>
      </c>
      <c r="EW25" s="45">
        <f t="shared" si="101"/>
        <v>1</v>
      </c>
      <c r="EX25" s="45">
        <f t="shared" si="102"/>
        <v>1</v>
      </c>
      <c r="EY25" s="45">
        <f t="shared" si="103"/>
        <v>1</v>
      </c>
      <c r="EZ25" s="45">
        <f t="shared" si="104"/>
        <v>12</v>
      </c>
    </row>
    <row r="26" spans="1:157" x14ac:dyDescent="0.25">
      <c r="A26" s="4"/>
      <c r="B26" s="5">
        <v>244</v>
      </c>
      <c r="C26" s="6" t="s">
        <v>40</v>
      </c>
      <c r="D26" s="17"/>
      <c r="E26" s="17"/>
      <c r="F26" s="13">
        <f t="shared" si="143"/>
        <v>4500</v>
      </c>
      <c r="G26" s="13">
        <f t="shared" si="143"/>
        <v>4500</v>
      </c>
      <c r="H26" s="16">
        <f t="shared" si="4"/>
        <v>100</v>
      </c>
      <c r="I26" s="1">
        <f t="shared" si="144"/>
        <v>0</v>
      </c>
      <c r="J26" s="1">
        <f t="shared" si="144"/>
        <v>0</v>
      </c>
      <c r="K26" s="16" t="e">
        <f t="shared" si="5"/>
        <v>#DIV/0!</v>
      </c>
      <c r="L26" s="1"/>
      <c r="M26" s="1"/>
      <c r="N26" s="16" t="e">
        <f t="shared" si="107"/>
        <v>#DIV/0!</v>
      </c>
      <c r="O26" s="15"/>
      <c r="P26" s="15"/>
      <c r="Q26" s="16" t="e">
        <f t="shared" si="108"/>
        <v>#DIV/0!</v>
      </c>
      <c r="R26" s="1"/>
      <c r="S26" s="1"/>
      <c r="T26" s="16" t="e">
        <f t="shared" si="141"/>
        <v>#DIV/0!</v>
      </c>
      <c r="U26" s="16"/>
      <c r="V26" s="16"/>
      <c r="W26" s="16"/>
      <c r="X26" s="1">
        <f t="shared" si="145"/>
        <v>4500</v>
      </c>
      <c r="Y26" s="1">
        <f t="shared" si="145"/>
        <v>4500</v>
      </c>
      <c r="Z26" s="16">
        <f t="shared" si="10"/>
        <v>100</v>
      </c>
      <c r="AA26" s="1">
        <v>4500</v>
      </c>
      <c r="AB26" s="1">
        <f>4500</f>
        <v>4500</v>
      </c>
      <c r="AC26" s="16">
        <f t="shared" si="11"/>
        <v>100</v>
      </c>
      <c r="AD26" s="15"/>
      <c r="AE26" s="15"/>
      <c r="AF26" s="16" t="e">
        <f t="shared" si="12"/>
        <v>#DIV/0!</v>
      </c>
      <c r="AG26" s="3"/>
      <c r="AH26" s="3"/>
      <c r="AI26" s="16" t="e">
        <f t="shared" si="110"/>
        <v>#DIV/0!</v>
      </c>
      <c r="AJ26" s="3"/>
      <c r="AK26" s="3"/>
      <c r="AL26" s="16" t="e">
        <f t="shared" si="111"/>
        <v>#DIV/0!</v>
      </c>
      <c r="AM26" s="15"/>
      <c r="AN26" s="15"/>
      <c r="AO26" s="16" t="e">
        <f t="shared" si="112"/>
        <v>#DIV/0!</v>
      </c>
      <c r="AP26" s="3"/>
      <c r="AQ26" s="3"/>
      <c r="AR26" s="16" t="e">
        <f t="shared" si="113"/>
        <v>#DIV/0!</v>
      </c>
      <c r="AS26" s="3"/>
      <c r="AT26" s="3"/>
      <c r="AU26" s="16" t="e">
        <f t="shared" si="114"/>
        <v>#DIV/0!</v>
      </c>
      <c r="AV26" s="16"/>
      <c r="AW26" s="16"/>
      <c r="AX26" s="16" t="e">
        <f t="shared" si="18"/>
        <v>#DIV/0!</v>
      </c>
      <c r="AY26" s="3"/>
      <c r="AZ26" s="3"/>
      <c r="BA26" s="16" t="e">
        <f t="shared" si="19"/>
        <v>#DIV/0!</v>
      </c>
      <c r="BB26" s="16"/>
      <c r="BC26" s="16"/>
      <c r="BD26" s="16" t="e">
        <f t="shared" si="115"/>
        <v>#DIV/0!</v>
      </c>
      <c r="BE26" s="16">
        <f t="shared" si="146"/>
        <v>0</v>
      </c>
      <c r="BF26" s="16">
        <f t="shared" si="146"/>
        <v>0</v>
      </c>
      <c r="BG26" s="16" t="e">
        <f t="shared" si="116"/>
        <v>#DIV/0!</v>
      </c>
      <c r="BH26" s="15"/>
      <c r="BI26" s="15"/>
      <c r="BJ26" s="16" t="e">
        <f t="shared" si="117"/>
        <v>#DIV/0!</v>
      </c>
      <c r="BK26" s="16"/>
      <c r="BL26" s="16"/>
      <c r="BM26" s="16"/>
      <c r="BN26" s="17"/>
      <c r="BO26" s="17"/>
      <c r="BP26" s="16" t="e">
        <f t="shared" si="118"/>
        <v>#DIV/0!</v>
      </c>
      <c r="BQ26" s="1">
        <f t="shared" si="147"/>
        <v>0</v>
      </c>
      <c r="BR26" s="1">
        <f t="shared" si="147"/>
        <v>0</v>
      </c>
      <c r="BS26" s="16" t="e">
        <f t="shared" si="119"/>
        <v>#DIV/0!</v>
      </c>
      <c r="BT26" s="17"/>
      <c r="BU26" s="17"/>
      <c r="BV26" s="16" t="e">
        <f t="shared" si="120"/>
        <v>#DIV/0!</v>
      </c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6" t="e">
        <f t="shared" si="138"/>
        <v>#DIV/0!</v>
      </c>
      <c r="CL26" s="1">
        <f t="shared" si="148"/>
        <v>0</v>
      </c>
      <c r="CM26" s="1">
        <f t="shared" si="148"/>
        <v>0</v>
      </c>
      <c r="CN26" s="16" t="e">
        <f t="shared" si="82"/>
        <v>#DIV/0!</v>
      </c>
      <c r="CO26" s="1"/>
      <c r="CP26" s="1"/>
      <c r="CQ26" s="16" t="e">
        <f t="shared" si="122"/>
        <v>#DIV/0!</v>
      </c>
      <c r="CR26" s="1"/>
      <c r="CS26" s="1"/>
      <c r="CT26" s="16" t="e">
        <f t="shared" si="124"/>
        <v>#DIV/0!</v>
      </c>
      <c r="CU26" s="1"/>
      <c r="CV26" s="1"/>
      <c r="CW26" s="16" t="e">
        <f t="shared" si="126"/>
        <v>#DIV/0!</v>
      </c>
      <c r="CX26" s="1"/>
      <c r="CY26" s="1"/>
      <c r="CZ26" s="16" t="e">
        <f t="shared" si="128"/>
        <v>#DIV/0!</v>
      </c>
      <c r="DA26" s="1"/>
      <c r="DB26" s="1"/>
      <c r="DC26" s="16" t="e">
        <f t="shared" si="105"/>
        <v>#DIV/0!</v>
      </c>
      <c r="DD26" s="16"/>
      <c r="DE26" s="16"/>
      <c r="DF26" s="16"/>
      <c r="DG26" s="1">
        <f t="shared" si="149"/>
        <v>0</v>
      </c>
      <c r="DH26" s="1">
        <f t="shared" si="149"/>
        <v>0</v>
      </c>
      <c r="DI26" s="16" t="e">
        <f t="shared" si="35"/>
        <v>#DIV/0!</v>
      </c>
      <c r="DJ26" s="3"/>
      <c r="DK26" s="3"/>
      <c r="DL26" s="16" t="e">
        <f t="shared" si="130"/>
        <v>#DIV/0!</v>
      </c>
      <c r="DM26" s="23"/>
      <c r="DN26" s="23"/>
      <c r="DO26" s="16" t="e">
        <f t="shared" si="131"/>
        <v>#DIV/0!</v>
      </c>
      <c r="DP26" s="23"/>
      <c r="DQ26" s="23"/>
      <c r="DR26" s="16" t="e">
        <f t="shared" si="132"/>
        <v>#DIV/0!</v>
      </c>
      <c r="DS26" s="15"/>
      <c r="DT26" s="15"/>
      <c r="DU26" s="16" t="e">
        <f t="shared" si="133"/>
        <v>#DIV/0!</v>
      </c>
      <c r="DV26" s="57">
        <f>DY26+EB26+EE26+EH26</f>
        <v>0</v>
      </c>
      <c r="DW26" s="57">
        <f>DZ26+EC26+EF26+EI26</f>
        <v>0</v>
      </c>
      <c r="DX26" s="56" t="e">
        <f t="shared" si="134"/>
        <v>#DIV/0!</v>
      </c>
      <c r="DY26" s="3"/>
      <c r="DZ26" s="3"/>
      <c r="EA26" s="16" t="e">
        <f t="shared" si="135"/>
        <v>#DIV/0!</v>
      </c>
      <c r="EB26" s="16"/>
      <c r="EC26" s="16"/>
      <c r="ED26" s="16" t="e">
        <f t="shared" si="136"/>
        <v>#DIV/0!</v>
      </c>
      <c r="EE26" s="1"/>
      <c r="EF26" s="1"/>
      <c r="EG26" s="16" t="e">
        <f t="shared" si="137"/>
        <v>#DIV/0!</v>
      </c>
      <c r="EH26" s="16"/>
      <c r="EI26" s="16"/>
      <c r="EJ26" s="16" t="e">
        <f t="shared" si="106"/>
        <v>#DIV/0!</v>
      </c>
      <c r="EK26" s="1">
        <f t="shared" ref="EK26" si="151">I26+X26+BE26+BQ26+CL26+DG26+BN26</f>
        <v>4500</v>
      </c>
      <c r="EL26" s="1">
        <f t="shared" si="150"/>
        <v>4500</v>
      </c>
      <c r="EM26" s="16">
        <f t="shared" si="2"/>
        <v>100</v>
      </c>
      <c r="EN26" s="45">
        <f t="shared" si="92"/>
        <v>1</v>
      </c>
      <c r="EO26" s="45">
        <f t="shared" si="93"/>
        <v>1</v>
      </c>
      <c r="EP26" s="45">
        <f t="shared" si="94"/>
        <v>1</v>
      </c>
      <c r="EQ26" s="45">
        <f t="shared" si="95"/>
        <v>1</v>
      </c>
      <c r="ER26" s="45">
        <f t="shared" si="96"/>
        <v>1</v>
      </c>
      <c r="ES26" s="45">
        <f t="shared" si="97"/>
        <v>1</v>
      </c>
      <c r="ET26" s="45">
        <f t="shared" si="98"/>
        <v>1</v>
      </c>
      <c r="EU26" s="45">
        <f t="shared" si="99"/>
        <v>1</v>
      </c>
      <c r="EV26" s="45">
        <f t="shared" si="100"/>
        <v>1</v>
      </c>
      <c r="EW26" s="45">
        <f t="shared" si="101"/>
        <v>1</v>
      </c>
      <c r="EX26" s="45">
        <f t="shared" si="102"/>
        <v>1</v>
      </c>
      <c r="EY26" s="45">
        <f t="shared" si="103"/>
        <v>1</v>
      </c>
      <c r="EZ26" s="45">
        <f t="shared" si="104"/>
        <v>12</v>
      </c>
    </row>
    <row r="27" spans="1:157" x14ac:dyDescent="0.25">
      <c r="A27" s="4" t="s">
        <v>57</v>
      </c>
      <c r="B27" s="5"/>
      <c r="C27" s="4" t="s">
        <v>58</v>
      </c>
      <c r="D27" s="17"/>
      <c r="E27" s="17"/>
      <c r="F27" s="13">
        <f>F28+F29+F30</f>
        <v>4168260</v>
      </c>
      <c r="G27" s="13">
        <f>G28+G29+G30</f>
        <v>1715147.77</v>
      </c>
      <c r="H27" s="16">
        <f t="shared" si="4"/>
        <v>41.14781155686066</v>
      </c>
      <c r="I27" s="1"/>
      <c r="J27" s="1"/>
      <c r="K27" s="16" t="e">
        <f t="shared" si="5"/>
        <v>#DIV/0!</v>
      </c>
      <c r="L27" s="1"/>
      <c r="M27" s="1"/>
      <c r="N27" s="16" t="e">
        <f t="shared" si="107"/>
        <v>#DIV/0!</v>
      </c>
      <c r="O27" s="15"/>
      <c r="P27" s="15"/>
      <c r="Q27" s="16"/>
      <c r="R27" s="1"/>
      <c r="S27" s="1"/>
      <c r="T27" s="16" t="e">
        <f t="shared" si="141"/>
        <v>#DIV/0!</v>
      </c>
      <c r="U27" s="16"/>
      <c r="V27" s="16"/>
      <c r="W27" s="16"/>
      <c r="X27" s="1">
        <f>AA27+AD27+AG27+AJ27+AP27+AS27+AM27+AV27+AY27</f>
        <v>4143860</v>
      </c>
      <c r="Y27" s="1">
        <f>AB27+AE27+AH27+AK27+AQ27+AT27+AN27+AW27+AZ27</f>
        <v>1690843.77</v>
      </c>
      <c r="Z27" s="16">
        <f t="shared" si="10"/>
        <v>40.803593026791447</v>
      </c>
      <c r="AA27" s="1"/>
      <c r="AB27" s="1"/>
      <c r="AC27" s="16" t="e">
        <f t="shared" si="11"/>
        <v>#DIV/0!</v>
      </c>
      <c r="AD27" s="15"/>
      <c r="AE27" s="15"/>
      <c r="AF27" s="16" t="e">
        <f t="shared" si="12"/>
        <v>#DIV/0!</v>
      </c>
      <c r="AG27" s="3"/>
      <c r="AH27" s="3"/>
      <c r="AI27" s="16"/>
      <c r="AJ27" s="3"/>
      <c r="AK27" s="3"/>
      <c r="AL27" s="16"/>
      <c r="AM27" s="15"/>
      <c r="AN27" s="15"/>
      <c r="AO27" s="16"/>
      <c r="AP27" s="3">
        <f>AP28+AP29+AP30</f>
        <v>2452960</v>
      </c>
      <c r="AQ27" s="3">
        <f>AQ28+AQ29+AQ30</f>
        <v>0</v>
      </c>
      <c r="AR27" s="16">
        <f t="shared" si="113"/>
        <v>0</v>
      </c>
      <c r="AS27" s="3">
        <f>AS28+AS29+AS30</f>
        <v>1690900</v>
      </c>
      <c r="AT27" s="3">
        <f>AT28+AT29+AT30</f>
        <v>1690843.77</v>
      </c>
      <c r="AU27" s="16">
        <f t="shared" si="114"/>
        <v>99.996674552013715</v>
      </c>
      <c r="AV27" s="16"/>
      <c r="AW27" s="16"/>
      <c r="AX27" s="16"/>
      <c r="AY27" s="3">
        <f>AY28+AY29+AY30</f>
        <v>0</v>
      </c>
      <c r="AZ27" s="3">
        <f>AZ28+AZ29+AZ30</f>
        <v>0</v>
      </c>
      <c r="BA27" s="16" t="e">
        <f t="shared" si="19"/>
        <v>#DIV/0!</v>
      </c>
      <c r="BB27" s="3">
        <f>BB28+BB29+BB30</f>
        <v>0</v>
      </c>
      <c r="BC27" s="3">
        <f>BC28+BC29+BC30</f>
        <v>0</v>
      </c>
      <c r="BD27" s="16" t="e">
        <f t="shared" si="115"/>
        <v>#DIV/0!</v>
      </c>
      <c r="BE27" s="16"/>
      <c r="BF27" s="16"/>
      <c r="BG27" s="16"/>
      <c r="BH27" s="15"/>
      <c r="BI27" s="15"/>
      <c r="BJ27" s="16"/>
      <c r="BK27" s="16"/>
      <c r="BL27" s="16"/>
      <c r="BM27" s="16"/>
      <c r="BN27" s="3">
        <f>BN28+BN29+BN30</f>
        <v>0</v>
      </c>
      <c r="BO27" s="3">
        <f>BO28+BO29+BO30</f>
        <v>0</v>
      </c>
      <c r="BP27" s="16" t="e">
        <f t="shared" si="118"/>
        <v>#DIV/0!</v>
      </c>
      <c r="BQ27" s="3">
        <f>BQ28+BQ29+BQ30</f>
        <v>0</v>
      </c>
      <c r="BR27" s="3">
        <f>BR28+BR29+BR30</f>
        <v>0</v>
      </c>
      <c r="BS27" s="16" t="e">
        <f t="shared" si="119"/>
        <v>#DIV/0!</v>
      </c>
      <c r="BT27" s="17"/>
      <c r="BU27" s="17"/>
      <c r="BV27" s="16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3">
        <f>CI28+CI29+CI30</f>
        <v>0</v>
      </c>
      <c r="CJ27" s="3">
        <f>CJ28+CJ29+CJ30</f>
        <v>0</v>
      </c>
      <c r="CK27" s="16" t="e">
        <f t="shared" si="138"/>
        <v>#DIV/0!</v>
      </c>
      <c r="CL27" s="3">
        <f>CO27+CR27+DA27</f>
        <v>0</v>
      </c>
      <c r="CM27" s="3">
        <f>CP27+CS27+DB27</f>
        <v>0</v>
      </c>
      <c r="CN27" s="16" t="e">
        <f t="shared" si="82"/>
        <v>#DIV/0!</v>
      </c>
      <c r="CO27" s="1"/>
      <c r="CP27" s="1"/>
      <c r="CQ27" s="16" t="e">
        <f t="shared" si="122"/>
        <v>#DIV/0!</v>
      </c>
      <c r="CR27" s="1"/>
      <c r="CS27" s="1"/>
      <c r="CT27" s="16" t="e">
        <f t="shared" si="124"/>
        <v>#DIV/0!</v>
      </c>
      <c r="CU27" s="1"/>
      <c r="CV27" s="1"/>
      <c r="CW27" s="16"/>
      <c r="CX27" s="1"/>
      <c r="CY27" s="1"/>
      <c r="CZ27" s="16"/>
      <c r="DA27" s="1"/>
      <c r="DB27" s="1"/>
      <c r="DC27" s="16" t="e">
        <f t="shared" si="105"/>
        <v>#DIV/0!</v>
      </c>
      <c r="DD27" s="16"/>
      <c r="DE27" s="16"/>
      <c r="DF27" s="16"/>
      <c r="DG27" s="1">
        <f>DJ27+DV27</f>
        <v>36800</v>
      </c>
      <c r="DH27" s="1">
        <f>DK27+DW27</f>
        <v>36736</v>
      </c>
      <c r="DI27" s="16">
        <f t="shared" si="35"/>
        <v>99.826086956521749</v>
      </c>
      <c r="DJ27" s="3"/>
      <c r="DK27" s="3"/>
      <c r="DL27" s="16" t="e">
        <f t="shared" si="130"/>
        <v>#DIV/0!</v>
      </c>
      <c r="DM27" s="23"/>
      <c r="DN27" s="23"/>
      <c r="DO27" s="16"/>
      <c r="DP27" s="23"/>
      <c r="DQ27" s="23"/>
      <c r="DR27" s="16"/>
      <c r="DS27" s="15"/>
      <c r="DT27" s="15"/>
      <c r="DU27" s="16"/>
      <c r="DV27" s="57">
        <f>DY27+EB27+EE27+EH27</f>
        <v>36800</v>
      </c>
      <c r="DW27" s="57">
        <f>DZ27+EC27+EF27+EI27</f>
        <v>36736</v>
      </c>
      <c r="DX27" s="56">
        <f t="shared" si="134"/>
        <v>99.826086956521749</v>
      </c>
      <c r="DY27" s="1">
        <f>DY28+DY29+DY30</f>
        <v>0</v>
      </c>
      <c r="DZ27" s="1">
        <f>DZ28+DZ29+DZ30</f>
        <v>0</v>
      </c>
      <c r="EA27" s="16" t="e">
        <f t="shared" si="135"/>
        <v>#DIV/0!</v>
      </c>
      <c r="EB27" s="1">
        <f>EB28+EB29+EB30</f>
        <v>36800</v>
      </c>
      <c r="EC27" s="1">
        <f>EC28+EC29+EC30</f>
        <v>36736</v>
      </c>
      <c r="ED27" s="16">
        <f t="shared" si="136"/>
        <v>99.826086956521749</v>
      </c>
      <c r="EE27" s="1">
        <f>EE28+EE29+EE30</f>
        <v>0</v>
      </c>
      <c r="EF27" s="1">
        <f>EF28+EF29+EF30</f>
        <v>0</v>
      </c>
      <c r="EG27" s="16" t="e">
        <f t="shared" si="137"/>
        <v>#DIV/0!</v>
      </c>
      <c r="EH27" s="1">
        <f>EH28+EH29+EH30</f>
        <v>0</v>
      </c>
      <c r="EI27" s="1">
        <f>EI28+EI29+EI30</f>
        <v>0</v>
      </c>
      <c r="EJ27" s="16" t="e">
        <f t="shared" si="106"/>
        <v>#DIV/0!</v>
      </c>
      <c r="EK27" s="1">
        <f>F27+DG27</f>
        <v>4205060</v>
      </c>
      <c r="EL27" s="1">
        <f>G27+DH27</f>
        <v>1751883.77</v>
      </c>
      <c r="EM27" s="16">
        <f t="shared" si="2"/>
        <v>41.661326354439652</v>
      </c>
    </row>
    <row r="28" spans="1:157" x14ac:dyDescent="0.25">
      <c r="A28" s="4"/>
      <c r="B28" s="4">
        <v>243</v>
      </c>
      <c r="C28" s="4"/>
      <c r="D28" s="17"/>
      <c r="E28" s="17"/>
      <c r="F28" s="13">
        <f t="shared" ref="F28:G29" si="152">I28+X28+BE28+BQ28+CL28+BN28</f>
        <v>1458900</v>
      </c>
      <c r="G28" s="13">
        <f t="shared" si="152"/>
        <v>1458843.77</v>
      </c>
      <c r="H28" s="16">
        <f t="shared" si="4"/>
        <v>99.996145726232086</v>
      </c>
      <c r="I28" s="1"/>
      <c r="J28" s="1"/>
      <c r="K28" s="16" t="e">
        <f t="shared" si="5"/>
        <v>#DIV/0!</v>
      </c>
      <c r="L28" s="1"/>
      <c r="M28" s="1"/>
      <c r="N28" s="16" t="e">
        <f t="shared" si="107"/>
        <v>#DIV/0!</v>
      </c>
      <c r="O28" s="15"/>
      <c r="P28" s="15"/>
      <c r="Q28" s="16"/>
      <c r="R28" s="1"/>
      <c r="S28" s="1"/>
      <c r="T28" s="16" t="e">
        <f t="shared" si="141"/>
        <v>#DIV/0!</v>
      </c>
      <c r="U28" s="16"/>
      <c r="V28" s="16"/>
      <c r="W28" s="16"/>
      <c r="X28" s="1">
        <f t="shared" ref="X28:Y29" si="153">AA28+AD28+AG28+AJ28+AP28+AS28+AM28</f>
        <v>1458900</v>
      </c>
      <c r="Y28" s="1">
        <f t="shared" si="153"/>
        <v>1458843.77</v>
      </c>
      <c r="Z28" s="16">
        <f t="shared" si="10"/>
        <v>99.996145726232086</v>
      </c>
      <c r="AA28" s="3"/>
      <c r="AB28" s="3"/>
      <c r="AC28" s="16" t="e">
        <f t="shared" si="11"/>
        <v>#DIV/0!</v>
      </c>
      <c r="AD28" s="15"/>
      <c r="AE28" s="15"/>
      <c r="AF28" s="16" t="e">
        <f t="shared" si="12"/>
        <v>#DIV/0!</v>
      </c>
      <c r="AG28" s="3"/>
      <c r="AH28" s="3"/>
      <c r="AI28" s="16"/>
      <c r="AJ28" s="3"/>
      <c r="AK28" s="3"/>
      <c r="AL28" s="16"/>
      <c r="AM28" s="15"/>
      <c r="AN28" s="15"/>
      <c r="AO28" s="16"/>
      <c r="AP28" s="1"/>
      <c r="AQ28" s="1"/>
      <c r="AR28" s="16" t="e">
        <f t="shared" si="113"/>
        <v>#DIV/0!</v>
      </c>
      <c r="AS28" s="1">
        <f>1458900</f>
        <v>1458900</v>
      </c>
      <c r="AT28" s="1">
        <f>1458843.77</f>
        <v>1458843.77</v>
      </c>
      <c r="AU28" s="16">
        <f t="shared" si="114"/>
        <v>99.996145726232086</v>
      </c>
      <c r="AV28" s="16"/>
      <c r="AW28" s="16"/>
      <c r="AX28" s="16" t="e">
        <f t="shared" ref="AX28:AX29" si="154">AW28/AV28*100</f>
        <v>#DIV/0!</v>
      </c>
      <c r="AY28" s="1"/>
      <c r="AZ28" s="1"/>
      <c r="BA28" s="16" t="e">
        <f t="shared" si="19"/>
        <v>#DIV/0!</v>
      </c>
      <c r="BB28" s="16"/>
      <c r="BC28" s="16"/>
      <c r="BD28" s="16" t="e">
        <f t="shared" si="115"/>
        <v>#DIV/0!</v>
      </c>
      <c r="BE28" s="16"/>
      <c r="BF28" s="16"/>
      <c r="BG28" s="16"/>
      <c r="BH28" s="15"/>
      <c r="BI28" s="15"/>
      <c r="BJ28" s="16"/>
      <c r="BK28" s="16"/>
      <c r="BL28" s="16"/>
      <c r="BM28" s="16"/>
      <c r="BN28" s="17"/>
      <c r="BO28" s="17"/>
      <c r="BP28" s="16" t="e">
        <f t="shared" si="118"/>
        <v>#DIV/0!</v>
      </c>
      <c r="BQ28" s="1"/>
      <c r="BR28" s="1"/>
      <c r="BS28" s="16" t="e">
        <f t="shared" si="119"/>
        <v>#DIV/0!</v>
      </c>
      <c r="BT28" s="17"/>
      <c r="BU28" s="17"/>
      <c r="BV28" s="16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6" t="e">
        <f t="shared" si="138"/>
        <v>#DIV/0!</v>
      </c>
      <c r="CL28" s="1">
        <f t="shared" ref="CL28:CM29" si="155">CO28+CR28+CU28+CX28+DA28</f>
        <v>0</v>
      </c>
      <c r="CM28" s="1">
        <f t="shared" si="155"/>
        <v>0</v>
      </c>
      <c r="CN28" s="16" t="e">
        <f t="shared" si="82"/>
        <v>#DIV/0!</v>
      </c>
      <c r="CO28" s="1"/>
      <c r="CP28" s="1"/>
      <c r="CQ28" s="16" t="e">
        <f t="shared" si="122"/>
        <v>#DIV/0!</v>
      </c>
      <c r="CR28" s="1"/>
      <c r="CS28" s="1"/>
      <c r="CT28" s="16" t="e">
        <f t="shared" si="124"/>
        <v>#DIV/0!</v>
      </c>
      <c r="CU28" s="1"/>
      <c r="CV28" s="1"/>
      <c r="CW28" s="16"/>
      <c r="CX28" s="1"/>
      <c r="CY28" s="1"/>
      <c r="CZ28" s="16"/>
      <c r="DA28" s="1"/>
      <c r="DB28" s="1"/>
      <c r="DC28" s="16" t="e">
        <f t="shared" si="105"/>
        <v>#DIV/0!</v>
      </c>
      <c r="DD28" s="16"/>
      <c r="DE28" s="16"/>
      <c r="DF28" s="16"/>
      <c r="DG28" s="1">
        <f>DJ28+DM28+DP28+DS28+DY28+EE28+EH28</f>
        <v>0</v>
      </c>
      <c r="DH28" s="1">
        <f>DK28+DN28+DQ28+DT28+DZ28+EF28+EI28</f>
        <v>0</v>
      </c>
      <c r="DI28" s="16" t="e">
        <f t="shared" si="35"/>
        <v>#DIV/0!</v>
      </c>
      <c r="DJ28" s="1"/>
      <c r="DK28" s="1"/>
      <c r="DL28" s="16" t="e">
        <f t="shared" si="130"/>
        <v>#DIV/0!</v>
      </c>
      <c r="DM28" s="23"/>
      <c r="DN28" s="23"/>
      <c r="DO28" s="16"/>
      <c r="DP28" s="23"/>
      <c r="DQ28" s="23"/>
      <c r="DR28" s="16"/>
      <c r="DS28" s="15"/>
      <c r="DT28" s="15"/>
      <c r="DU28" s="16"/>
      <c r="DV28" s="55"/>
      <c r="DW28" s="55"/>
      <c r="DX28" s="56" t="e">
        <f t="shared" si="134"/>
        <v>#DIV/0!</v>
      </c>
      <c r="DY28" s="3"/>
      <c r="DZ28" s="3"/>
      <c r="EA28" s="16" t="e">
        <f t="shared" si="135"/>
        <v>#DIV/0!</v>
      </c>
      <c r="EB28" s="16"/>
      <c r="EC28" s="16"/>
      <c r="ED28" s="16" t="e">
        <f t="shared" si="136"/>
        <v>#DIV/0!</v>
      </c>
      <c r="EE28" s="1"/>
      <c r="EF28" s="1"/>
      <c r="EG28" s="16" t="e">
        <f t="shared" si="137"/>
        <v>#DIV/0!</v>
      </c>
      <c r="EH28" s="16"/>
      <c r="EI28" s="16"/>
      <c r="EJ28" s="16" t="e">
        <f t="shared" si="106"/>
        <v>#DIV/0!</v>
      </c>
      <c r="EK28" s="1">
        <f>I28+X28+BE28+BQ28+CL28+DG28+BN28</f>
        <v>1458900</v>
      </c>
      <c r="EL28" s="1">
        <f>J28+Y28+BF28+BR28+CM28+DH28+BO28</f>
        <v>1458843.77</v>
      </c>
      <c r="EM28" s="16">
        <f t="shared" si="2"/>
        <v>99.996145726232086</v>
      </c>
      <c r="EN28" s="45">
        <f t="shared" ref="EN28:EN29" si="156">IF(M28&lt;=L28,1,0)</f>
        <v>1</v>
      </c>
      <c r="EO28" s="45">
        <f t="shared" ref="EO28:EO29" si="157">IF(S28&lt;=R28,1,0)</f>
        <v>1</v>
      </c>
      <c r="EP28" s="45">
        <f t="shared" ref="EP28:EP29" si="158">IF(AB28&lt;=AA28,1,0)</f>
        <v>1</v>
      </c>
      <c r="EQ28" s="45">
        <f t="shared" ref="EQ28:EQ29" si="159">IF(AH28&lt;=AG28,1,0)</f>
        <v>1</v>
      </c>
      <c r="ER28" s="45">
        <f t="shared" ref="ER28:ER29" si="160">IF(AQ28&lt;=AP28,1,0)</f>
        <v>1</v>
      </c>
      <c r="ES28" s="45">
        <f t="shared" ref="ES28:ES29" si="161">IF(AT28&lt;=AS28,1,0)</f>
        <v>1</v>
      </c>
      <c r="ET28" s="45">
        <f t="shared" ref="ET28:ET29" si="162">IF(BO28&lt;=BN28,1,0)</f>
        <v>1</v>
      </c>
      <c r="EU28" s="45">
        <f t="shared" ref="EU28:EU29" si="163">IF(CJ28&lt;=CI28,1,0)</f>
        <v>1</v>
      </c>
      <c r="EV28" s="45">
        <f t="shared" ref="EV28:EV29" si="164">IF(CM28&lt;=CL28,1,0)</f>
        <v>1</v>
      </c>
      <c r="EW28" s="45">
        <f t="shared" ref="EW28:EW29" si="165">IF(DK28&lt;=DJ28,1,0)</f>
        <v>1</v>
      </c>
      <c r="EX28" s="45">
        <f t="shared" ref="EX28:EX29" si="166">IF(DZ28&lt;=DY28,1,0)</f>
        <v>1</v>
      </c>
      <c r="EY28" s="45">
        <f t="shared" ref="EY28:EY29" si="167">IF(EF28&lt;=EE28,1,0)</f>
        <v>1</v>
      </c>
      <c r="EZ28" s="45">
        <f t="shared" ref="EZ28:EZ29" si="168">SUM(EN28:EY28)</f>
        <v>12</v>
      </c>
    </row>
    <row r="29" spans="1:157" x14ac:dyDescent="0.25">
      <c r="A29" s="4"/>
      <c r="B29" s="4">
        <v>244</v>
      </c>
      <c r="C29" s="4" t="s">
        <v>58</v>
      </c>
      <c r="D29" s="17"/>
      <c r="E29" s="17"/>
      <c r="F29" s="13">
        <f t="shared" si="152"/>
        <v>2709360</v>
      </c>
      <c r="G29" s="13">
        <f t="shared" si="152"/>
        <v>256304</v>
      </c>
      <c r="H29" s="16">
        <f t="shared" si="4"/>
        <v>9.4599462603714528</v>
      </c>
      <c r="I29" s="1">
        <f t="shared" ref="I29:J29" si="169">L29+O29+R29</f>
        <v>0</v>
      </c>
      <c r="J29" s="1">
        <f t="shared" si="169"/>
        <v>0</v>
      </c>
      <c r="K29" s="16" t="e">
        <f t="shared" ref="K29" si="170">J29/I29*100</f>
        <v>#DIV/0!</v>
      </c>
      <c r="L29" s="1"/>
      <c r="M29" s="1"/>
      <c r="N29" s="16" t="e">
        <f t="shared" si="107"/>
        <v>#DIV/0!</v>
      </c>
      <c r="O29" s="15"/>
      <c r="P29" s="15"/>
      <c r="Q29" s="16" t="e">
        <f t="shared" ref="Q29" si="171">P29/O29*100</f>
        <v>#DIV/0!</v>
      </c>
      <c r="R29" s="1"/>
      <c r="S29" s="1"/>
      <c r="T29" s="16" t="e">
        <f t="shared" si="141"/>
        <v>#DIV/0!</v>
      </c>
      <c r="U29" s="16"/>
      <c r="V29" s="16"/>
      <c r="W29" s="16"/>
      <c r="X29" s="1">
        <f t="shared" si="153"/>
        <v>2709360</v>
      </c>
      <c r="Y29" s="1">
        <f t="shared" si="153"/>
        <v>256304</v>
      </c>
      <c r="Z29" s="16">
        <f t="shared" si="10"/>
        <v>9.4599462603714528</v>
      </c>
      <c r="AA29" s="3"/>
      <c r="AB29" s="3"/>
      <c r="AC29" s="16" t="e">
        <f t="shared" si="11"/>
        <v>#DIV/0!</v>
      </c>
      <c r="AD29" s="1">
        <f>24400</f>
        <v>24400</v>
      </c>
      <c r="AE29" s="1">
        <f>24304</f>
        <v>24304</v>
      </c>
      <c r="AF29" s="16">
        <f t="shared" si="12"/>
        <v>99.606557377049171</v>
      </c>
      <c r="AG29" s="3"/>
      <c r="AH29" s="3"/>
      <c r="AI29" s="16" t="e">
        <f t="shared" ref="AI29" si="172">AH29/AG29*100</f>
        <v>#DIV/0!</v>
      </c>
      <c r="AJ29" s="3"/>
      <c r="AK29" s="3"/>
      <c r="AL29" s="16" t="e">
        <f t="shared" ref="AL29" si="173">AK29/AJ29*100</f>
        <v>#DIV/0!</v>
      </c>
      <c r="AM29" s="15"/>
      <c r="AN29" s="15"/>
      <c r="AO29" s="16" t="e">
        <f t="shared" ref="AO29" si="174">AN29/AM29*100</f>
        <v>#DIV/0!</v>
      </c>
      <c r="AP29" s="1">
        <f>3969000+236060-150000-24400-36800-1458900-82000</f>
        <v>2452960</v>
      </c>
      <c r="AQ29" s="1"/>
      <c r="AR29" s="16">
        <f t="shared" si="113"/>
        <v>0</v>
      </c>
      <c r="AS29" s="1">
        <f>150000+82000</f>
        <v>232000</v>
      </c>
      <c r="AT29" s="1">
        <f>150000+40000+42000</f>
        <v>232000</v>
      </c>
      <c r="AU29" s="16">
        <f t="shared" si="114"/>
        <v>100</v>
      </c>
      <c r="AV29" s="16"/>
      <c r="AW29" s="16"/>
      <c r="AX29" s="16" t="e">
        <f t="shared" si="154"/>
        <v>#DIV/0!</v>
      </c>
      <c r="AY29" s="1"/>
      <c r="AZ29" s="1"/>
      <c r="BA29" s="16" t="e">
        <f t="shared" ref="BA29:BA48" si="175">AZ29/AY29*100</f>
        <v>#DIV/0!</v>
      </c>
      <c r="BB29" s="16"/>
      <c r="BC29" s="16"/>
      <c r="BD29" s="16" t="e">
        <f t="shared" si="115"/>
        <v>#DIV/0!</v>
      </c>
      <c r="BE29" s="16">
        <f t="shared" ref="BE29:BF29" si="176">BH29</f>
        <v>0</v>
      </c>
      <c r="BF29" s="16">
        <f t="shared" si="176"/>
        <v>0</v>
      </c>
      <c r="BG29" s="16" t="e">
        <f t="shared" ref="BG29" si="177">BF29/BE29*100</f>
        <v>#DIV/0!</v>
      </c>
      <c r="BH29" s="15"/>
      <c r="BI29" s="15"/>
      <c r="BJ29" s="16" t="e">
        <f t="shared" ref="BJ29" si="178">BI29/BH29*100</f>
        <v>#DIV/0!</v>
      </c>
      <c r="BK29" s="16"/>
      <c r="BL29" s="16"/>
      <c r="BM29" s="16"/>
      <c r="BN29" s="17"/>
      <c r="BO29" s="17"/>
      <c r="BP29" s="16" t="e">
        <f t="shared" si="118"/>
        <v>#DIV/0!</v>
      </c>
      <c r="BQ29" s="1">
        <f t="shared" ref="BQ29:BR29" si="179">BT29+CI29</f>
        <v>0</v>
      </c>
      <c r="BR29" s="1">
        <f t="shared" si="179"/>
        <v>0</v>
      </c>
      <c r="BS29" s="16" t="e">
        <f t="shared" si="119"/>
        <v>#DIV/0!</v>
      </c>
      <c r="BT29" s="17"/>
      <c r="BU29" s="17"/>
      <c r="BV29" s="16" t="e">
        <f t="shared" ref="BV29" si="180">BU29/BT29*100</f>
        <v>#DIV/0!</v>
      </c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6" t="e">
        <f t="shared" si="138"/>
        <v>#DIV/0!</v>
      </c>
      <c r="CL29" s="1">
        <f t="shared" si="155"/>
        <v>0</v>
      </c>
      <c r="CM29" s="1">
        <f t="shared" si="155"/>
        <v>0</v>
      </c>
      <c r="CN29" s="16" t="e">
        <f t="shared" si="82"/>
        <v>#DIV/0!</v>
      </c>
      <c r="CO29" s="1">
        <f t="shared" ref="CO29" si="181">28500-28500</f>
        <v>0</v>
      </c>
      <c r="CP29" s="1"/>
      <c r="CQ29" s="16" t="e">
        <f t="shared" si="122"/>
        <v>#DIV/0!</v>
      </c>
      <c r="CR29" s="1">
        <f t="shared" ref="CR29" si="182">28500-28500</f>
        <v>0</v>
      </c>
      <c r="CS29" s="1"/>
      <c r="CT29" s="16" t="e">
        <f t="shared" si="124"/>
        <v>#DIV/0!</v>
      </c>
      <c r="CU29" s="1">
        <f t="shared" ref="CU29" si="183">28500-28500</f>
        <v>0</v>
      </c>
      <c r="CV29" s="1"/>
      <c r="CW29" s="16" t="e">
        <f t="shared" ref="CW29" si="184">CV29/CU29*100</f>
        <v>#DIV/0!</v>
      </c>
      <c r="CX29" s="1">
        <f t="shared" ref="CX29" si="185">28500-28500</f>
        <v>0</v>
      </c>
      <c r="CY29" s="1"/>
      <c r="CZ29" s="16" t="e">
        <f t="shared" ref="CZ29" si="186">CY29/CX29*100</f>
        <v>#DIV/0!</v>
      </c>
      <c r="DA29" s="1">
        <f t="shared" ref="DA29" si="187">28500-28500</f>
        <v>0</v>
      </c>
      <c r="DB29" s="1"/>
      <c r="DC29" s="16" t="e">
        <f t="shared" si="105"/>
        <v>#DIV/0!</v>
      </c>
      <c r="DD29" s="16"/>
      <c r="DE29" s="16"/>
      <c r="DF29" s="16"/>
      <c r="DG29" s="1">
        <f>DJ29+DV29</f>
        <v>36800</v>
      </c>
      <c r="DH29" s="1">
        <f>DK29+DW29</f>
        <v>36736</v>
      </c>
      <c r="DI29" s="16">
        <f t="shared" si="35"/>
        <v>99.826086956521749</v>
      </c>
      <c r="DJ29" s="1"/>
      <c r="DK29" s="1"/>
      <c r="DL29" s="16" t="e">
        <f t="shared" si="130"/>
        <v>#DIV/0!</v>
      </c>
      <c r="DM29" s="23"/>
      <c r="DN29" s="23"/>
      <c r="DO29" s="16" t="e">
        <f t="shared" ref="DO29" si="188">DN29/DM29*100</f>
        <v>#DIV/0!</v>
      </c>
      <c r="DP29" s="23"/>
      <c r="DQ29" s="23"/>
      <c r="DR29" s="16" t="e">
        <f t="shared" ref="DR29" si="189">DQ29/DP29*100</f>
        <v>#DIV/0!</v>
      </c>
      <c r="DS29" s="15"/>
      <c r="DT29" s="15"/>
      <c r="DU29" s="16" t="e">
        <f t="shared" ref="DU29" si="190">DT29/DS29*100</f>
        <v>#DIV/0!</v>
      </c>
      <c r="DV29" s="57">
        <f>DY29+EB29+EE29+EH29</f>
        <v>36800</v>
      </c>
      <c r="DW29" s="57">
        <f>DZ29+EC29+EF29+EI29</f>
        <v>36736</v>
      </c>
      <c r="DX29" s="56">
        <f t="shared" si="134"/>
        <v>99.826086956521749</v>
      </c>
      <c r="DY29" s="3"/>
      <c r="DZ29" s="3"/>
      <c r="EA29" s="16" t="e">
        <f t="shared" ref="EA29:EA30" si="191">DZ29/DY29*100</f>
        <v>#DIV/0!</v>
      </c>
      <c r="EB29" s="1">
        <v>36800</v>
      </c>
      <c r="EC29" s="16">
        <f>36736</f>
        <v>36736</v>
      </c>
      <c r="ED29" s="16">
        <f t="shared" ref="ED29:ED30" si="192">EC29/EB29*100</f>
        <v>99.826086956521749</v>
      </c>
      <c r="EE29" s="1"/>
      <c r="EF29" s="1"/>
      <c r="EG29" s="16" t="e">
        <f t="shared" si="137"/>
        <v>#DIV/0!</v>
      </c>
      <c r="EH29" s="16"/>
      <c r="EI29" s="16"/>
      <c r="EJ29" s="16" t="e">
        <f t="shared" si="106"/>
        <v>#DIV/0!</v>
      </c>
      <c r="EK29" s="1">
        <f>I29+X29+BE29+BQ29+CL29+DG29+BN29</f>
        <v>2746160</v>
      </c>
      <c r="EL29" s="1">
        <f>J29+Y29+BF29+BR29+CM29+DH29+BO29</f>
        <v>293040</v>
      </c>
      <c r="EM29" s="16">
        <f t="shared" si="2"/>
        <v>10.670900457365921</v>
      </c>
      <c r="EN29" s="45">
        <f t="shared" si="156"/>
        <v>1</v>
      </c>
      <c r="EO29" s="45">
        <f t="shared" si="157"/>
        <v>1</v>
      </c>
      <c r="EP29" s="45">
        <f t="shared" si="158"/>
        <v>1</v>
      </c>
      <c r="EQ29" s="45">
        <f t="shared" si="159"/>
        <v>1</v>
      </c>
      <c r="ER29" s="45">
        <f t="shared" si="160"/>
        <v>1</v>
      </c>
      <c r="ES29" s="45">
        <f t="shared" si="161"/>
        <v>1</v>
      </c>
      <c r="ET29" s="45">
        <f t="shared" si="162"/>
        <v>1</v>
      </c>
      <c r="EU29" s="45">
        <f t="shared" si="163"/>
        <v>1</v>
      </c>
      <c r="EV29" s="45">
        <f t="shared" si="164"/>
        <v>1</v>
      </c>
      <c r="EW29" s="45">
        <f t="shared" si="165"/>
        <v>1</v>
      </c>
      <c r="EX29" s="45">
        <f t="shared" si="166"/>
        <v>1</v>
      </c>
      <c r="EY29" s="45">
        <f t="shared" si="167"/>
        <v>1</v>
      </c>
      <c r="EZ29" s="45">
        <f t="shared" si="168"/>
        <v>12</v>
      </c>
    </row>
    <row r="30" spans="1:157" x14ac:dyDescent="0.25">
      <c r="A30" s="4"/>
      <c r="B30" s="4">
        <v>414</v>
      </c>
      <c r="C30" s="4" t="s">
        <v>91</v>
      </c>
      <c r="D30" s="17"/>
      <c r="E30" s="17"/>
      <c r="F30" s="13">
        <f t="shared" si="143"/>
        <v>0</v>
      </c>
      <c r="G30" s="13">
        <f t="shared" si="143"/>
        <v>0</v>
      </c>
      <c r="H30" s="16" t="e">
        <f t="shared" si="4"/>
        <v>#DIV/0!</v>
      </c>
      <c r="I30" s="1">
        <f t="shared" si="144"/>
        <v>0</v>
      </c>
      <c r="J30" s="1">
        <f t="shared" si="144"/>
        <v>0</v>
      </c>
      <c r="K30" s="16" t="e">
        <f t="shared" si="5"/>
        <v>#DIV/0!</v>
      </c>
      <c r="L30" s="1"/>
      <c r="M30" s="1"/>
      <c r="N30" s="16" t="e">
        <f t="shared" si="107"/>
        <v>#DIV/0!</v>
      </c>
      <c r="O30" s="15"/>
      <c r="P30" s="15"/>
      <c r="Q30" s="16"/>
      <c r="R30" s="1"/>
      <c r="S30" s="1"/>
      <c r="T30" s="16" t="e">
        <f t="shared" si="141"/>
        <v>#DIV/0!</v>
      </c>
      <c r="U30" s="16"/>
      <c r="V30" s="16"/>
      <c r="W30" s="16"/>
      <c r="X30" s="1">
        <f>AA30+AD30+AG30+AJ30+AP30+AS30+AM30+AY30</f>
        <v>0</v>
      </c>
      <c r="Y30" s="1">
        <f>AB30+AE30+AH30+AK30+AQ30+AT30+AN30+AZ30</f>
        <v>0</v>
      </c>
      <c r="Z30" s="16" t="e">
        <f t="shared" si="10"/>
        <v>#DIV/0!</v>
      </c>
      <c r="AA30" s="3"/>
      <c r="AB30" s="3"/>
      <c r="AC30" s="16" t="e">
        <f t="shared" si="11"/>
        <v>#DIV/0!</v>
      </c>
      <c r="AD30" s="15"/>
      <c r="AE30" s="15"/>
      <c r="AF30" s="16" t="e">
        <f t="shared" si="12"/>
        <v>#DIV/0!</v>
      </c>
      <c r="AG30" s="3"/>
      <c r="AH30" s="3"/>
      <c r="AI30" s="16"/>
      <c r="AJ30" s="3"/>
      <c r="AK30" s="3"/>
      <c r="AL30" s="16"/>
      <c r="AM30" s="15"/>
      <c r="AN30" s="15"/>
      <c r="AO30" s="16"/>
      <c r="AP30" s="1"/>
      <c r="AQ30" s="1"/>
      <c r="AR30" s="16" t="e">
        <f t="shared" si="113"/>
        <v>#DIV/0!</v>
      </c>
      <c r="AS30" s="1"/>
      <c r="AT30" s="1"/>
      <c r="AU30" s="16" t="e">
        <f t="shared" si="114"/>
        <v>#DIV/0!</v>
      </c>
      <c r="AV30" s="16"/>
      <c r="AW30" s="16"/>
      <c r="AX30" s="16" t="e">
        <f t="shared" si="18"/>
        <v>#DIV/0!</v>
      </c>
      <c r="AY30" s="1">
        <v>0</v>
      </c>
      <c r="AZ30" s="1"/>
      <c r="BA30" s="16" t="e">
        <f t="shared" si="175"/>
        <v>#DIV/0!</v>
      </c>
      <c r="BB30" s="16"/>
      <c r="BC30" s="16"/>
      <c r="BD30" s="16" t="e">
        <f t="shared" si="115"/>
        <v>#DIV/0!</v>
      </c>
      <c r="BE30" s="16"/>
      <c r="BF30" s="16"/>
      <c r="BG30" s="16"/>
      <c r="BH30" s="15"/>
      <c r="BI30" s="15"/>
      <c r="BJ30" s="16"/>
      <c r="BK30" s="16"/>
      <c r="BL30" s="16"/>
      <c r="BM30" s="16"/>
      <c r="BN30" s="17"/>
      <c r="BO30" s="17"/>
      <c r="BP30" s="16" t="e">
        <f t="shared" si="118"/>
        <v>#DIV/0!</v>
      </c>
      <c r="BQ30" s="1"/>
      <c r="BR30" s="1"/>
      <c r="BS30" s="16" t="e">
        <f t="shared" si="119"/>
        <v>#DIV/0!</v>
      </c>
      <c r="BT30" s="17"/>
      <c r="BU30" s="17"/>
      <c r="BV30" s="16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6" t="e">
        <f t="shared" si="138"/>
        <v>#DIV/0!</v>
      </c>
      <c r="CL30" s="1"/>
      <c r="CM30" s="1"/>
      <c r="CN30" s="16" t="e">
        <f t="shared" si="82"/>
        <v>#DIV/0!</v>
      </c>
      <c r="CO30" s="1"/>
      <c r="CP30" s="1"/>
      <c r="CQ30" s="16" t="e">
        <f t="shared" si="122"/>
        <v>#DIV/0!</v>
      </c>
      <c r="CR30" s="1"/>
      <c r="CS30" s="1"/>
      <c r="CT30" s="16" t="e">
        <f t="shared" si="124"/>
        <v>#DIV/0!</v>
      </c>
      <c r="CU30" s="1"/>
      <c r="CV30" s="1"/>
      <c r="CW30" s="16"/>
      <c r="CX30" s="1"/>
      <c r="CY30" s="1"/>
      <c r="CZ30" s="16"/>
      <c r="DA30" s="1"/>
      <c r="DB30" s="1"/>
      <c r="DC30" s="16" t="e">
        <f t="shared" si="105"/>
        <v>#DIV/0!</v>
      </c>
      <c r="DD30" s="16"/>
      <c r="DE30" s="16"/>
      <c r="DF30" s="16"/>
      <c r="DG30" s="1">
        <f t="shared" ref="DG30:DH32" si="193">DJ30+DM30+DP30+DS30+DY30+EE30+EH30</f>
        <v>0</v>
      </c>
      <c r="DH30" s="1">
        <f t="shared" si="193"/>
        <v>0</v>
      </c>
      <c r="DI30" s="16" t="e">
        <f t="shared" si="35"/>
        <v>#DIV/0!</v>
      </c>
      <c r="DJ30" s="1"/>
      <c r="DK30" s="1"/>
      <c r="DL30" s="16" t="e">
        <f t="shared" si="130"/>
        <v>#DIV/0!</v>
      </c>
      <c r="DM30" s="23"/>
      <c r="DN30" s="23"/>
      <c r="DO30" s="16"/>
      <c r="DP30" s="23"/>
      <c r="DQ30" s="23"/>
      <c r="DR30" s="16"/>
      <c r="DS30" s="15"/>
      <c r="DT30" s="15"/>
      <c r="DU30" s="16"/>
      <c r="DV30" s="55"/>
      <c r="DW30" s="55"/>
      <c r="DX30" s="56" t="e">
        <f t="shared" si="134"/>
        <v>#DIV/0!</v>
      </c>
      <c r="DY30" s="3"/>
      <c r="DZ30" s="3"/>
      <c r="EA30" s="16" t="e">
        <f t="shared" si="191"/>
        <v>#DIV/0!</v>
      </c>
      <c r="EB30" s="16"/>
      <c r="EC30" s="16"/>
      <c r="ED30" s="16" t="e">
        <f t="shared" si="192"/>
        <v>#DIV/0!</v>
      </c>
      <c r="EE30" s="1"/>
      <c r="EF30" s="1"/>
      <c r="EG30" s="16" t="e">
        <f t="shared" si="137"/>
        <v>#DIV/0!</v>
      </c>
      <c r="EH30" s="16"/>
      <c r="EI30" s="16"/>
      <c r="EJ30" s="16" t="e">
        <f t="shared" si="106"/>
        <v>#DIV/0!</v>
      </c>
      <c r="EK30" s="1">
        <f>I30+X30+BE30+BQ30+CL30+DG30+BN30</f>
        <v>0</v>
      </c>
      <c r="EL30" s="1">
        <f t="shared" si="150"/>
        <v>0</v>
      </c>
      <c r="EM30" s="16" t="e">
        <f t="shared" si="2"/>
        <v>#DIV/0!</v>
      </c>
      <c r="EN30" s="45">
        <f t="shared" si="92"/>
        <v>1</v>
      </c>
      <c r="EO30" s="45">
        <f t="shared" si="93"/>
        <v>1</v>
      </c>
      <c r="EP30" s="45">
        <f t="shared" si="94"/>
        <v>1</v>
      </c>
      <c r="EQ30" s="45">
        <f t="shared" si="95"/>
        <v>1</v>
      </c>
      <c r="ER30" s="45">
        <f t="shared" si="96"/>
        <v>1</v>
      </c>
      <c r="ES30" s="45">
        <f t="shared" si="97"/>
        <v>1</v>
      </c>
      <c r="ET30" s="45">
        <f t="shared" si="98"/>
        <v>1</v>
      </c>
      <c r="EU30" s="45">
        <f t="shared" si="99"/>
        <v>1</v>
      </c>
      <c r="EV30" s="45">
        <f t="shared" si="100"/>
        <v>1</v>
      </c>
      <c r="EW30" s="45">
        <f t="shared" si="101"/>
        <v>1</v>
      </c>
      <c r="EX30" s="45">
        <f t="shared" si="102"/>
        <v>1</v>
      </c>
      <c r="EY30" s="45">
        <f t="shared" si="103"/>
        <v>1</v>
      </c>
      <c r="EZ30" s="45">
        <f t="shared" si="104"/>
        <v>12</v>
      </c>
    </row>
    <row r="31" spans="1:157" x14ac:dyDescent="0.25">
      <c r="A31" s="4" t="s">
        <v>59</v>
      </c>
      <c r="B31" s="4">
        <v>244</v>
      </c>
      <c r="C31" s="4" t="s">
        <v>60</v>
      </c>
      <c r="D31" s="17"/>
      <c r="E31" s="17"/>
      <c r="F31" s="13">
        <f t="shared" si="143"/>
        <v>0</v>
      </c>
      <c r="G31" s="13">
        <f t="shared" si="143"/>
        <v>0</v>
      </c>
      <c r="H31" s="16" t="e">
        <f t="shared" si="4"/>
        <v>#DIV/0!</v>
      </c>
      <c r="I31" s="1">
        <f t="shared" si="144"/>
        <v>0</v>
      </c>
      <c r="J31" s="1">
        <f t="shared" si="144"/>
        <v>0</v>
      </c>
      <c r="K31" s="16" t="e">
        <f t="shared" si="5"/>
        <v>#DIV/0!</v>
      </c>
      <c r="L31" s="1"/>
      <c r="M31" s="1"/>
      <c r="N31" s="16" t="e">
        <f t="shared" ref="N31:N48" si="194">M31/L31*100</f>
        <v>#DIV/0!</v>
      </c>
      <c r="O31" s="15"/>
      <c r="P31" s="15"/>
      <c r="Q31" s="16" t="e">
        <f t="shared" ref="Q31:Q47" si="195">P31/O31*100</f>
        <v>#DIV/0!</v>
      </c>
      <c r="R31" s="1"/>
      <c r="S31" s="1"/>
      <c r="T31" s="16" t="e">
        <f t="shared" ref="T31:T48" si="196">S31/R31*100</f>
        <v>#DIV/0!</v>
      </c>
      <c r="U31" s="16"/>
      <c r="V31" s="16"/>
      <c r="W31" s="16"/>
      <c r="X31" s="1">
        <f t="shared" ref="X31:Y32" si="197">AA31+AD31+AG31+AJ31+AP31+AS31+AM31</f>
        <v>0</v>
      </c>
      <c r="Y31" s="1">
        <f t="shared" si="197"/>
        <v>0</v>
      </c>
      <c r="Z31" s="16" t="e">
        <f t="shared" si="10"/>
        <v>#DIV/0!</v>
      </c>
      <c r="AA31" s="3"/>
      <c r="AB31" s="3"/>
      <c r="AC31" s="16" t="e">
        <f t="shared" ref="AC31:AC48" si="198">AB31/AA31*100</f>
        <v>#DIV/0!</v>
      </c>
      <c r="AD31" s="15"/>
      <c r="AE31" s="15"/>
      <c r="AF31" s="16" t="e">
        <f t="shared" ref="AF31:AF48" si="199">AE31/AD31*100</f>
        <v>#DIV/0!</v>
      </c>
      <c r="AG31" s="3"/>
      <c r="AH31" s="3"/>
      <c r="AI31" s="16" t="e">
        <f t="shared" ref="AI31:AI52" si="200">AH31/AG31*100</f>
        <v>#DIV/0!</v>
      </c>
      <c r="AJ31" s="3"/>
      <c r="AK31" s="3"/>
      <c r="AL31" s="16" t="e">
        <f t="shared" ref="AL31:AL45" si="201">AK31/AJ31*100</f>
        <v>#DIV/0!</v>
      </c>
      <c r="AM31" s="15"/>
      <c r="AN31" s="15"/>
      <c r="AO31" s="16" t="e">
        <f t="shared" ref="AO31:AO45" si="202">AN31/AM31*100</f>
        <v>#DIV/0!</v>
      </c>
      <c r="AP31" s="3"/>
      <c r="AQ31" s="3"/>
      <c r="AR31" s="16" t="e">
        <f t="shared" ref="AR31:AR67" si="203">AQ31/AP31*100</f>
        <v>#DIV/0!</v>
      </c>
      <c r="AS31" s="1">
        <f>242510-242510</f>
        <v>0</v>
      </c>
      <c r="AT31" s="1"/>
      <c r="AU31" s="16" t="e">
        <f t="shared" si="114"/>
        <v>#DIV/0!</v>
      </c>
      <c r="AV31" s="16"/>
      <c r="AW31" s="16"/>
      <c r="AX31" s="16" t="e">
        <f t="shared" si="18"/>
        <v>#DIV/0!</v>
      </c>
      <c r="AY31" s="1"/>
      <c r="AZ31" s="1"/>
      <c r="BA31" s="16" t="e">
        <f t="shared" si="175"/>
        <v>#DIV/0!</v>
      </c>
      <c r="BB31" s="16"/>
      <c r="BC31" s="16"/>
      <c r="BD31" s="16" t="e">
        <f t="shared" si="115"/>
        <v>#DIV/0!</v>
      </c>
      <c r="BE31" s="16">
        <f t="shared" ref="BE31:BF31" si="204">BH31</f>
        <v>0</v>
      </c>
      <c r="BF31" s="16">
        <f t="shared" si="204"/>
        <v>0</v>
      </c>
      <c r="BG31" s="16" t="e">
        <f t="shared" ref="BG31:BG45" si="205">BF31/BE31*100</f>
        <v>#DIV/0!</v>
      </c>
      <c r="BH31" s="15"/>
      <c r="BI31" s="15"/>
      <c r="BJ31" s="16" t="e">
        <f t="shared" ref="BJ31:BJ45" si="206">BI31/BH31*100</f>
        <v>#DIV/0!</v>
      </c>
      <c r="BK31" s="16"/>
      <c r="BL31" s="16"/>
      <c r="BM31" s="16"/>
      <c r="BN31" s="17"/>
      <c r="BO31" s="17"/>
      <c r="BP31" s="16" t="e">
        <f t="shared" si="118"/>
        <v>#DIV/0!</v>
      </c>
      <c r="BQ31" s="1">
        <f t="shared" ref="BQ31:BR31" si="207">BT31+CI31</f>
        <v>0</v>
      </c>
      <c r="BR31" s="1">
        <f t="shared" si="207"/>
        <v>0</v>
      </c>
      <c r="BS31" s="16" t="e">
        <f t="shared" si="119"/>
        <v>#DIV/0!</v>
      </c>
      <c r="BT31" s="17"/>
      <c r="BU31" s="17"/>
      <c r="BV31" s="16" t="e">
        <f t="shared" ref="BV31:BV45" si="208">BU31/BT31*100</f>
        <v>#DIV/0!</v>
      </c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6" t="e">
        <f t="shared" si="138"/>
        <v>#DIV/0!</v>
      </c>
      <c r="CL31" s="1">
        <f t="shared" ref="CL31:CM32" si="209">CO31+CR31+CU31+CX31+DA31</f>
        <v>0</v>
      </c>
      <c r="CM31" s="1">
        <f t="shared" si="209"/>
        <v>0</v>
      </c>
      <c r="CN31" s="16" t="e">
        <f t="shared" si="82"/>
        <v>#DIV/0!</v>
      </c>
      <c r="CO31" s="1"/>
      <c r="CP31" s="1"/>
      <c r="CQ31" s="16" t="e">
        <f t="shared" si="122"/>
        <v>#DIV/0!</v>
      </c>
      <c r="CR31" s="1"/>
      <c r="CS31" s="1"/>
      <c r="CT31" s="16" t="e">
        <f t="shared" si="124"/>
        <v>#DIV/0!</v>
      </c>
      <c r="CU31" s="1"/>
      <c r="CV31" s="1"/>
      <c r="CW31" s="16" t="e">
        <f t="shared" ref="CW31:CW45" si="210">CV31/CU31*100</f>
        <v>#DIV/0!</v>
      </c>
      <c r="CX31" s="1"/>
      <c r="CY31" s="1"/>
      <c r="CZ31" s="16" t="e">
        <f t="shared" ref="CZ31:CZ45" si="211">CY31/CX31*100</f>
        <v>#DIV/0!</v>
      </c>
      <c r="DA31" s="1"/>
      <c r="DB31" s="1"/>
      <c r="DC31" s="16" t="e">
        <f t="shared" si="105"/>
        <v>#DIV/0!</v>
      </c>
      <c r="DD31" s="16"/>
      <c r="DE31" s="16"/>
      <c r="DF31" s="16"/>
      <c r="DG31" s="1">
        <f t="shared" si="193"/>
        <v>0</v>
      </c>
      <c r="DH31" s="1">
        <f t="shared" si="193"/>
        <v>0</v>
      </c>
      <c r="DI31" s="16" t="e">
        <f t="shared" si="35"/>
        <v>#DIV/0!</v>
      </c>
      <c r="DJ31" s="1"/>
      <c r="DK31" s="1"/>
      <c r="DL31" s="16" t="e">
        <f t="shared" si="130"/>
        <v>#DIV/0!</v>
      </c>
      <c r="DM31" s="23"/>
      <c r="DN31" s="23"/>
      <c r="DO31" s="16" t="e">
        <f t="shared" ref="DO31:DO45" si="212">DN31/DM31*100</f>
        <v>#DIV/0!</v>
      </c>
      <c r="DP31" s="23"/>
      <c r="DQ31" s="23"/>
      <c r="DR31" s="16" t="e">
        <f t="shared" ref="DR31:DR45" si="213">DQ31/DP31*100</f>
        <v>#DIV/0!</v>
      </c>
      <c r="DS31" s="15"/>
      <c r="DT31" s="15"/>
      <c r="DU31" s="16" t="e">
        <f t="shared" ref="DU31:DU45" si="214">DT31/DS31*100</f>
        <v>#DIV/0!</v>
      </c>
      <c r="DV31" s="57">
        <f>DY31+EB31+EE31+EH31</f>
        <v>0</v>
      </c>
      <c r="DW31" s="57">
        <f>DZ31+EC31+EF31+EI31</f>
        <v>0</v>
      </c>
      <c r="DX31" s="56" t="e">
        <f t="shared" ref="DX31:DX39" si="215">DW31/DV31*100</f>
        <v>#DIV/0!</v>
      </c>
      <c r="DY31" s="3"/>
      <c r="DZ31" s="3"/>
      <c r="EA31" s="16" t="e">
        <f t="shared" ref="EA31:EA46" si="216">DZ31/DY31*100</f>
        <v>#DIV/0!</v>
      </c>
      <c r="EB31" s="16"/>
      <c r="EC31" s="16"/>
      <c r="ED31" s="16" t="e">
        <f t="shared" ref="ED31:ED46" si="217">EC31/EB31*100</f>
        <v>#DIV/0!</v>
      </c>
      <c r="EE31" s="1"/>
      <c r="EF31" s="1"/>
      <c r="EG31" s="16" t="e">
        <f t="shared" si="137"/>
        <v>#DIV/0!</v>
      </c>
      <c r="EH31" s="16"/>
      <c r="EI31" s="16"/>
      <c r="EJ31" s="16" t="e">
        <f t="shared" si="106"/>
        <v>#DIV/0!</v>
      </c>
      <c r="EK31" s="1">
        <f t="shared" ref="EK31:EK32" si="218">I31+X31+BE31+BQ31+CL31+DG31+BN31</f>
        <v>0</v>
      </c>
      <c r="EL31" s="1">
        <f t="shared" si="150"/>
        <v>0</v>
      </c>
      <c r="EM31" s="16" t="e">
        <f t="shared" si="2"/>
        <v>#DIV/0!</v>
      </c>
      <c r="EN31" s="45">
        <f t="shared" si="92"/>
        <v>1</v>
      </c>
      <c r="EO31" s="45">
        <f t="shared" si="93"/>
        <v>1</v>
      </c>
      <c r="EP31" s="45">
        <f t="shared" si="94"/>
        <v>1</v>
      </c>
      <c r="EQ31" s="45">
        <f t="shared" si="95"/>
        <v>1</v>
      </c>
      <c r="ER31" s="45">
        <f t="shared" si="96"/>
        <v>1</v>
      </c>
      <c r="ES31" s="45">
        <f t="shared" si="97"/>
        <v>1</v>
      </c>
      <c r="ET31" s="45">
        <f t="shared" si="98"/>
        <v>1</v>
      </c>
      <c r="EU31" s="45">
        <f t="shared" si="99"/>
        <v>1</v>
      </c>
      <c r="EV31" s="45">
        <f t="shared" si="100"/>
        <v>1</v>
      </c>
      <c r="EW31" s="45">
        <f t="shared" si="101"/>
        <v>1</v>
      </c>
      <c r="EX31" s="45">
        <f t="shared" si="102"/>
        <v>1</v>
      </c>
      <c r="EY31" s="45">
        <f t="shared" si="103"/>
        <v>1</v>
      </c>
      <c r="EZ31" s="45">
        <f t="shared" si="104"/>
        <v>12</v>
      </c>
    </row>
    <row r="32" spans="1:157" x14ac:dyDescent="0.25">
      <c r="A32" s="4"/>
      <c r="B32" s="4">
        <v>245</v>
      </c>
      <c r="C32" s="4" t="s">
        <v>89</v>
      </c>
      <c r="D32" s="17"/>
      <c r="E32" s="17"/>
      <c r="F32" s="13">
        <f t="shared" si="143"/>
        <v>0</v>
      </c>
      <c r="G32" s="13">
        <f t="shared" si="143"/>
        <v>0</v>
      </c>
      <c r="H32" s="16" t="e">
        <f t="shared" si="4"/>
        <v>#DIV/0!</v>
      </c>
      <c r="I32" s="1">
        <f t="shared" si="144"/>
        <v>0</v>
      </c>
      <c r="J32" s="1">
        <f t="shared" si="144"/>
        <v>0</v>
      </c>
      <c r="K32" s="16" t="e">
        <f t="shared" si="5"/>
        <v>#DIV/0!</v>
      </c>
      <c r="L32" s="1"/>
      <c r="M32" s="1"/>
      <c r="N32" s="16" t="e">
        <f t="shared" si="194"/>
        <v>#DIV/0!</v>
      </c>
      <c r="O32" s="15"/>
      <c r="P32" s="15"/>
      <c r="Q32" s="16" t="e">
        <f t="shared" si="195"/>
        <v>#DIV/0!</v>
      </c>
      <c r="R32" s="1"/>
      <c r="S32" s="1"/>
      <c r="T32" s="16" t="e">
        <f t="shared" si="196"/>
        <v>#DIV/0!</v>
      </c>
      <c r="U32" s="16"/>
      <c r="V32" s="16"/>
      <c r="W32" s="16"/>
      <c r="X32" s="1">
        <f t="shared" si="197"/>
        <v>0</v>
      </c>
      <c r="Y32" s="1">
        <f t="shared" si="197"/>
        <v>0</v>
      </c>
      <c r="Z32" s="16" t="e">
        <f t="shared" si="10"/>
        <v>#DIV/0!</v>
      </c>
      <c r="AA32" s="3"/>
      <c r="AB32" s="3"/>
      <c r="AC32" s="16" t="e">
        <f t="shared" si="198"/>
        <v>#DIV/0!</v>
      </c>
      <c r="AD32" s="15"/>
      <c r="AE32" s="15"/>
      <c r="AF32" s="16" t="e">
        <f t="shared" si="199"/>
        <v>#DIV/0!</v>
      </c>
      <c r="AG32" s="3"/>
      <c r="AH32" s="3"/>
      <c r="AI32" s="16" t="e">
        <f t="shared" si="200"/>
        <v>#DIV/0!</v>
      </c>
      <c r="AJ32" s="3"/>
      <c r="AK32" s="3"/>
      <c r="AL32" s="16" t="e">
        <f t="shared" si="201"/>
        <v>#DIV/0!</v>
      </c>
      <c r="AM32" s="15"/>
      <c r="AN32" s="15"/>
      <c r="AO32" s="16" t="e">
        <f t="shared" si="202"/>
        <v>#DIV/0!</v>
      </c>
      <c r="AP32" s="3"/>
      <c r="AQ32" s="3"/>
      <c r="AR32" s="16" t="e">
        <f t="shared" si="203"/>
        <v>#DIV/0!</v>
      </c>
      <c r="AS32" s="1"/>
      <c r="AT32" s="1"/>
      <c r="AU32" s="16" t="e">
        <f t="shared" si="114"/>
        <v>#DIV/0!</v>
      </c>
      <c r="AV32" s="16"/>
      <c r="AW32" s="16"/>
      <c r="AX32" s="16" t="e">
        <f t="shared" si="18"/>
        <v>#DIV/0!</v>
      </c>
      <c r="AY32" s="1"/>
      <c r="AZ32" s="1"/>
      <c r="BA32" s="16" t="e">
        <f t="shared" si="175"/>
        <v>#DIV/0!</v>
      </c>
      <c r="BB32" s="16"/>
      <c r="BC32" s="16"/>
      <c r="BD32" s="16" t="e">
        <f t="shared" si="115"/>
        <v>#DIV/0!</v>
      </c>
      <c r="BE32" s="16"/>
      <c r="BF32" s="16"/>
      <c r="BG32" s="16" t="e">
        <f t="shared" si="205"/>
        <v>#DIV/0!</v>
      </c>
      <c r="BH32" s="15"/>
      <c r="BI32" s="15"/>
      <c r="BJ32" s="16" t="e">
        <f t="shared" si="206"/>
        <v>#DIV/0!</v>
      </c>
      <c r="BK32" s="16"/>
      <c r="BL32" s="16"/>
      <c r="BM32" s="16"/>
      <c r="BN32" s="17"/>
      <c r="BO32" s="17"/>
      <c r="BP32" s="16" t="e">
        <f t="shared" si="118"/>
        <v>#DIV/0!</v>
      </c>
      <c r="BQ32" s="1"/>
      <c r="BR32" s="1"/>
      <c r="BS32" s="16" t="e">
        <f t="shared" si="119"/>
        <v>#DIV/0!</v>
      </c>
      <c r="BT32" s="17"/>
      <c r="BU32" s="17"/>
      <c r="BV32" s="16" t="e">
        <f t="shared" si="208"/>
        <v>#DIV/0!</v>
      </c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6" t="e">
        <f t="shared" si="138"/>
        <v>#DIV/0!</v>
      </c>
      <c r="CL32" s="1">
        <f t="shared" si="209"/>
        <v>0</v>
      </c>
      <c r="CM32" s="1">
        <f t="shared" si="209"/>
        <v>0</v>
      </c>
      <c r="CN32" s="16" t="e">
        <f t="shared" si="82"/>
        <v>#DIV/0!</v>
      </c>
      <c r="CO32" s="1"/>
      <c r="CP32" s="1"/>
      <c r="CQ32" s="16" t="e">
        <f t="shared" si="122"/>
        <v>#DIV/0!</v>
      </c>
      <c r="CR32" s="1"/>
      <c r="CS32" s="1"/>
      <c r="CT32" s="16" t="e">
        <f t="shared" si="124"/>
        <v>#DIV/0!</v>
      </c>
      <c r="CU32" s="1"/>
      <c r="CV32" s="1"/>
      <c r="CW32" s="16" t="e">
        <f t="shared" si="210"/>
        <v>#DIV/0!</v>
      </c>
      <c r="CX32" s="1"/>
      <c r="CY32" s="1"/>
      <c r="CZ32" s="16" t="e">
        <f t="shared" si="211"/>
        <v>#DIV/0!</v>
      </c>
      <c r="DA32" s="1"/>
      <c r="DB32" s="1"/>
      <c r="DC32" s="16" t="e">
        <f t="shared" si="105"/>
        <v>#DIV/0!</v>
      </c>
      <c r="DD32" s="16"/>
      <c r="DE32" s="16"/>
      <c r="DF32" s="16"/>
      <c r="DG32" s="1">
        <f t="shared" si="193"/>
        <v>0</v>
      </c>
      <c r="DH32" s="1">
        <f t="shared" si="193"/>
        <v>0</v>
      </c>
      <c r="DI32" s="16" t="e">
        <f t="shared" si="35"/>
        <v>#DIV/0!</v>
      </c>
      <c r="DJ32" s="1"/>
      <c r="DK32" s="1"/>
      <c r="DL32" s="16" t="e">
        <f t="shared" si="130"/>
        <v>#DIV/0!</v>
      </c>
      <c r="DM32" s="23"/>
      <c r="DN32" s="23"/>
      <c r="DO32" s="16" t="e">
        <f t="shared" si="212"/>
        <v>#DIV/0!</v>
      </c>
      <c r="DP32" s="23"/>
      <c r="DQ32" s="23"/>
      <c r="DR32" s="16" t="e">
        <f t="shared" si="213"/>
        <v>#DIV/0!</v>
      </c>
      <c r="DS32" s="15"/>
      <c r="DT32" s="15"/>
      <c r="DU32" s="16" t="e">
        <f t="shared" si="214"/>
        <v>#DIV/0!</v>
      </c>
      <c r="DV32" s="57">
        <f>DY32+EB32+EE32+EH32</f>
        <v>0</v>
      </c>
      <c r="DW32" s="57">
        <f>DZ32+EC32+EF32+EI32</f>
        <v>0</v>
      </c>
      <c r="DX32" s="56" t="e">
        <f t="shared" si="215"/>
        <v>#DIV/0!</v>
      </c>
      <c r="DY32" s="3"/>
      <c r="DZ32" s="3"/>
      <c r="EA32" s="16" t="e">
        <f t="shared" si="216"/>
        <v>#DIV/0!</v>
      </c>
      <c r="EB32" s="16"/>
      <c r="EC32" s="16"/>
      <c r="ED32" s="16" t="e">
        <f t="shared" si="217"/>
        <v>#DIV/0!</v>
      </c>
      <c r="EE32" s="1"/>
      <c r="EF32" s="1"/>
      <c r="EG32" s="16" t="e">
        <f t="shared" si="137"/>
        <v>#DIV/0!</v>
      </c>
      <c r="EH32" s="16"/>
      <c r="EI32" s="16"/>
      <c r="EJ32" s="16" t="e">
        <f t="shared" si="106"/>
        <v>#DIV/0!</v>
      </c>
      <c r="EK32" s="1">
        <f t="shared" si="218"/>
        <v>0</v>
      </c>
      <c r="EL32" s="1">
        <f t="shared" si="150"/>
        <v>0</v>
      </c>
      <c r="EM32" s="16" t="e">
        <f t="shared" si="2"/>
        <v>#DIV/0!</v>
      </c>
      <c r="EN32" s="45">
        <f t="shared" si="92"/>
        <v>1</v>
      </c>
      <c r="EO32" s="45">
        <f t="shared" si="93"/>
        <v>1</v>
      </c>
      <c r="EP32" s="45">
        <f t="shared" si="94"/>
        <v>1</v>
      </c>
      <c r="EQ32" s="45">
        <f t="shared" si="95"/>
        <v>1</v>
      </c>
      <c r="ER32" s="45">
        <f t="shared" si="96"/>
        <v>1</v>
      </c>
      <c r="ES32" s="45">
        <f t="shared" si="97"/>
        <v>1</v>
      </c>
      <c r="ET32" s="45">
        <f t="shared" si="98"/>
        <v>1</v>
      </c>
      <c r="EU32" s="45">
        <f t="shared" si="99"/>
        <v>1</v>
      </c>
      <c r="EV32" s="45">
        <f t="shared" si="100"/>
        <v>1</v>
      </c>
      <c r="EW32" s="45">
        <f t="shared" si="101"/>
        <v>1</v>
      </c>
      <c r="EX32" s="45">
        <f t="shared" si="102"/>
        <v>1</v>
      </c>
      <c r="EY32" s="45">
        <f t="shared" si="103"/>
        <v>1</v>
      </c>
      <c r="EZ32" s="45">
        <f t="shared" si="104"/>
        <v>12</v>
      </c>
    </row>
    <row r="33" spans="1:156" x14ac:dyDescent="0.25">
      <c r="A33" s="17" t="s">
        <v>61</v>
      </c>
      <c r="B33" s="17"/>
      <c r="C33" s="17" t="s">
        <v>62</v>
      </c>
      <c r="D33" s="17"/>
      <c r="E33" s="17"/>
      <c r="F33" s="3">
        <f>F37+F43+F34</f>
        <v>1458400</v>
      </c>
      <c r="G33" s="3">
        <f>G37+G43+G34</f>
        <v>1060246.0299999998</v>
      </c>
      <c r="H33" s="16">
        <f t="shared" si="4"/>
        <v>72.699261519473382</v>
      </c>
      <c r="I33" s="3">
        <f>I37+I43</f>
        <v>0</v>
      </c>
      <c r="J33" s="3">
        <f>J37+J43</f>
        <v>0</v>
      </c>
      <c r="K33" s="16" t="e">
        <f t="shared" si="5"/>
        <v>#DIV/0!</v>
      </c>
      <c r="L33" s="3">
        <f>L37+L43</f>
        <v>0</v>
      </c>
      <c r="M33" s="3">
        <f>M37+M43</f>
        <v>0</v>
      </c>
      <c r="N33" s="16" t="e">
        <f t="shared" si="194"/>
        <v>#DIV/0!</v>
      </c>
      <c r="O33" s="3">
        <f>SUM(O34:O50)</f>
        <v>0</v>
      </c>
      <c r="P33" s="3">
        <f>SUM(P34:P50)</f>
        <v>0</v>
      </c>
      <c r="Q33" s="16" t="e">
        <f t="shared" si="195"/>
        <v>#DIV/0!</v>
      </c>
      <c r="R33" s="3">
        <f>R37+R43</f>
        <v>0</v>
      </c>
      <c r="S33" s="3">
        <f>S37+S43</f>
        <v>0</v>
      </c>
      <c r="T33" s="16" t="e">
        <f t="shared" si="196"/>
        <v>#DIV/0!</v>
      </c>
      <c r="U33" s="16"/>
      <c r="V33" s="16"/>
      <c r="W33" s="16"/>
      <c r="X33" s="3">
        <f>X37+X43+X34</f>
        <v>765700</v>
      </c>
      <c r="Y33" s="3">
        <f>Y37+Y43+Y34</f>
        <v>369227.44</v>
      </c>
      <c r="Z33" s="16">
        <f t="shared" si="10"/>
        <v>48.220901136215225</v>
      </c>
      <c r="AA33" s="3">
        <f>AA37+AA43</f>
        <v>0</v>
      </c>
      <c r="AB33" s="3">
        <f>AB37+AB43</f>
        <v>0</v>
      </c>
      <c r="AC33" s="16" t="e">
        <f t="shared" si="198"/>
        <v>#DIV/0!</v>
      </c>
      <c r="AD33" s="3">
        <f>AD37+AD43</f>
        <v>5000</v>
      </c>
      <c r="AE33" s="3">
        <f>AE37+AE43</f>
        <v>5000</v>
      </c>
      <c r="AF33" s="16">
        <f t="shared" si="199"/>
        <v>100</v>
      </c>
      <c r="AG33" s="3">
        <f>AG37+AG43</f>
        <v>240000</v>
      </c>
      <c r="AH33" s="3">
        <f>AH37+AH43</f>
        <v>215261.47</v>
      </c>
      <c r="AI33" s="16">
        <f t="shared" si="200"/>
        <v>89.692279166666665</v>
      </c>
      <c r="AJ33" s="3">
        <f>SUM(AJ34:AJ52)</f>
        <v>0</v>
      </c>
      <c r="AK33" s="3">
        <f>SUM(AK34:AK52)</f>
        <v>0</v>
      </c>
      <c r="AL33" s="16" t="e">
        <f t="shared" si="201"/>
        <v>#DIV/0!</v>
      </c>
      <c r="AM33" s="3">
        <f>SUM(AM34:AM52)</f>
        <v>0</v>
      </c>
      <c r="AN33" s="3">
        <f>SUM(AN34:AN52)</f>
        <v>0</v>
      </c>
      <c r="AO33" s="16" t="e">
        <f t="shared" si="202"/>
        <v>#DIV/0!</v>
      </c>
      <c r="AP33" s="3">
        <f>AP37+AP43</f>
        <v>354000</v>
      </c>
      <c r="AQ33" s="3">
        <f>AQ37+AQ43</f>
        <v>32403.599999999999</v>
      </c>
      <c r="AR33" s="16">
        <f t="shared" si="203"/>
        <v>9.1535593220338978</v>
      </c>
      <c r="AS33" s="3">
        <f>AS37+AS43+AS34</f>
        <v>162000</v>
      </c>
      <c r="AT33" s="3">
        <f>AT37+AT43+AT34</f>
        <v>111882.51000000001</v>
      </c>
      <c r="AU33" s="16">
        <f t="shared" si="114"/>
        <v>69.063277777777785</v>
      </c>
      <c r="AV33" s="3">
        <f>AV37+AV43</f>
        <v>4700</v>
      </c>
      <c r="AW33" s="3">
        <f>AW37+AW43</f>
        <v>4679.8599999999997</v>
      </c>
      <c r="AX33" s="16">
        <f t="shared" si="18"/>
        <v>99.57148936170212</v>
      </c>
      <c r="AY33" s="3">
        <f>AY37+AY43</f>
        <v>0</v>
      </c>
      <c r="AZ33" s="3">
        <f>AZ37+AZ43</f>
        <v>0</v>
      </c>
      <c r="BA33" s="16" t="e">
        <f t="shared" si="175"/>
        <v>#DIV/0!</v>
      </c>
      <c r="BB33" s="3">
        <f>BB37+BB43</f>
        <v>0</v>
      </c>
      <c r="BC33" s="3">
        <f>BC37+BC43</f>
        <v>0</v>
      </c>
      <c r="BD33" s="16" t="e">
        <f t="shared" si="115"/>
        <v>#DIV/0!</v>
      </c>
      <c r="BE33" s="3">
        <f>SUM(BE34:BE50)</f>
        <v>0</v>
      </c>
      <c r="BF33" s="3">
        <f>SUM(BF34:BF50)</f>
        <v>0</v>
      </c>
      <c r="BG33" s="16" t="e">
        <f t="shared" si="205"/>
        <v>#DIV/0!</v>
      </c>
      <c r="BH33" s="3">
        <f>SUM(BH34:BH50)</f>
        <v>0</v>
      </c>
      <c r="BI33" s="3">
        <f>SUM(BI34:BI50)</f>
        <v>0</v>
      </c>
      <c r="BJ33" s="16" t="e">
        <f t="shared" si="206"/>
        <v>#DIV/0!</v>
      </c>
      <c r="BK33" s="16"/>
      <c r="BL33" s="16"/>
      <c r="BM33" s="16"/>
      <c r="BN33" s="3">
        <f>BN37+BN43</f>
        <v>0</v>
      </c>
      <c r="BO33" s="3">
        <f>BO37+BO43</f>
        <v>0</v>
      </c>
      <c r="BP33" s="16" t="e">
        <f t="shared" si="118"/>
        <v>#DIV/0!</v>
      </c>
      <c r="BQ33" s="3">
        <f>BQ37+BQ43</f>
        <v>0</v>
      </c>
      <c r="BR33" s="3">
        <f>BR37+BR43</f>
        <v>0</v>
      </c>
      <c r="BS33" s="16" t="e">
        <f t="shared" si="119"/>
        <v>#DIV/0!</v>
      </c>
      <c r="BT33" s="3">
        <f>SUM(BT34:BT50)</f>
        <v>0</v>
      </c>
      <c r="BU33" s="3">
        <f>SUM(BU34:BU50)</f>
        <v>0</v>
      </c>
      <c r="BV33" s="16" t="e">
        <f t="shared" si="208"/>
        <v>#DIV/0!</v>
      </c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3">
        <f>CI37+CI43</f>
        <v>0</v>
      </c>
      <c r="CJ33" s="3">
        <f>CJ37+CJ43</f>
        <v>0</v>
      </c>
      <c r="CK33" s="16" t="e">
        <f t="shared" si="138"/>
        <v>#DIV/0!</v>
      </c>
      <c r="CL33" s="3">
        <f>CL37+CL43</f>
        <v>692700</v>
      </c>
      <c r="CM33" s="3">
        <f>CM37+CM43</f>
        <v>691018.59</v>
      </c>
      <c r="CN33" s="16">
        <f t="shared" si="82"/>
        <v>99.757267215244696</v>
      </c>
      <c r="CO33" s="3">
        <f>CO37+CO43</f>
        <v>683100</v>
      </c>
      <c r="CP33" s="3">
        <f>CP37+CP43</f>
        <v>681720</v>
      </c>
      <c r="CQ33" s="16">
        <f t="shared" si="122"/>
        <v>99.797979797979792</v>
      </c>
      <c r="CR33" s="3">
        <f>CR37+CR43</f>
        <v>9600</v>
      </c>
      <c r="CS33" s="3">
        <f>CS37+CS43</f>
        <v>9298.59</v>
      </c>
      <c r="CT33" s="16">
        <f t="shared" si="124"/>
        <v>96.860312500000006</v>
      </c>
      <c r="CU33" s="3">
        <f>SUM(CU34:CU50)</f>
        <v>0</v>
      </c>
      <c r="CV33" s="3">
        <f>SUM(CV34:CV50)</f>
        <v>0</v>
      </c>
      <c r="CW33" s="16" t="e">
        <f t="shared" si="210"/>
        <v>#DIV/0!</v>
      </c>
      <c r="CX33" s="3">
        <f>SUM(CX34:CX50)</f>
        <v>0</v>
      </c>
      <c r="CY33" s="3">
        <f>SUM(CY34:CY50)</f>
        <v>0</v>
      </c>
      <c r="CZ33" s="16" t="e">
        <f t="shared" si="211"/>
        <v>#DIV/0!</v>
      </c>
      <c r="DA33" s="3">
        <f>DA37+DA43</f>
        <v>0</v>
      </c>
      <c r="DB33" s="3">
        <f>DB37+DB43</f>
        <v>0</v>
      </c>
      <c r="DC33" s="16" t="e">
        <f t="shared" si="105"/>
        <v>#DIV/0!</v>
      </c>
      <c r="DD33" s="16"/>
      <c r="DE33" s="16"/>
      <c r="DF33" s="16"/>
      <c r="DG33" s="3">
        <f>DG37+DG43</f>
        <v>6019269</v>
      </c>
      <c r="DH33" s="3">
        <f>DH37+DH43</f>
        <v>2161729.7599999998</v>
      </c>
      <c r="DI33" s="16">
        <f t="shared" si="35"/>
        <v>35.913493150081841</v>
      </c>
      <c r="DJ33" s="3">
        <f>DJ34+DJ37+DJ43</f>
        <v>22924500</v>
      </c>
      <c r="DK33" s="3">
        <f>DK37+DK43</f>
        <v>1562720</v>
      </c>
      <c r="DL33" s="16">
        <f t="shared" si="130"/>
        <v>6.816811707997994</v>
      </c>
      <c r="DM33" s="3">
        <f>SUM(DM34:DM50)</f>
        <v>0</v>
      </c>
      <c r="DN33" s="3">
        <f>SUM(DN34:DN50)</f>
        <v>0</v>
      </c>
      <c r="DO33" s="16" t="e">
        <f t="shared" si="212"/>
        <v>#DIV/0!</v>
      </c>
      <c r="DP33" s="3">
        <f>SUM(DP34:DP50)</f>
        <v>0</v>
      </c>
      <c r="DQ33" s="3">
        <f>SUM(DQ34:DQ50)</f>
        <v>0</v>
      </c>
      <c r="DR33" s="16" t="e">
        <f t="shared" si="213"/>
        <v>#DIV/0!</v>
      </c>
      <c r="DS33" s="3">
        <f>SUM(DS34:DS50)</f>
        <v>0</v>
      </c>
      <c r="DT33" s="3">
        <f>SUM(DT34:DT50)</f>
        <v>0</v>
      </c>
      <c r="DU33" s="16" t="e">
        <f t="shared" si="214"/>
        <v>#DIV/0!</v>
      </c>
      <c r="DV33" s="55">
        <f>DV37+DV43</f>
        <v>986869</v>
      </c>
      <c r="DW33" s="55">
        <f>DW37+DW43</f>
        <v>599009.76</v>
      </c>
      <c r="DX33" s="56">
        <f t="shared" si="215"/>
        <v>60.698001457133621</v>
      </c>
      <c r="DY33" s="3">
        <f>DY37+DY43</f>
        <v>171269</v>
      </c>
      <c r="DZ33" s="3">
        <f>DZ37+DZ43</f>
        <v>114261</v>
      </c>
      <c r="EA33" s="16">
        <f t="shared" si="216"/>
        <v>66.714349940736511</v>
      </c>
      <c r="EB33" s="3">
        <f>EB37+EB43</f>
        <v>45000</v>
      </c>
      <c r="EC33" s="3">
        <f>EC37+EC43</f>
        <v>45000</v>
      </c>
      <c r="ED33" s="16">
        <f t="shared" si="217"/>
        <v>100</v>
      </c>
      <c r="EE33" s="3">
        <f>EE37+EE43</f>
        <v>767600</v>
      </c>
      <c r="EF33" s="3">
        <f>EF37+EF43</f>
        <v>436748.76</v>
      </c>
      <c r="EG33" s="16">
        <f t="shared" si="137"/>
        <v>56.897962480458574</v>
      </c>
      <c r="EH33" s="3">
        <f>EH37+EH43</f>
        <v>3000</v>
      </c>
      <c r="EI33" s="3">
        <f>EI37+EI43</f>
        <v>3000</v>
      </c>
      <c r="EJ33" s="16">
        <f t="shared" si="106"/>
        <v>100</v>
      </c>
      <c r="EK33" s="3">
        <f>EK34+EK37+EK43</f>
        <v>25369769</v>
      </c>
      <c r="EL33" s="3">
        <f>EL37+EL43+EL34</f>
        <v>3221975.7899999996</v>
      </c>
      <c r="EM33" s="16">
        <f t="shared" si="2"/>
        <v>12.700059626084887</v>
      </c>
      <c r="EN33" s="45">
        <f t="shared" si="92"/>
        <v>1</v>
      </c>
      <c r="EO33" s="45">
        <f t="shared" si="93"/>
        <v>1</v>
      </c>
      <c r="EP33" s="45">
        <f t="shared" si="94"/>
        <v>1</v>
      </c>
      <c r="EQ33" s="45">
        <f t="shared" si="95"/>
        <v>1</v>
      </c>
      <c r="ER33" s="45">
        <f t="shared" si="96"/>
        <v>1</v>
      </c>
      <c r="ES33" s="45">
        <f t="shared" si="97"/>
        <v>1</v>
      </c>
      <c r="ET33" s="45">
        <f t="shared" si="98"/>
        <v>1</v>
      </c>
      <c r="EU33" s="45">
        <f t="shared" si="99"/>
        <v>1</v>
      </c>
      <c r="EV33" s="45">
        <f t="shared" si="100"/>
        <v>1</v>
      </c>
      <c r="EW33" s="45">
        <f t="shared" si="101"/>
        <v>1</v>
      </c>
      <c r="EX33" s="45">
        <f t="shared" si="102"/>
        <v>1</v>
      </c>
      <c r="EY33" s="45">
        <f t="shared" si="103"/>
        <v>1</v>
      </c>
      <c r="EZ33" s="45">
        <f t="shared" si="104"/>
        <v>12</v>
      </c>
    </row>
    <row r="34" spans="1:156" x14ac:dyDescent="0.25">
      <c r="A34" s="4" t="s">
        <v>63</v>
      </c>
      <c r="B34" s="4">
        <v>244</v>
      </c>
      <c r="C34" s="4" t="s">
        <v>64</v>
      </c>
      <c r="D34" s="4"/>
      <c r="E34" s="4"/>
      <c r="F34" s="13">
        <f t="shared" ref="F34:G38" si="219">I34+X34+BE34+BQ34+CL34+BN34</f>
        <v>8000</v>
      </c>
      <c r="G34" s="13">
        <f t="shared" si="219"/>
        <v>8000</v>
      </c>
      <c r="H34" s="16">
        <f t="shared" si="4"/>
        <v>100</v>
      </c>
      <c r="I34" s="1">
        <f t="shared" ref="I34:J47" si="220">L34+O34+R34</f>
        <v>0</v>
      </c>
      <c r="J34" s="1">
        <f t="shared" si="220"/>
        <v>0</v>
      </c>
      <c r="K34" s="16" t="e">
        <f t="shared" si="5"/>
        <v>#DIV/0!</v>
      </c>
      <c r="L34" s="1"/>
      <c r="M34" s="1"/>
      <c r="N34" s="16" t="e">
        <f t="shared" si="194"/>
        <v>#DIV/0!</v>
      </c>
      <c r="O34" s="4"/>
      <c r="P34" s="4"/>
      <c r="Q34" s="16" t="e">
        <f t="shared" si="195"/>
        <v>#DIV/0!</v>
      </c>
      <c r="R34" s="1"/>
      <c r="S34" s="1"/>
      <c r="T34" s="16" t="e">
        <f t="shared" si="196"/>
        <v>#DIV/0!</v>
      </c>
      <c r="U34" s="16"/>
      <c r="V34" s="16"/>
      <c r="W34" s="16"/>
      <c r="X34" s="1">
        <f t="shared" ref="X34:Y39" si="221">AA34+AD34+AG34+AJ34+AP34+AS34+AM34</f>
        <v>8000</v>
      </c>
      <c r="Y34" s="1">
        <f t="shared" si="221"/>
        <v>8000</v>
      </c>
      <c r="Z34" s="16">
        <f t="shared" si="10"/>
        <v>100</v>
      </c>
      <c r="AA34" s="1"/>
      <c r="AB34" s="1"/>
      <c r="AC34" s="16" t="e">
        <f t="shared" si="198"/>
        <v>#DIV/0!</v>
      </c>
      <c r="AD34" s="16"/>
      <c r="AE34" s="16"/>
      <c r="AF34" s="16" t="e">
        <f t="shared" si="199"/>
        <v>#DIV/0!</v>
      </c>
      <c r="AG34" s="1"/>
      <c r="AH34" s="1"/>
      <c r="AI34" s="16" t="e">
        <f t="shared" si="200"/>
        <v>#DIV/0!</v>
      </c>
      <c r="AJ34" s="1"/>
      <c r="AK34" s="1"/>
      <c r="AL34" s="16" t="e">
        <f t="shared" si="201"/>
        <v>#DIV/0!</v>
      </c>
      <c r="AM34" s="4"/>
      <c r="AN34" s="4"/>
      <c r="AO34" s="16" t="e">
        <f t="shared" si="202"/>
        <v>#DIV/0!</v>
      </c>
      <c r="AP34" s="1"/>
      <c r="AQ34" s="1"/>
      <c r="AR34" s="16" t="e">
        <f t="shared" si="203"/>
        <v>#DIV/0!</v>
      </c>
      <c r="AS34" s="1">
        <f>8000</f>
        <v>8000</v>
      </c>
      <c r="AT34" s="1">
        <f>8000</f>
        <v>8000</v>
      </c>
      <c r="AU34" s="16">
        <f t="shared" si="114"/>
        <v>100</v>
      </c>
      <c r="AV34" s="16"/>
      <c r="AW34" s="16"/>
      <c r="AX34" s="16" t="e">
        <f t="shared" si="18"/>
        <v>#DIV/0!</v>
      </c>
      <c r="AY34" s="1"/>
      <c r="AZ34" s="1"/>
      <c r="BA34" s="16" t="e">
        <f t="shared" si="175"/>
        <v>#DIV/0!</v>
      </c>
      <c r="BB34" s="16"/>
      <c r="BC34" s="16"/>
      <c r="BD34" s="16" t="e">
        <f t="shared" si="115"/>
        <v>#DIV/0!</v>
      </c>
      <c r="BE34" s="16">
        <f>BH34</f>
        <v>0</v>
      </c>
      <c r="BF34" s="16">
        <f>BI34</f>
        <v>0</v>
      </c>
      <c r="BG34" s="16" t="e">
        <f t="shared" si="205"/>
        <v>#DIV/0!</v>
      </c>
      <c r="BH34" s="1"/>
      <c r="BI34" s="1"/>
      <c r="BJ34" s="16" t="e">
        <f t="shared" si="206"/>
        <v>#DIV/0!</v>
      </c>
      <c r="BK34" s="16"/>
      <c r="BL34" s="16"/>
      <c r="BM34" s="16"/>
      <c r="BN34" s="15"/>
      <c r="BO34" s="15"/>
      <c r="BP34" s="16" t="e">
        <f t="shared" si="118"/>
        <v>#DIV/0!</v>
      </c>
      <c r="BQ34" s="1">
        <f>BT34+CI34</f>
        <v>0</v>
      </c>
      <c r="BR34" s="1">
        <f>BU34+CJ34</f>
        <v>0</v>
      </c>
      <c r="BS34" s="16" t="e">
        <f t="shared" si="119"/>
        <v>#DIV/0!</v>
      </c>
      <c r="BT34" s="4"/>
      <c r="BU34" s="4"/>
      <c r="BV34" s="16" t="e">
        <f t="shared" si="208"/>
        <v>#DIV/0!</v>
      </c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 t="e">
        <f t="shared" si="138"/>
        <v>#DIV/0!</v>
      </c>
      <c r="CL34" s="1">
        <f t="shared" ref="CL34:CM50" si="222">CO34+CR34+CU34+CX34+DA34</f>
        <v>0</v>
      </c>
      <c r="CM34" s="1">
        <f t="shared" si="222"/>
        <v>0</v>
      </c>
      <c r="CN34" s="16" t="e">
        <f t="shared" si="82"/>
        <v>#DIV/0!</v>
      </c>
      <c r="CO34" s="1"/>
      <c r="CP34" s="1"/>
      <c r="CQ34" s="16" t="e">
        <f t="shared" si="122"/>
        <v>#DIV/0!</v>
      </c>
      <c r="CR34" s="1"/>
      <c r="CS34" s="1"/>
      <c r="CT34" s="16" t="e">
        <f t="shared" si="124"/>
        <v>#DIV/0!</v>
      </c>
      <c r="CU34" s="1"/>
      <c r="CV34" s="1"/>
      <c r="CW34" s="16" t="e">
        <f t="shared" si="210"/>
        <v>#DIV/0!</v>
      </c>
      <c r="CX34" s="1"/>
      <c r="CY34" s="1"/>
      <c r="CZ34" s="16" t="e">
        <f t="shared" si="211"/>
        <v>#DIV/0!</v>
      </c>
      <c r="DA34" s="1"/>
      <c r="DB34" s="1"/>
      <c r="DC34" s="16" t="e">
        <f t="shared" si="105"/>
        <v>#DIV/0!</v>
      </c>
      <c r="DD34" s="16"/>
      <c r="DE34" s="16"/>
      <c r="DF34" s="16"/>
      <c r="DG34" s="1">
        <f t="shared" ref="DG34:DH36" si="223">DJ34+DM34+DP34+DS34+DY34+EE34+EH34</f>
        <v>17892100</v>
      </c>
      <c r="DH34" s="1">
        <f t="shared" si="223"/>
        <v>0</v>
      </c>
      <c r="DI34" s="16">
        <f t="shared" si="35"/>
        <v>0</v>
      </c>
      <c r="DJ34" s="1">
        <f>17892100</f>
        <v>17892100</v>
      </c>
      <c r="DK34" s="1"/>
      <c r="DL34" s="16">
        <f t="shared" si="130"/>
        <v>0</v>
      </c>
      <c r="DM34" s="18"/>
      <c r="DN34" s="18"/>
      <c r="DO34" s="16" t="e">
        <f t="shared" si="212"/>
        <v>#DIV/0!</v>
      </c>
      <c r="DP34" s="18"/>
      <c r="DQ34" s="18"/>
      <c r="DR34" s="16" t="e">
        <f t="shared" si="213"/>
        <v>#DIV/0!</v>
      </c>
      <c r="DS34" s="16"/>
      <c r="DT34" s="16"/>
      <c r="DU34" s="16" t="e">
        <f t="shared" si="214"/>
        <v>#DIV/0!</v>
      </c>
      <c r="DV34" s="57"/>
      <c r="DW34" s="57"/>
      <c r="DX34" s="56" t="e">
        <f t="shared" si="215"/>
        <v>#DIV/0!</v>
      </c>
      <c r="DY34" s="1"/>
      <c r="DZ34" s="1"/>
      <c r="EA34" s="16" t="e">
        <f t="shared" si="216"/>
        <v>#DIV/0!</v>
      </c>
      <c r="EB34" s="16"/>
      <c r="EC34" s="16"/>
      <c r="ED34" s="16" t="e">
        <f t="shared" si="217"/>
        <v>#DIV/0!</v>
      </c>
      <c r="EE34" s="18"/>
      <c r="EF34" s="18"/>
      <c r="EG34" s="16" t="e">
        <f t="shared" si="137"/>
        <v>#DIV/0!</v>
      </c>
      <c r="EH34" s="4"/>
      <c r="EI34" s="4"/>
      <c r="EJ34" s="16" t="e">
        <f t="shared" si="106"/>
        <v>#DIV/0!</v>
      </c>
      <c r="EK34" s="1">
        <f t="shared" ref="EK34:EK50" si="224">I34+X34+BE34+BQ34+CL34+DG34+BN34</f>
        <v>17900100</v>
      </c>
      <c r="EL34" s="1">
        <f t="shared" ref="EL34:EL50" si="225">J34+Y34+BF34+BR34+CM34+DH34+BO34</f>
        <v>8000</v>
      </c>
      <c r="EM34" s="16">
        <f t="shared" si="2"/>
        <v>4.4692487751465074E-2</v>
      </c>
      <c r="EN34" s="45">
        <f t="shared" si="92"/>
        <v>1</v>
      </c>
      <c r="EO34" s="45">
        <f t="shared" si="93"/>
        <v>1</v>
      </c>
      <c r="EP34" s="45">
        <f t="shared" si="94"/>
        <v>1</v>
      </c>
      <c r="EQ34" s="45">
        <f t="shared" si="95"/>
        <v>1</v>
      </c>
      <c r="ER34" s="45">
        <f t="shared" si="96"/>
        <v>1</v>
      </c>
      <c r="ES34" s="45">
        <f t="shared" si="97"/>
        <v>1</v>
      </c>
      <c r="ET34" s="45">
        <f t="shared" si="98"/>
        <v>1</v>
      </c>
      <c r="EU34" s="45">
        <f t="shared" si="99"/>
        <v>1</v>
      </c>
      <c r="EV34" s="45">
        <f t="shared" si="100"/>
        <v>1</v>
      </c>
      <c r="EW34" s="45">
        <f t="shared" si="101"/>
        <v>1</v>
      </c>
      <c r="EX34" s="45">
        <f t="shared" si="102"/>
        <v>1</v>
      </c>
      <c r="EY34" s="45">
        <f t="shared" si="103"/>
        <v>1</v>
      </c>
      <c r="EZ34" s="45">
        <f t="shared" si="104"/>
        <v>12</v>
      </c>
    </row>
    <row r="35" spans="1:156" x14ac:dyDescent="0.25">
      <c r="A35" s="4"/>
      <c r="B35" s="4">
        <v>245</v>
      </c>
      <c r="C35" s="4" t="s">
        <v>89</v>
      </c>
      <c r="D35" s="4"/>
      <c r="E35" s="4"/>
      <c r="F35" s="13">
        <f t="shared" si="219"/>
        <v>0</v>
      </c>
      <c r="G35" s="13">
        <f t="shared" si="219"/>
        <v>0</v>
      </c>
      <c r="H35" s="16" t="e">
        <f t="shared" si="4"/>
        <v>#DIV/0!</v>
      </c>
      <c r="I35" s="1">
        <f t="shared" si="220"/>
        <v>0</v>
      </c>
      <c r="J35" s="1">
        <f t="shared" si="220"/>
        <v>0</v>
      </c>
      <c r="K35" s="16" t="e">
        <f t="shared" si="5"/>
        <v>#DIV/0!</v>
      </c>
      <c r="L35" s="1"/>
      <c r="M35" s="1"/>
      <c r="N35" s="16" t="e">
        <f t="shared" si="194"/>
        <v>#DIV/0!</v>
      </c>
      <c r="O35" s="4"/>
      <c r="P35" s="4"/>
      <c r="Q35" s="16" t="e">
        <f t="shared" si="195"/>
        <v>#DIV/0!</v>
      </c>
      <c r="R35" s="1"/>
      <c r="S35" s="1"/>
      <c r="T35" s="16" t="e">
        <f t="shared" si="196"/>
        <v>#DIV/0!</v>
      </c>
      <c r="U35" s="16"/>
      <c r="V35" s="16"/>
      <c r="W35" s="16"/>
      <c r="X35" s="1">
        <f t="shared" si="221"/>
        <v>0</v>
      </c>
      <c r="Y35" s="1">
        <f t="shared" si="221"/>
        <v>0</v>
      </c>
      <c r="Z35" s="16" t="e">
        <f t="shared" si="10"/>
        <v>#DIV/0!</v>
      </c>
      <c r="AA35" s="1"/>
      <c r="AB35" s="1"/>
      <c r="AC35" s="16" t="e">
        <f t="shared" si="198"/>
        <v>#DIV/0!</v>
      </c>
      <c r="AD35" s="16"/>
      <c r="AE35" s="16"/>
      <c r="AF35" s="16" t="e">
        <f t="shared" si="199"/>
        <v>#DIV/0!</v>
      </c>
      <c r="AG35" s="1"/>
      <c r="AH35" s="1"/>
      <c r="AI35" s="16" t="e">
        <f t="shared" si="200"/>
        <v>#DIV/0!</v>
      </c>
      <c r="AJ35" s="1"/>
      <c r="AK35" s="1"/>
      <c r="AL35" s="16" t="e">
        <f t="shared" si="201"/>
        <v>#DIV/0!</v>
      </c>
      <c r="AM35" s="4"/>
      <c r="AN35" s="4"/>
      <c r="AO35" s="16" t="e">
        <f t="shared" si="202"/>
        <v>#DIV/0!</v>
      </c>
      <c r="AP35" s="1"/>
      <c r="AQ35" s="1"/>
      <c r="AR35" s="16" t="e">
        <f t="shared" si="203"/>
        <v>#DIV/0!</v>
      </c>
      <c r="AS35" s="1"/>
      <c r="AT35" s="1"/>
      <c r="AU35" s="16" t="e">
        <f t="shared" si="114"/>
        <v>#DIV/0!</v>
      </c>
      <c r="AV35" s="16"/>
      <c r="AW35" s="16"/>
      <c r="AX35" s="16" t="e">
        <f t="shared" si="18"/>
        <v>#DIV/0!</v>
      </c>
      <c r="AY35" s="1"/>
      <c r="AZ35" s="1"/>
      <c r="BA35" s="16" t="e">
        <f t="shared" si="175"/>
        <v>#DIV/0!</v>
      </c>
      <c r="BB35" s="16"/>
      <c r="BC35" s="16"/>
      <c r="BD35" s="16" t="e">
        <f t="shared" si="115"/>
        <v>#DIV/0!</v>
      </c>
      <c r="BE35" s="16"/>
      <c r="BF35" s="16"/>
      <c r="BG35" s="16" t="e">
        <f t="shared" si="205"/>
        <v>#DIV/0!</v>
      </c>
      <c r="BH35" s="1"/>
      <c r="BI35" s="1"/>
      <c r="BJ35" s="16" t="e">
        <f t="shared" si="206"/>
        <v>#DIV/0!</v>
      </c>
      <c r="BK35" s="16"/>
      <c r="BL35" s="16"/>
      <c r="BM35" s="16"/>
      <c r="BN35" s="15"/>
      <c r="BO35" s="15"/>
      <c r="BP35" s="16" t="e">
        <f t="shared" si="118"/>
        <v>#DIV/0!</v>
      </c>
      <c r="BQ35" s="1"/>
      <c r="BR35" s="1"/>
      <c r="BS35" s="16" t="e">
        <f t="shared" si="119"/>
        <v>#DIV/0!</v>
      </c>
      <c r="BT35" s="4"/>
      <c r="BU35" s="4"/>
      <c r="BV35" s="16" t="e">
        <f t="shared" si="208"/>
        <v>#DIV/0!</v>
      </c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 t="e">
        <f t="shared" si="138"/>
        <v>#DIV/0!</v>
      </c>
      <c r="CL35" s="1">
        <f t="shared" si="222"/>
        <v>0</v>
      </c>
      <c r="CM35" s="1">
        <f t="shared" si="222"/>
        <v>0</v>
      </c>
      <c r="CN35" s="16" t="e">
        <f t="shared" si="82"/>
        <v>#DIV/0!</v>
      </c>
      <c r="CO35" s="1"/>
      <c r="CP35" s="1"/>
      <c r="CQ35" s="16" t="e">
        <f t="shared" si="122"/>
        <v>#DIV/0!</v>
      </c>
      <c r="CR35" s="1"/>
      <c r="CS35" s="1"/>
      <c r="CT35" s="16" t="e">
        <f t="shared" si="124"/>
        <v>#DIV/0!</v>
      </c>
      <c r="CU35" s="1"/>
      <c r="CV35" s="1"/>
      <c r="CW35" s="16" t="e">
        <f t="shared" si="210"/>
        <v>#DIV/0!</v>
      </c>
      <c r="CX35" s="1"/>
      <c r="CY35" s="1"/>
      <c r="CZ35" s="16" t="e">
        <f t="shared" si="211"/>
        <v>#DIV/0!</v>
      </c>
      <c r="DA35" s="1"/>
      <c r="DB35" s="1"/>
      <c r="DC35" s="16" t="e">
        <f t="shared" si="105"/>
        <v>#DIV/0!</v>
      </c>
      <c r="DD35" s="16"/>
      <c r="DE35" s="16"/>
      <c r="DF35" s="16"/>
      <c r="DG35" s="1">
        <f t="shared" si="223"/>
        <v>0</v>
      </c>
      <c r="DH35" s="1">
        <f t="shared" si="223"/>
        <v>0</v>
      </c>
      <c r="DI35" s="16" t="e">
        <f t="shared" si="35"/>
        <v>#DIV/0!</v>
      </c>
      <c r="DJ35" s="1"/>
      <c r="DK35" s="1"/>
      <c r="DL35" s="16" t="e">
        <f t="shared" si="130"/>
        <v>#DIV/0!</v>
      </c>
      <c r="DM35" s="18"/>
      <c r="DN35" s="18"/>
      <c r="DO35" s="16" t="e">
        <f t="shared" si="212"/>
        <v>#DIV/0!</v>
      </c>
      <c r="DP35" s="18"/>
      <c r="DQ35" s="18"/>
      <c r="DR35" s="16" t="e">
        <f t="shared" si="213"/>
        <v>#DIV/0!</v>
      </c>
      <c r="DS35" s="16"/>
      <c r="DT35" s="16"/>
      <c r="DU35" s="16" t="e">
        <f t="shared" si="214"/>
        <v>#DIV/0!</v>
      </c>
      <c r="DV35" s="57"/>
      <c r="DW35" s="57"/>
      <c r="DX35" s="56" t="e">
        <f t="shared" si="215"/>
        <v>#DIV/0!</v>
      </c>
      <c r="DY35" s="1"/>
      <c r="DZ35" s="1"/>
      <c r="EA35" s="16" t="e">
        <f t="shared" si="216"/>
        <v>#DIV/0!</v>
      </c>
      <c r="EB35" s="16"/>
      <c r="EC35" s="16"/>
      <c r="ED35" s="16" t="e">
        <f t="shared" si="217"/>
        <v>#DIV/0!</v>
      </c>
      <c r="EE35" s="16"/>
      <c r="EF35" s="1"/>
      <c r="EG35" s="16" t="e">
        <f t="shared" si="137"/>
        <v>#DIV/0!</v>
      </c>
      <c r="EH35" s="4"/>
      <c r="EI35" s="4"/>
      <c r="EJ35" s="16" t="e">
        <f t="shared" si="106"/>
        <v>#DIV/0!</v>
      </c>
      <c r="EK35" s="1">
        <f t="shared" si="224"/>
        <v>0</v>
      </c>
      <c r="EL35" s="1">
        <f t="shared" si="225"/>
        <v>0</v>
      </c>
      <c r="EM35" s="16" t="e">
        <f t="shared" si="2"/>
        <v>#DIV/0!</v>
      </c>
      <c r="EN35" s="45">
        <f t="shared" si="92"/>
        <v>1</v>
      </c>
      <c r="EO35" s="45">
        <f t="shared" si="93"/>
        <v>1</v>
      </c>
      <c r="EP35" s="45">
        <f t="shared" si="94"/>
        <v>1</v>
      </c>
      <c r="EQ35" s="45">
        <f t="shared" si="95"/>
        <v>1</v>
      </c>
      <c r="ER35" s="45">
        <f t="shared" si="96"/>
        <v>1</v>
      </c>
      <c r="ES35" s="45">
        <f t="shared" si="97"/>
        <v>1</v>
      </c>
      <c r="ET35" s="45">
        <f t="shared" si="98"/>
        <v>1</v>
      </c>
      <c r="EU35" s="45">
        <f t="shared" si="99"/>
        <v>1</v>
      </c>
      <c r="EV35" s="45">
        <f t="shared" si="100"/>
        <v>1</v>
      </c>
      <c r="EW35" s="45">
        <f t="shared" si="101"/>
        <v>1</v>
      </c>
      <c r="EX35" s="45">
        <f t="shared" si="102"/>
        <v>1</v>
      </c>
      <c r="EY35" s="45">
        <f t="shared" si="103"/>
        <v>1</v>
      </c>
      <c r="EZ35" s="45">
        <f t="shared" si="104"/>
        <v>12</v>
      </c>
    </row>
    <row r="36" spans="1:156" x14ac:dyDescent="0.25">
      <c r="A36" s="4"/>
      <c r="B36" s="4">
        <v>851</v>
      </c>
      <c r="C36" s="4" t="s">
        <v>88</v>
      </c>
      <c r="D36" s="4"/>
      <c r="E36" s="4"/>
      <c r="F36" s="13">
        <f t="shared" si="219"/>
        <v>0</v>
      </c>
      <c r="G36" s="13">
        <f t="shared" si="219"/>
        <v>0</v>
      </c>
      <c r="H36" s="16" t="e">
        <f t="shared" si="4"/>
        <v>#DIV/0!</v>
      </c>
      <c r="I36" s="1">
        <f t="shared" si="220"/>
        <v>0</v>
      </c>
      <c r="J36" s="1">
        <f t="shared" si="220"/>
        <v>0</v>
      </c>
      <c r="K36" s="16" t="e">
        <f t="shared" si="5"/>
        <v>#DIV/0!</v>
      </c>
      <c r="L36" s="1"/>
      <c r="M36" s="1"/>
      <c r="N36" s="16" t="e">
        <f t="shared" si="194"/>
        <v>#DIV/0!</v>
      </c>
      <c r="O36" s="4"/>
      <c r="P36" s="4"/>
      <c r="Q36" s="16" t="e">
        <f t="shared" si="195"/>
        <v>#DIV/0!</v>
      </c>
      <c r="R36" s="1"/>
      <c r="S36" s="1"/>
      <c r="T36" s="16" t="e">
        <f t="shared" si="196"/>
        <v>#DIV/0!</v>
      </c>
      <c r="U36" s="16"/>
      <c r="V36" s="16"/>
      <c r="W36" s="16"/>
      <c r="X36" s="1">
        <f t="shared" si="221"/>
        <v>0</v>
      </c>
      <c r="Y36" s="1">
        <f t="shared" si="221"/>
        <v>0</v>
      </c>
      <c r="Z36" s="16" t="e">
        <f t="shared" si="10"/>
        <v>#DIV/0!</v>
      </c>
      <c r="AA36" s="1"/>
      <c r="AB36" s="1"/>
      <c r="AC36" s="16" t="e">
        <f t="shared" si="198"/>
        <v>#DIV/0!</v>
      </c>
      <c r="AD36" s="16"/>
      <c r="AE36" s="16"/>
      <c r="AF36" s="16" t="e">
        <f t="shared" si="199"/>
        <v>#DIV/0!</v>
      </c>
      <c r="AG36" s="1"/>
      <c r="AH36" s="1"/>
      <c r="AI36" s="16" t="e">
        <f t="shared" si="200"/>
        <v>#DIV/0!</v>
      </c>
      <c r="AJ36" s="1"/>
      <c r="AK36" s="1"/>
      <c r="AL36" s="16" t="e">
        <f t="shared" si="201"/>
        <v>#DIV/0!</v>
      </c>
      <c r="AM36" s="4"/>
      <c r="AN36" s="4"/>
      <c r="AO36" s="16" t="e">
        <f t="shared" si="202"/>
        <v>#DIV/0!</v>
      </c>
      <c r="AP36" s="1"/>
      <c r="AQ36" s="1"/>
      <c r="AR36" s="16" t="e">
        <f t="shared" si="203"/>
        <v>#DIV/0!</v>
      </c>
      <c r="AS36" s="1"/>
      <c r="AT36" s="1"/>
      <c r="AU36" s="16" t="e">
        <f t="shared" si="114"/>
        <v>#DIV/0!</v>
      </c>
      <c r="AV36" s="16"/>
      <c r="AW36" s="16"/>
      <c r="AX36" s="16" t="e">
        <f t="shared" si="18"/>
        <v>#DIV/0!</v>
      </c>
      <c r="AY36" s="1"/>
      <c r="AZ36" s="1"/>
      <c r="BA36" s="16" t="e">
        <f t="shared" si="175"/>
        <v>#DIV/0!</v>
      </c>
      <c r="BB36" s="16"/>
      <c r="BC36" s="16"/>
      <c r="BD36" s="16" t="e">
        <f t="shared" si="115"/>
        <v>#DIV/0!</v>
      </c>
      <c r="BE36" s="16"/>
      <c r="BF36" s="16"/>
      <c r="BG36" s="16" t="e">
        <f t="shared" si="205"/>
        <v>#DIV/0!</v>
      </c>
      <c r="BH36" s="1"/>
      <c r="BI36" s="1"/>
      <c r="BJ36" s="16" t="e">
        <f t="shared" si="206"/>
        <v>#DIV/0!</v>
      </c>
      <c r="BK36" s="16"/>
      <c r="BL36" s="16"/>
      <c r="BM36" s="16"/>
      <c r="BN36" s="15"/>
      <c r="BO36" s="15"/>
      <c r="BP36" s="16" t="e">
        <f t="shared" si="118"/>
        <v>#DIV/0!</v>
      </c>
      <c r="BQ36" s="1"/>
      <c r="BR36" s="1"/>
      <c r="BS36" s="16" t="e">
        <f t="shared" si="119"/>
        <v>#DIV/0!</v>
      </c>
      <c r="BT36" s="4"/>
      <c r="BU36" s="4"/>
      <c r="BV36" s="16" t="e">
        <f t="shared" si="208"/>
        <v>#DIV/0!</v>
      </c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 t="e">
        <f t="shared" si="138"/>
        <v>#DIV/0!</v>
      </c>
      <c r="CL36" s="1">
        <f t="shared" si="222"/>
        <v>0</v>
      </c>
      <c r="CM36" s="1">
        <f t="shared" si="222"/>
        <v>0</v>
      </c>
      <c r="CN36" s="16" t="e">
        <f t="shared" si="82"/>
        <v>#DIV/0!</v>
      </c>
      <c r="CO36" s="1"/>
      <c r="CP36" s="1"/>
      <c r="CQ36" s="16" t="e">
        <f t="shared" si="122"/>
        <v>#DIV/0!</v>
      </c>
      <c r="CR36" s="1"/>
      <c r="CS36" s="1"/>
      <c r="CT36" s="16" t="e">
        <f t="shared" si="124"/>
        <v>#DIV/0!</v>
      </c>
      <c r="CU36" s="1"/>
      <c r="CV36" s="1"/>
      <c r="CW36" s="16" t="e">
        <f t="shared" si="210"/>
        <v>#DIV/0!</v>
      </c>
      <c r="CX36" s="1"/>
      <c r="CY36" s="1"/>
      <c r="CZ36" s="16" t="e">
        <f t="shared" si="211"/>
        <v>#DIV/0!</v>
      </c>
      <c r="DA36" s="1"/>
      <c r="DB36" s="1"/>
      <c r="DC36" s="16" t="e">
        <f t="shared" si="105"/>
        <v>#DIV/0!</v>
      </c>
      <c r="DD36" s="16"/>
      <c r="DE36" s="16"/>
      <c r="DF36" s="16"/>
      <c r="DG36" s="1">
        <f t="shared" si="223"/>
        <v>0</v>
      </c>
      <c r="DH36" s="1">
        <f t="shared" si="223"/>
        <v>0</v>
      </c>
      <c r="DI36" s="16" t="e">
        <f t="shared" si="35"/>
        <v>#DIV/0!</v>
      </c>
      <c r="DJ36" s="1"/>
      <c r="DK36" s="1"/>
      <c r="DL36" s="16" t="e">
        <f t="shared" si="130"/>
        <v>#DIV/0!</v>
      </c>
      <c r="DM36" s="18"/>
      <c r="DN36" s="18"/>
      <c r="DO36" s="16" t="e">
        <f t="shared" si="212"/>
        <v>#DIV/0!</v>
      </c>
      <c r="DP36" s="18"/>
      <c r="DQ36" s="18"/>
      <c r="DR36" s="16" t="e">
        <f t="shared" si="213"/>
        <v>#DIV/0!</v>
      </c>
      <c r="DS36" s="16"/>
      <c r="DT36" s="16"/>
      <c r="DU36" s="16" t="e">
        <f t="shared" si="214"/>
        <v>#DIV/0!</v>
      </c>
      <c r="DV36" s="57"/>
      <c r="DW36" s="57"/>
      <c r="DX36" s="56" t="e">
        <f t="shared" si="215"/>
        <v>#DIV/0!</v>
      </c>
      <c r="DY36" s="1"/>
      <c r="DZ36" s="1"/>
      <c r="EA36" s="16" t="e">
        <f t="shared" si="216"/>
        <v>#DIV/0!</v>
      </c>
      <c r="EB36" s="16"/>
      <c r="EC36" s="16"/>
      <c r="ED36" s="16" t="e">
        <f t="shared" si="217"/>
        <v>#DIV/0!</v>
      </c>
      <c r="EE36" s="16"/>
      <c r="EF36" s="1"/>
      <c r="EG36" s="16" t="e">
        <f t="shared" si="137"/>
        <v>#DIV/0!</v>
      </c>
      <c r="EH36" s="4"/>
      <c r="EI36" s="4"/>
      <c r="EJ36" s="16" t="e">
        <f t="shared" si="106"/>
        <v>#DIV/0!</v>
      </c>
      <c r="EK36" s="1">
        <f t="shared" si="224"/>
        <v>0</v>
      </c>
      <c r="EL36" s="1">
        <f t="shared" si="225"/>
        <v>0</v>
      </c>
      <c r="EM36" s="16" t="e">
        <f t="shared" si="2"/>
        <v>#DIV/0!</v>
      </c>
      <c r="EN36" s="45">
        <f t="shared" si="92"/>
        <v>1</v>
      </c>
      <c r="EO36" s="45">
        <f t="shared" si="93"/>
        <v>1</v>
      </c>
      <c r="EP36" s="45">
        <f t="shared" si="94"/>
        <v>1</v>
      </c>
      <c r="EQ36" s="45">
        <f t="shared" si="95"/>
        <v>1</v>
      </c>
      <c r="ER36" s="45">
        <f t="shared" si="96"/>
        <v>1</v>
      </c>
      <c r="ES36" s="45">
        <f t="shared" si="97"/>
        <v>1</v>
      </c>
      <c r="ET36" s="45">
        <f t="shared" si="98"/>
        <v>1</v>
      </c>
      <c r="EU36" s="45">
        <f t="shared" si="99"/>
        <v>1</v>
      </c>
      <c r="EV36" s="45">
        <f t="shared" si="100"/>
        <v>1</v>
      </c>
      <c r="EW36" s="45">
        <f t="shared" si="101"/>
        <v>1</v>
      </c>
      <c r="EX36" s="45">
        <f t="shared" si="102"/>
        <v>1</v>
      </c>
      <c r="EY36" s="45">
        <f t="shared" si="103"/>
        <v>1</v>
      </c>
      <c r="EZ36" s="45">
        <f t="shared" si="104"/>
        <v>12</v>
      </c>
    </row>
    <row r="37" spans="1:156" x14ac:dyDescent="0.25">
      <c r="A37" s="4" t="s">
        <v>98</v>
      </c>
      <c r="B37" s="5"/>
      <c r="C37" s="4" t="s">
        <v>65</v>
      </c>
      <c r="D37" s="4"/>
      <c r="E37" s="4"/>
      <c r="F37" s="13">
        <f>I37+X37+BE37+BQ37+CL37+BN37</f>
        <v>193500</v>
      </c>
      <c r="G37" s="13">
        <f t="shared" si="219"/>
        <v>192157.86</v>
      </c>
      <c r="H37" s="16">
        <f t="shared" si="4"/>
        <v>99.306387596899214</v>
      </c>
      <c r="I37" s="1">
        <f>L37+O37+R37</f>
        <v>0</v>
      </c>
      <c r="J37" s="1">
        <f t="shared" si="220"/>
        <v>0</v>
      </c>
      <c r="K37" s="16" t="e">
        <f t="shared" si="5"/>
        <v>#DIV/0!</v>
      </c>
      <c r="L37" s="1"/>
      <c r="M37" s="1"/>
      <c r="N37" s="16" t="e">
        <f t="shared" si="194"/>
        <v>#DIV/0!</v>
      </c>
      <c r="O37" s="1"/>
      <c r="P37" s="1"/>
      <c r="Q37" s="16" t="e">
        <f t="shared" si="195"/>
        <v>#DIV/0!</v>
      </c>
      <c r="R37" s="1"/>
      <c r="S37" s="1"/>
      <c r="T37" s="16" t="e">
        <f t="shared" si="196"/>
        <v>#DIV/0!</v>
      </c>
      <c r="U37" s="16"/>
      <c r="V37" s="16"/>
      <c r="W37" s="16"/>
      <c r="X37" s="1">
        <f>AA37+AD37+AG37+AJ37+AP37+AS37+AM37+AV37</f>
        <v>164700</v>
      </c>
      <c r="Y37" s="1">
        <f>AB37+AE37+AH37+AK37+AQ37+AT37+AN37+AW37</f>
        <v>164679.85999999999</v>
      </c>
      <c r="Z37" s="16">
        <f t="shared" si="10"/>
        <v>99.987771706132349</v>
      </c>
      <c r="AA37" s="1"/>
      <c r="AB37" s="1"/>
      <c r="AC37" s="16" t="e">
        <f t="shared" si="198"/>
        <v>#DIV/0!</v>
      </c>
      <c r="AD37" s="1"/>
      <c r="AE37" s="1"/>
      <c r="AF37" s="16" t="e">
        <f t="shared" si="199"/>
        <v>#DIV/0!</v>
      </c>
      <c r="AG37" s="1">
        <f>AG39</f>
        <v>160000</v>
      </c>
      <c r="AH37" s="1">
        <f>AH39</f>
        <v>160000</v>
      </c>
      <c r="AI37" s="16">
        <f t="shared" si="200"/>
        <v>100</v>
      </c>
      <c r="AJ37" s="1"/>
      <c r="AK37" s="1"/>
      <c r="AL37" s="16" t="e">
        <f t="shared" si="201"/>
        <v>#DIV/0!</v>
      </c>
      <c r="AM37" s="1"/>
      <c r="AN37" s="1"/>
      <c r="AO37" s="16" t="e">
        <f t="shared" si="202"/>
        <v>#DIV/0!</v>
      </c>
      <c r="AP37" s="42"/>
      <c r="AQ37" s="1"/>
      <c r="AR37" s="16" t="e">
        <f t="shared" si="203"/>
        <v>#DIV/0!</v>
      </c>
      <c r="AS37" s="1">
        <f>AS38</f>
        <v>0</v>
      </c>
      <c r="AT37" s="1">
        <f>AT38</f>
        <v>0</v>
      </c>
      <c r="AU37" s="16" t="e">
        <f t="shared" si="114"/>
        <v>#DIV/0!</v>
      </c>
      <c r="AV37" s="1">
        <f>AV38</f>
        <v>4700</v>
      </c>
      <c r="AW37" s="1">
        <f>AW38</f>
        <v>4679.8599999999997</v>
      </c>
      <c r="AX37" s="16">
        <f t="shared" si="18"/>
        <v>99.57148936170212</v>
      </c>
      <c r="AY37" s="1"/>
      <c r="AZ37" s="1"/>
      <c r="BA37" s="16" t="e">
        <f t="shared" si="175"/>
        <v>#DIV/0!</v>
      </c>
      <c r="BB37" s="16"/>
      <c r="BC37" s="16"/>
      <c r="BD37" s="16" t="e">
        <f t="shared" si="115"/>
        <v>#DIV/0!</v>
      </c>
      <c r="BE37" s="16">
        <f>BH37</f>
        <v>0</v>
      </c>
      <c r="BF37" s="16">
        <f>BI37</f>
        <v>0</v>
      </c>
      <c r="BG37" s="16" t="e">
        <f t="shared" si="205"/>
        <v>#DIV/0!</v>
      </c>
      <c r="BH37" s="1"/>
      <c r="BI37" s="1"/>
      <c r="BJ37" s="16" t="e">
        <f t="shared" si="206"/>
        <v>#DIV/0!</v>
      </c>
      <c r="BK37" s="16"/>
      <c r="BL37" s="16"/>
      <c r="BM37" s="16"/>
      <c r="BN37" s="15"/>
      <c r="BO37" s="15"/>
      <c r="BP37" s="16" t="e">
        <f t="shared" si="118"/>
        <v>#DIV/0!</v>
      </c>
      <c r="BQ37" s="1">
        <f>BT37+CI37</f>
        <v>0</v>
      </c>
      <c r="BR37" s="1">
        <f>BU37+CJ37</f>
        <v>0</v>
      </c>
      <c r="BS37" s="16" t="e">
        <f t="shared" si="119"/>
        <v>#DIV/0!</v>
      </c>
      <c r="BT37" s="1"/>
      <c r="BU37" s="1"/>
      <c r="BV37" s="16" t="e">
        <f t="shared" si="208"/>
        <v>#DIV/0!</v>
      </c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16" t="e">
        <f t="shared" si="138"/>
        <v>#DIV/0!</v>
      </c>
      <c r="CL37" s="1">
        <f t="shared" si="222"/>
        <v>28800</v>
      </c>
      <c r="CM37" s="1">
        <f t="shared" si="222"/>
        <v>27478</v>
      </c>
      <c r="CN37" s="16">
        <f t="shared" si="82"/>
        <v>95.409722222222229</v>
      </c>
      <c r="CO37" s="1">
        <f>CO42</f>
        <v>28800</v>
      </c>
      <c r="CP37" s="1">
        <f>CP42</f>
        <v>27478</v>
      </c>
      <c r="CQ37" s="16">
        <f t="shared" si="122"/>
        <v>95.409722222222229</v>
      </c>
      <c r="CR37" s="1">
        <f>CR42</f>
        <v>0</v>
      </c>
      <c r="CS37" s="1">
        <f>CS42</f>
        <v>0</v>
      </c>
      <c r="CT37" s="16" t="e">
        <f t="shared" si="124"/>
        <v>#DIV/0!</v>
      </c>
      <c r="CU37" s="1"/>
      <c r="CV37" s="1"/>
      <c r="CW37" s="16" t="e">
        <f t="shared" si="210"/>
        <v>#DIV/0!</v>
      </c>
      <c r="CX37" s="1"/>
      <c r="CY37" s="1"/>
      <c r="CZ37" s="16" t="e">
        <f t="shared" si="211"/>
        <v>#DIV/0!</v>
      </c>
      <c r="DA37" s="1">
        <f>DA42</f>
        <v>0</v>
      </c>
      <c r="DB37" s="1">
        <f>DB42</f>
        <v>0</v>
      </c>
      <c r="DC37" s="16" t="e">
        <f t="shared" si="105"/>
        <v>#DIV/0!</v>
      </c>
      <c r="DD37" s="16"/>
      <c r="DE37" s="16"/>
      <c r="DF37" s="16"/>
      <c r="DG37" s="1">
        <f>DJ37+DV37</f>
        <v>660869</v>
      </c>
      <c r="DH37" s="1">
        <f>DK37+DW37</f>
        <v>609149</v>
      </c>
      <c r="DI37" s="16">
        <f t="shared" si="35"/>
        <v>92.173940675080843</v>
      </c>
      <c r="DJ37" s="1">
        <f>DJ38</f>
        <v>375000</v>
      </c>
      <c r="DK37" s="1">
        <f>DK38</f>
        <v>375000</v>
      </c>
      <c r="DL37" s="16">
        <f t="shared" si="130"/>
        <v>100</v>
      </c>
      <c r="DM37" s="1">
        <f>40000-40000</f>
        <v>0</v>
      </c>
      <c r="DN37" s="1"/>
      <c r="DO37" s="16" t="e">
        <f t="shared" si="212"/>
        <v>#DIV/0!</v>
      </c>
      <c r="DP37" s="1"/>
      <c r="DQ37" s="1"/>
      <c r="DR37" s="16" t="e">
        <f t="shared" si="213"/>
        <v>#DIV/0!</v>
      </c>
      <c r="DS37" s="1"/>
      <c r="DT37" s="1"/>
      <c r="DU37" s="16" t="e">
        <f t="shared" si="214"/>
        <v>#DIV/0!</v>
      </c>
      <c r="DV37" s="57">
        <f>DY37+EE37</f>
        <v>285869</v>
      </c>
      <c r="DW37" s="57">
        <f>DZ37+EF37</f>
        <v>234149</v>
      </c>
      <c r="DX37" s="56">
        <f t="shared" si="215"/>
        <v>81.907796927963503</v>
      </c>
      <c r="DY37" s="1">
        <f>DY38</f>
        <v>85269</v>
      </c>
      <c r="DZ37" s="1">
        <f>DZ38</f>
        <v>53761</v>
      </c>
      <c r="EA37" s="16">
        <f t="shared" si="216"/>
        <v>63.048704687518317</v>
      </c>
      <c r="EB37" s="1">
        <f>EB38</f>
        <v>0</v>
      </c>
      <c r="EC37" s="1">
        <f>EC38</f>
        <v>0</v>
      </c>
      <c r="ED37" s="16" t="e">
        <f t="shared" si="217"/>
        <v>#DIV/0!</v>
      </c>
      <c r="EE37" s="1">
        <f>EE38</f>
        <v>200600</v>
      </c>
      <c r="EF37" s="1">
        <f>EF38</f>
        <v>180388</v>
      </c>
      <c r="EG37" s="16">
        <f t="shared" si="137"/>
        <v>89.924227318045851</v>
      </c>
      <c r="EH37" s="16"/>
      <c r="EI37" s="16"/>
      <c r="EJ37" s="16" t="e">
        <f t="shared" si="106"/>
        <v>#DIV/0!</v>
      </c>
      <c r="EK37" s="1">
        <f t="shared" si="224"/>
        <v>854369</v>
      </c>
      <c r="EL37" s="1">
        <f t="shared" si="225"/>
        <v>801306.86</v>
      </c>
      <c r="EM37" s="16">
        <f t="shared" si="2"/>
        <v>93.789318198576964</v>
      </c>
      <c r="EN37" s="45">
        <f t="shared" si="92"/>
        <v>1</v>
      </c>
      <c r="EO37" s="45">
        <f t="shared" si="93"/>
        <v>1</v>
      </c>
      <c r="EP37" s="45">
        <f t="shared" si="94"/>
        <v>1</v>
      </c>
      <c r="EQ37" s="45">
        <f t="shared" si="95"/>
        <v>1</v>
      </c>
      <c r="ER37" s="45">
        <f t="shared" si="96"/>
        <v>1</v>
      </c>
      <c r="ES37" s="45">
        <f t="shared" si="97"/>
        <v>1</v>
      </c>
      <c r="ET37" s="45">
        <f t="shared" si="98"/>
        <v>1</v>
      </c>
      <c r="EU37" s="45">
        <f t="shared" si="99"/>
        <v>1</v>
      </c>
      <c r="EV37" s="45">
        <f t="shared" si="100"/>
        <v>1</v>
      </c>
      <c r="EW37" s="45">
        <f t="shared" si="101"/>
        <v>1</v>
      </c>
      <c r="EX37" s="45">
        <f t="shared" si="102"/>
        <v>1</v>
      </c>
      <c r="EY37" s="45">
        <f t="shared" si="103"/>
        <v>1</v>
      </c>
      <c r="EZ37" s="45">
        <f t="shared" si="104"/>
        <v>12</v>
      </c>
    </row>
    <row r="38" spans="1:156" x14ac:dyDescent="0.25">
      <c r="A38" s="4"/>
      <c r="B38" s="5">
        <v>244</v>
      </c>
      <c r="C38" s="6" t="s">
        <v>40</v>
      </c>
      <c r="D38" s="4"/>
      <c r="E38" s="4"/>
      <c r="F38" s="13">
        <f t="shared" ref="F38:G50" si="226">I38+X38+BE38+BQ38+CL38+BN38</f>
        <v>4700</v>
      </c>
      <c r="G38" s="13">
        <f t="shared" si="219"/>
        <v>4679.8599999999997</v>
      </c>
      <c r="H38" s="16">
        <f t="shared" si="4"/>
        <v>99.57148936170212</v>
      </c>
      <c r="I38" s="1">
        <f t="shared" ref="I38:I47" si="227">L38+O38+R38</f>
        <v>0</v>
      </c>
      <c r="J38" s="1">
        <f t="shared" si="220"/>
        <v>0</v>
      </c>
      <c r="K38" s="16" t="e">
        <f t="shared" si="5"/>
        <v>#DIV/0!</v>
      </c>
      <c r="L38" s="1"/>
      <c r="M38" s="1"/>
      <c r="N38" s="16" t="e">
        <f t="shared" si="194"/>
        <v>#DIV/0!</v>
      </c>
      <c r="O38" s="4"/>
      <c r="P38" s="4"/>
      <c r="Q38" s="16" t="e">
        <f t="shared" si="195"/>
        <v>#DIV/0!</v>
      </c>
      <c r="R38" s="1"/>
      <c r="S38" s="1"/>
      <c r="T38" s="16" t="e">
        <f t="shared" si="196"/>
        <v>#DIV/0!</v>
      </c>
      <c r="U38" s="16"/>
      <c r="V38" s="16"/>
      <c r="W38" s="16"/>
      <c r="X38" s="1">
        <f>AA38+AD38+AG38+AJ38+AP38+AS38+AM38+AV38</f>
        <v>4700</v>
      </c>
      <c r="Y38" s="1">
        <f>AB38+AE38+AH38+AK38+AQ38+AT38+AN38+AW38</f>
        <v>4679.8599999999997</v>
      </c>
      <c r="Z38" s="16">
        <f t="shared" si="10"/>
        <v>99.57148936170212</v>
      </c>
      <c r="AA38" s="1"/>
      <c r="AB38" s="1"/>
      <c r="AC38" s="16" t="e">
        <f t="shared" si="198"/>
        <v>#DIV/0!</v>
      </c>
      <c r="AD38" s="1"/>
      <c r="AE38" s="1"/>
      <c r="AF38" s="16" t="e">
        <f t="shared" si="199"/>
        <v>#DIV/0!</v>
      </c>
      <c r="AG38" s="1"/>
      <c r="AH38" s="1"/>
      <c r="AI38" s="16" t="e">
        <f t="shared" si="200"/>
        <v>#DIV/0!</v>
      </c>
      <c r="AJ38" s="1"/>
      <c r="AK38" s="1"/>
      <c r="AL38" s="16" t="e">
        <f t="shared" si="201"/>
        <v>#DIV/0!</v>
      </c>
      <c r="AM38" s="1"/>
      <c r="AN38" s="1"/>
      <c r="AO38" s="16" t="e">
        <f t="shared" si="202"/>
        <v>#DIV/0!</v>
      </c>
      <c r="AP38" s="42"/>
      <c r="AQ38" s="1"/>
      <c r="AR38" s="16" t="e">
        <f t="shared" si="203"/>
        <v>#DIV/0!</v>
      </c>
      <c r="AS38" s="1"/>
      <c r="AT38" s="1"/>
      <c r="AU38" s="16" t="e">
        <f t="shared" si="114"/>
        <v>#DIV/0!</v>
      </c>
      <c r="AV38" s="1">
        <f>4700</f>
        <v>4700</v>
      </c>
      <c r="AW38" s="1">
        <f>4679.86</f>
        <v>4679.8599999999997</v>
      </c>
      <c r="AX38" s="16">
        <f t="shared" si="18"/>
        <v>99.57148936170212</v>
      </c>
      <c r="AY38" s="1"/>
      <c r="AZ38" s="1"/>
      <c r="BA38" s="16" t="e">
        <f t="shared" si="175"/>
        <v>#DIV/0!</v>
      </c>
      <c r="BB38" s="16"/>
      <c r="BC38" s="16"/>
      <c r="BD38" s="16" t="e">
        <f t="shared" si="115"/>
        <v>#DIV/0!</v>
      </c>
      <c r="BE38" s="16"/>
      <c r="BF38" s="16"/>
      <c r="BG38" s="16" t="e">
        <f t="shared" si="205"/>
        <v>#DIV/0!</v>
      </c>
      <c r="BH38" s="1"/>
      <c r="BI38" s="1"/>
      <c r="BJ38" s="16" t="e">
        <f t="shared" si="206"/>
        <v>#DIV/0!</v>
      </c>
      <c r="BK38" s="16"/>
      <c r="BL38" s="16"/>
      <c r="BM38" s="16"/>
      <c r="BN38" s="15"/>
      <c r="BO38" s="15"/>
      <c r="BP38" s="16" t="e">
        <f t="shared" si="118"/>
        <v>#DIV/0!</v>
      </c>
      <c r="BQ38" s="1">
        <f>BT38+CI38</f>
        <v>0</v>
      </c>
      <c r="BR38" s="1">
        <f>BU38+CJ38</f>
        <v>0</v>
      </c>
      <c r="BS38" s="16" t="e">
        <f t="shared" si="119"/>
        <v>#DIV/0!</v>
      </c>
      <c r="BT38" s="1"/>
      <c r="BU38" s="1"/>
      <c r="BV38" s="16" t="e">
        <f t="shared" si="208"/>
        <v>#DIV/0!</v>
      </c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16" t="e">
        <f t="shared" si="138"/>
        <v>#DIV/0!</v>
      </c>
      <c r="CL38" s="1">
        <f t="shared" si="222"/>
        <v>0</v>
      </c>
      <c r="CM38" s="1">
        <f t="shared" si="222"/>
        <v>0</v>
      </c>
      <c r="CN38" s="16" t="e">
        <f t="shared" si="82"/>
        <v>#DIV/0!</v>
      </c>
      <c r="CO38" s="1"/>
      <c r="CP38" s="1"/>
      <c r="CQ38" s="16" t="e">
        <f t="shared" si="122"/>
        <v>#DIV/0!</v>
      </c>
      <c r="CR38" s="1"/>
      <c r="CS38" s="1"/>
      <c r="CT38" s="16" t="e">
        <f t="shared" si="124"/>
        <v>#DIV/0!</v>
      </c>
      <c r="CU38" s="1"/>
      <c r="CV38" s="1"/>
      <c r="CW38" s="16" t="e">
        <f t="shared" si="210"/>
        <v>#DIV/0!</v>
      </c>
      <c r="CX38" s="1"/>
      <c r="CY38" s="1"/>
      <c r="CZ38" s="16" t="e">
        <f t="shared" si="211"/>
        <v>#DIV/0!</v>
      </c>
      <c r="DA38" s="1"/>
      <c r="DB38" s="1"/>
      <c r="DC38" s="16" t="e">
        <f t="shared" si="105"/>
        <v>#DIV/0!</v>
      </c>
      <c r="DD38" s="16"/>
      <c r="DE38" s="16"/>
      <c r="DF38" s="16"/>
      <c r="DG38" s="1">
        <f>DJ38+DV38</f>
        <v>660869</v>
      </c>
      <c r="DH38" s="1">
        <f>DK38+DW38</f>
        <v>609149</v>
      </c>
      <c r="DI38" s="16">
        <f t="shared" si="35"/>
        <v>92.173940675080843</v>
      </c>
      <c r="DJ38" s="1">
        <f>390000+3600-15000-3600</f>
        <v>375000</v>
      </c>
      <c r="DK38" s="1">
        <f>390000-15000</f>
        <v>375000</v>
      </c>
      <c r="DL38" s="16">
        <f t="shared" si="130"/>
        <v>100</v>
      </c>
      <c r="DM38" s="1"/>
      <c r="DN38" s="1"/>
      <c r="DO38" s="16" t="e">
        <f t="shared" si="212"/>
        <v>#DIV/0!</v>
      </c>
      <c r="DP38" s="1"/>
      <c r="DQ38" s="1"/>
      <c r="DR38" s="16" t="e">
        <f t="shared" si="213"/>
        <v>#DIV/0!</v>
      </c>
      <c r="DS38" s="1"/>
      <c r="DT38" s="1"/>
      <c r="DU38" s="16" t="e">
        <f t="shared" si="214"/>
        <v>#DIV/0!</v>
      </c>
      <c r="DV38" s="57">
        <f>DY38+EB38+EE38+EH38</f>
        <v>285869</v>
      </c>
      <c r="DW38" s="57">
        <f>DZ38+EC38+EF38+EI38</f>
        <v>234149</v>
      </c>
      <c r="DX38" s="56">
        <f t="shared" si="215"/>
        <v>81.907796927963503</v>
      </c>
      <c r="DY38" s="1">
        <f>50000+7338-2000+30000-69</f>
        <v>85269</v>
      </c>
      <c r="DZ38" s="1">
        <f>20000*2+11069+2692</f>
        <v>53761</v>
      </c>
      <c r="EA38" s="16">
        <f t="shared" si="216"/>
        <v>63.048704687518317</v>
      </c>
      <c r="EB38" s="1"/>
      <c r="EC38" s="1"/>
      <c r="ED38" s="16" t="e">
        <f t="shared" si="217"/>
        <v>#DIV/0!</v>
      </c>
      <c r="EE38" s="1">
        <f>150000+10000+15000+3600+2000+20000</f>
        <v>200600</v>
      </c>
      <c r="EF38" s="1">
        <f>150000+15000+15188+200</f>
        <v>180388</v>
      </c>
      <c r="EG38" s="16">
        <f t="shared" si="137"/>
        <v>89.924227318045851</v>
      </c>
      <c r="EH38" s="16"/>
      <c r="EI38" s="16"/>
      <c r="EJ38" s="16" t="e">
        <f t="shared" si="106"/>
        <v>#DIV/0!</v>
      </c>
      <c r="EK38" s="1">
        <f t="shared" si="224"/>
        <v>665569</v>
      </c>
      <c r="EL38" s="1">
        <f t="shared" si="225"/>
        <v>613828.86</v>
      </c>
      <c r="EM38" s="16">
        <f t="shared" si="2"/>
        <v>92.226179404389327</v>
      </c>
      <c r="EN38" s="45">
        <f t="shared" si="92"/>
        <v>1</v>
      </c>
      <c r="EO38" s="45">
        <f t="shared" si="93"/>
        <v>1</v>
      </c>
      <c r="EP38" s="45">
        <f t="shared" si="94"/>
        <v>1</v>
      </c>
      <c r="EQ38" s="45">
        <f t="shared" si="95"/>
        <v>1</v>
      </c>
      <c r="ER38" s="45">
        <f t="shared" si="96"/>
        <v>1</v>
      </c>
      <c r="ES38" s="45">
        <f t="shared" si="97"/>
        <v>1</v>
      </c>
      <c r="ET38" s="45">
        <f t="shared" si="98"/>
        <v>1</v>
      </c>
      <c r="EU38" s="45">
        <f t="shared" si="99"/>
        <v>1</v>
      </c>
      <c r="EV38" s="45">
        <f t="shared" si="100"/>
        <v>1</v>
      </c>
      <c r="EW38" s="45">
        <f t="shared" si="101"/>
        <v>1</v>
      </c>
      <c r="EX38" s="45">
        <f t="shared" si="102"/>
        <v>1</v>
      </c>
      <c r="EY38" s="45">
        <f t="shared" si="103"/>
        <v>1</v>
      </c>
      <c r="EZ38" s="45">
        <f t="shared" si="104"/>
        <v>12</v>
      </c>
    </row>
    <row r="39" spans="1:156" x14ac:dyDescent="0.25">
      <c r="A39" s="4"/>
      <c r="B39" s="5">
        <v>247</v>
      </c>
      <c r="C39" s="4" t="s">
        <v>112</v>
      </c>
      <c r="D39" s="4"/>
      <c r="E39" s="4"/>
      <c r="F39" s="13">
        <f t="shared" si="226"/>
        <v>160000</v>
      </c>
      <c r="G39" s="13"/>
      <c r="H39" s="16">
        <f t="shared" si="4"/>
        <v>0</v>
      </c>
      <c r="I39" s="1"/>
      <c r="J39" s="1"/>
      <c r="K39" s="16" t="e">
        <f t="shared" si="5"/>
        <v>#DIV/0!</v>
      </c>
      <c r="L39" s="1"/>
      <c r="M39" s="1"/>
      <c r="N39" s="16" t="e">
        <f t="shared" si="194"/>
        <v>#DIV/0!</v>
      </c>
      <c r="O39" s="4"/>
      <c r="P39" s="4"/>
      <c r="Q39" s="16"/>
      <c r="R39" s="1"/>
      <c r="S39" s="1"/>
      <c r="T39" s="16" t="e">
        <f t="shared" si="196"/>
        <v>#DIV/0!</v>
      </c>
      <c r="U39" s="16"/>
      <c r="V39" s="16"/>
      <c r="W39" s="16"/>
      <c r="X39" s="1">
        <f t="shared" ref="X39" si="228">AA39+AD39+AG39+AJ39+AP39+AS39+AM39</f>
        <v>160000</v>
      </c>
      <c r="Y39" s="1">
        <f t="shared" si="221"/>
        <v>160000</v>
      </c>
      <c r="Z39" s="16">
        <f t="shared" si="10"/>
        <v>100</v>
      </c>
      <c r="AA39" s="1"/>
      <c r="AB39" s="1"/>
      <c r="AC39" s="16" t="e">
        <f t="shared" si="198"/>
        <v>#DIV/0!</v>
      </c>
      <c r="AD39" s="1"/>
      <c r="AE39" s="1"/>
      <c r="AF39" s="16" t="e">
        <f t="shared" si="199"/>
        <v>#DIV/0!</v>
      </c>
      <c r="AG39" s="1">
        <f>150000-140000+140000+10000</f>
        <v>160000</v>
      </c>
      <c r="AH39" s="1">
        <f>160000</f>
        <v>160000</v>
      </c>
      <c r="AI39" s="16">
        <f t="shared" si="200"/>
        <v>100</v>
      </c>
      <c r="AJ39" s="1"/>
      <c r="AK39" s="1"/>
      <c r="AL39" s="16"/>
      <c r="AM39" s="1"/>
      <c r="AN39" s="1"/>
      <c r="AO39" s="16"/>
      <c r="AP39" s="42"/>
      <c r="AQ39" s="1"/>
      <c r="AR39" s="16" t="e">
        <f t="shared" si="203"/>
        <v>#DIV/0!</v>
      </c>
      <c r="AS39" s="1"/>
      <c r="AT39" s="1"/>
      <c r="AU39" s="16" t="e">
        <f t="shared" si="114"/>
        <v>#DIV/0!</v>
      </c>
      <c r="AV39" s="16"/>
      <c r="AW39" s="16"/>
      <c r="AX39" s="16" t="e">
        <f t="shared" si="18"/>
        <v>#DIV/0!</v>
      </c>
      <c r="AY39" s="1"/>
      <c r="AZ39" s="1"/>
      <c r="BA39" s="16" t="e">
        <f t="shared" si="175"/>
        <v>#DIV/0!</v>
      </c>
      <c r="BB39" s="16"/>
      <c r="BC39" s="16"/>
      <c r="BD39" s="16" t="e">
        <f t="shared" si="115"/>
        <v>#DIV/0!</v>
      </c>
      <c r="BE39" s="16"/>
      <c r="BF39" s="16"/>
      <c r="BG39" s="16"/>
      <c r="BH39" s="1"/>
      <c r="BI39" s="1"/>
      <c r="BJ39" s="16"/>
      <c r="BK39" s="16"/>
      <c r="BL39" s="16"/>
      <c r="BM39" s="16"/>
      <c r="BN39" s="15"/>
      <c r="BO39" s="15"/>
      <c r="BP39" s="16" t="e">
        <f t="shared" si="118"/>
        <v>#DIV/0!</v>
      </c>
      <c r="BQ39" s="1"/>
      <c r="BR39" s="1"/>
      <c r="BS39" s="16" t="e">
        <f t="shared" si="119"/>
        <v>#DIV/0!</v>
      </c>
      <c r="BT39" s="1"/>
      <c r="BU39" s="1"/>
      <c r="BV39" s="16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16" t="e">
        <f t="shared" si="138"/>
        <v>#DIV/0!</v>
      </c>
      <c r="CL39" s="1"/>
      <c r="CM39" s="1"/>
      <c r="CN39" s="16" t="e">
        <f t="shared" si="82"/>
        <v>#DIV/0!</v>
      </c>
      <c r="CO39" s="1"/>
      <c r="CP39" s="1"/>
      <c r="CQ39" s="16" t="e">
        <f t="shared" si="122"/>
        <v>#DIV/0!</v>
      </c>
      <c r="CR39" s="1"/>
      <c r="CS39" s="1"/>
      <c r="CT39" s="16" t="e">
        <f t="shared" si="124"/>
        <v>#DIV/0!</v>
      </c>
      <c r="CU39" s="1"/>
      <c r="CV39" s="1"/>
      <c r="CW39" s="16"/>
      <c r="CX39" s="1"/>
      <c r="CY39" s="1"/>
      <c r="CZ39" s="16"/>
      <c r="DA39" s="1"/>
      <c r="DB39" s="1"/>
      <c r="DC39" s="16" t="e">
        <f t="shared" si="105"/>
        <v>#DIV/0!</v>
      </c>
      <c r="DD39" s="16"/>
      <c r="DE39" s="16"/>
      <c r="DF39" s="16"/>
      <c r="DG39" s="1"/>
      <c r="DH39" s="1"/>
      <c r="DI39" s="16" t="e">
        <f t="shared" si="35"/>
        <v>#DIV/0!</v>
      </c>
      <c r="DJ39" s="1"/>
      <c r="DK39" s="1"/>
      <c r="DL39" s="16" t="e">
        <f t="shared" si="130"/>
        <v>#DIV/0!</v>
      </c>
      <c r="DM39" s="1"/>
      <c r="DN39" s="1"/>
      <c r="DO39" s="16"/>
      <c r="DP39" s="1"/>
      <c r="DQ39" s="1"/>
      <c r="DR39" s="16"/>
      <c r="DS39" s="1"/>
      <c r="DT39" s="1"/>
      <c r="DU39" s="16"/>
      <c r="DV39" s="57"/>
      <c r="DW39" s="57"/>
      <c r="DX39" s="56" t="e">
        <f t="shared" si="215"/>
        <v>#DIV/0!</v>
      </c>
      <c r="DY39" s="1"/>
      <c r="DZ39" s="1"/>
      <c r="EA39" s="16" t="e">
        <f t="shared" si="216"/>
        <v>#DIV/0!</v>
      </c>
      <c r="EB39" s="16"/>
      <c r="EC39" s="16"/>
      <c r="ED39" s="16" t="e">
        <f t="shared" si="217"/>
        <v>#DIV/0!</v>
      </c>
      <c r="EE39" s="1"/>
      <c r="EF39" s="1"/>
      <c r="EG39" s="16" t="e">
        <f t="shared" si="137"/>
        <v>#DIV/0!</v>
      </c>
      <c r="EH39" s="16"/>
      <c r="EI39" s="16"/>
      <c r="EJ39" s="16" t="e">
        <f t="shared" si="106"/>
        <v>#DIV/0!</v>
      </c>
      <c r="EK39" s="1">
        <f t="shared" si="224"/>
        <v>160000</v>
      </c>
      <c r="EL39" s="1">
        <f t="shared" si="225"/>
        <v>160000</v>
      </c>
      <c r="EM39" s="16">
        <f t="shared" si="2"/>
        <v>100</v>
      </c>
    </row>
    <row r="40" spans="1:156" x14ac:dyDescent="0.25">
      <c r="A40" s="4"/>
      <c r="B40" s="5">
        <v>414</v>
      </c>
      <c r="C40" s="4" t="s">
        <v>91</v>
      </c>
      <c r="D40" s="4"/>
      <c r="E40" s="4"/>
      <c r="F40" s="13">
        <f t="shared" si="226"/>
        <v>0</v>
      </c>
      <c r="G40" s="13">
        <f>J40+Y40+BF40+BR40+CM40+BO40</f>
        <v>0</v>
      </c>
      <c r="H40" s="16" t="e">
        <f t="shared" si="4"/>
        <v>#DIV/0!</v>
      </c>
      <c r="I40" s="1">
        <f t="shared" si="227"/>
        <v>0</v>
      </c>
      <c r="J40" s="1">
        <f t="shared" si="220"/>
        <v>0</v>
      </c>
      <c r="K40" s="16" t="e">
        <f t="shared" si="5"/>
        <v>#DIV/0!</v>
      </c>
      <c r="L40" s="1"/>
      <c r="M40" s="1"/>
      <c r="N40" s="16" t="e">
        <f t="shared" si="194"/>
        <v>#DIV/0!</v>
      </c>
      <c r="O40" s="4"/>
      <c r="P40" s="4"/>
      <c r="Q40" s="16" t="e">
        <f t="shared" si="195"/>
        <v>#DIV/0!</v>
      </c>
      <c r="R40" s="1"/>
      <c r="S40" s="1"/>
      <c r="T40" s="16" t="e">
        <f t="shared" si="196"/>
        <v>#DIV/0!</v>
      </c>
      <c r="U40" s="16"/>
      <c r="V40" s="16"/>
      <c r="W40" s="16"/>
      <c r="X40" s="1">
        <f>AA40+AD40+AG40+AJ40+AP40+AS40+AM40+AY40</f>
        <v>0</v>
      </c>
      <c r="Y40" s="1">
        <f>AB40+AE40+AH40+AK40+AQ40+AT40+AN40+AZ40</f>
        <v>0</v>
      </c>
      <c r="Z40" s="16" t="e">
        <f t="shared" si="10"/>
        <v>#DIV/0!</v>
      </c>
      <c r="AA40" s="1"/>
      <c r="AB40" s="1"/>
      <c r="AC40" s="16" t="e">
        <f t="shared" si="198"/>
        <v>#DIV/0!</v>
      </c>
      <c r="AD40" s="1"/>
      <c r="AE40" s="1"/>
      <c r="AF40" s="16" t="e">
        <f t="shared" si="199"/>
        <v>#DIV/0!</v>
      </c>
      <c r="AG40" s="1"/>
      <c r="AH40" s="1"/>
      <c r="AI40" s="16" t="e">
        <f t="shared" si="200"/>
        <v>#DIV/0!</v>
      </c>
      <c r="AJ40" s="1"/>
      <c r="AK40" s="1"/>
      <c r="AL40" s="16" t="e">
        <f t="shared" si="201"/>
        <v>#DIV/0!</v>
      </c>
      <c r="AM40" s="1"/>
      <c r="AN40" s="1"/>
      <c r="AO40" s="16" t="e">
        <f t="shared" si="202"/>
        <v>#DIV/0!</v>
      </c>
      <c r="AP40" s="42"/>
      <c r="AQ40" s="1"/>
      <c r="AR40" s="16" t="e">
        <f t="shared" si="203"/>
        <v>#DIV/0!</v>
      </c>
      <c r="AS40" s="1"/>
      <c r="AT40" s="1"/>
      <c r="AU40" s="16" t="e">
        <f t="shared" si="114"/>
        <v>#DIV/0!</v>
      </c>
      <c r="AV40" s="16"/>
      <c r="AW40" s="16"/>
      <c r="AX40" s="16" t="e">
        <f t="shared" si="18"/>
        <v>#DIV/0!</v>
      </c>
      <c r="AY40" s="1"/>
      <c r="AZ40" s="1"/>
      <c r="BA40" s="16" t="e">
        <f t="shared" si="175"/>
        <v>#DIV/0!</v>
      </c>
      <c r="BB40" s="16"/>
      <c r="BC40" s="16"/>
      <c r="BD40" s="16" t="e">
        <f t="shared" si="115"/>
        <v>#DIV/0!</v>
      </c>
      <c r="BE40" s="16"/>
      <c r="BF40" s="16"/>
      <c r="BG40" s="16" t="e">
        <f t="shared" si="205"/>
        <v>#DIV/0!</v>
      </c>
      <c r="BH40" s="1"/>
      <c r="BI40" s="1"/>
      <c r="BJ40" s="16" t="e">
        <f t="shared" si="206"/>
        <v>#DIV/0!</v>
      </c>
      <c r="BK40" s="16"/>
      <c r="BL40" s="16"/>
      <c r="BM40" s="16"/>
      <c r="BN40" s="15"/>
      <c r="BO40" s="15"/>
      <c r="BP40" s="16" t="e">
        <f t="shared" si="118"/>
        <v>#DIV/0!</v>
      </c>
      <c r="BQ40" s="1"/>
      <c r="BR40" s="1"/>
      <c r="BS40" s="16" t="e">
        <f t="shared" si="119"/>
        <v>#DIV/0!</v>
      </c>
      <c r="BT40" s="1"/>
      <c r="BU40" s="1"/>
      <c r="BV40" s="16" t="e">
        <f t="shared" si="208"/>
        <v>#DIV/0!</v>
      </c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16" t="e">
        <f t="shared" si="138"/>
        <v>#DIV/0!</v>
      </c>
      <c r="CL40" s="1">
        <f t="shared" si="222"/>
        <v>0</v>
      </c>
      <c r="CM40" s="1">
        <f t="shared" si="222"/>
        <v>0</v>
      </c>
      <c r="CN40" s="16" t="e">
        <f t="shared" si="82"/>
        <v>#DIV/0!</v>
      </c>
      <c r="CO40" s="1"/>
      <c r="CP40" s="1"/>
      <c r="CQ40" s="16" t="e">
        <f t="shared" si="122"/>
        <v>#DIV/0!</v>
      </c>
      <c r="CR40" s="1"/>
      <c r="CS40" s="1"/>
      <c r="CT40" s="16" t="e">
        <f t="shared" si="124"/>
        <v>#DIV/0!</v>
      </c>
      <c r="CU40" s="1"/>
      <c r="CV40" s="1"/>
      <c r="CW40" s="16" t="e">
        <f t="shared" si="210"/>
        <v>#DIV/0!</v>
      </c>
      <c r="CX40" s="1"/>
      <c r="CY40" s="1"/>
      <c r="CZ40" s="16" t="e">
        <f t="shared" si="211"/>
        <v>#DIV/0!</v>
      </c>
      <c r="DA40" s="1"/>
      <c r="DB40" s="1"/>
      <c r="DC40" s="16" t="e">
        <f t="shared" si="105"/>
        <v>#DIV/0!</v>
      </c>
      <c r="DD40" s="16"/>
      <c r="DE40" s="16"/>
      <c r="DF40" s="16"/>
      <c r="DG40" s="1">
        <f t="shared" ref="DG40:DH42" si="229">DJ40+DM40+DP40+DS40+DY40+EE40+EH40</f>
        <v>0</v>
      </c>
      <c r="DH40" s="1">
        <f t="shared" si="229"/>
        <v>0</v>
      </c>
      <c r="DI40" s="16" t="e">
        <f t="shared" si="35"/>
        <v>#DIV/0!</v>
      </c>
      <c r="DJ40" s="1"/>
      <c r="DK40" s="1"/>
      <c r="DL40" s="16" t="e">
        <f t="shared" si="130"/>
        <v>#DIV/0!</v>
      </c>
      <c r="DM40" s="1"/>
      <c r="DN40" s="1"/>
      <c r="DO40" s="16" t="e">
        <f t="shared" si="212"/>
        <v>#DIV/0!</v>
      </c>
      <c r="DP40" s="1"/>
      <c r="DQ40" s="1"/>
      <c r="DR40" s="16" t="e">
        <f t="shared" si="213"/>
        <v>#DIV/0!</v>
      </c>
      <c r="DS40" s="1"/>
      <c r="DT40" s="1"/>
      <c r="DU40" s="16" t="e">
        <f t="shared" si="214"/>
        <v>#DIV/0!</v>
      </c>
      <c r="DV40" s="57"/>
      <c r="DW40" s="57"/>
      <c r="DX40" s="56" t="e">
        <f t="shared" ref="DX40:DX48" si="230">DW40/DV40*100</f>
        <v>#DIV/0!</v>
      </c>
      <c r="DY40" s="1"/>
      <c r="DZ40" s="1"/>
      <c r="EA40" s="16" t="e">
        <f t="shared" si="216"/>
        <v>#DIV/0!</v>
      </c>
      <c r="EB40" s="16"/>
      <c r="EC40" s="16"/>
      <c r="ED40" s="16" t="e">
        <f t="shared" si="217"/>
        <v>#DIV/0!</v>
      </c>
      <c r="EE40" s="1"/>
      <c r="EF40" s="1"/>
      <c r="EG40" s="16" t="e">
        <f t="shared" si="137"/>
        <v>#DIV/0!</v>
      </c>
      <c r="EH40" s="16"/>
      <c r="EI40" s="16"/>
      <c r="EJ40" s="16" t="e">
        <f t="shared" si="106"/>
        <v>#DIV/0!</v>
      </c>
      <c r="EK40" s="1">
        <f t="shared" si="224"/>
        <v>0</v>
      </c>
      <c r="EL40" s="1">
        <f t="shared" si="225"/>
        <v>0</v>
      </c>
      <c r="EM40" s="16" t="e">
        <f t="shared" si="2"/>
        <v>#DIV/0!</v>
      </c>
      <c r="EN40" s="45">
        <f t="shared" si="92"/>
        <v>1</v>
      </c>
      <c r="EO40" s="45">
        <f t="shared" si="93"/>
        <v>1</v>
      </c>
      <c r="EP40" s="45">
        <f t="shared" si="94"/>
        <v>1</v>
      </c>
      <c r="EQ40" s="45">
        <f t="shared" si="95"/>
        <v>1</v>
      </c>
      <c r="ER40" s="45">
        <f t="shared" si="96"/>
        <v>1</v>
      </c>
      <c r="ES40" s="45">
        <f t="shared" si="97"/>
        <v>1</v>
      </c>
      <c r="ET40" s="45">
        <f t="shared" si="98"/>
        <v>1</v>
      </c>
      <c r="EU40" s="45">
        <f t="shared" si="99"/>
        <v>1</v>
      </c>
      <c r="EV40" s="45">
        <f t="shared" si="100"/>
        <v>1</v>
      </c>
      <c r="EW40" s="45">
        <f t="shared" si="101"/>
        <v>1</v>
      </c>
      <c r="EX40" s="45">
        <f t="shared" si="102"/>
        <v>1</v>
      </c>
      <c r="EY40" s="45">
        <f t="shared" si="103"/>
        <v>1</v>
      </c>
      <c r="EZ40" s="45">
        <f t="shared" si="104"/>
        <v>12</v>
      </c>
    </row>
    <row r="41" spans="1:156" x14ac:dyDescent="0.25">
      <c r="A41" s="4"/>
      <c r="B41" s="5">
        <v>851</v>
      </c>
      <c r="C41" s="6" t="s">
        <v>85</v>
      </c>
      <c r="D41" s="4"/>
      <c r="E41" s="4"/>
      <c r="F41" s="13">
        <f t="shared" si="226"/>
        <v>0</v>
      </c>
      <c r="G41" s="13">
        <f t="shared" si="226"/>
        <v>0</v>
      </c>
      <c r="H41" s="16" t="e">
        <f t="shared" si="4"/>
        <v>#DIV/0!</v>
      </c>
      <c r="I41" s="1">
        <f t="shared" si="227"/>
        <v>0</v>
      </c>
      <c r="J41" s="1">
        <f t="shared" si="220"/>
        <v>0</v>
      </c>
      <c r="K41" s="16" t="e">
        <f t="shared" si="5"/>
        <v>#DIV/0!</v>
      </c>
      <c r="L41" s="1"/>
      <c r="M41" s="1"/>
      <c r="N41" s="16" t="e">
        <f t="shared" si="194"/>
        <v>#DIV/0!</v>
      </c>
      <c r="O41" s="4"/>
      <c r="P41" s="4"/>
      <c r="Q41" s="16" t="e">
        <f t="shared" si="195"/>
        <v>#DIV/0!</v>
      </c>
      <c r="R41" s="1"/>
      <c r="S41" s="1"/>
      <c r="T41" s="16" t="e">
        <f t="shared" si="196"/>
        <v>#DIV/0!</v>
      </c>
      <c r="U41" s="16"/>
      <c r="V41" s="16"/>
      <c r="W41" s="16"/>
      <c r="X41" s="1">
        <f t="shared" ref="X41:Y47" si="231">AA41+AD41+AG41+AJ41+AP41+AS41+AM41</f>
        <v>0</v>
      </c>
      <c r="Y41" s="1">
        <f t="shared" si="231"/>
        <v>0</v>
      </c>
      <c r="Z41" s="16" t="e">
        <f t="shared" si="10"/>
        <v>#DIV/0!</v>
      </c>
      <c r="AA41" s="1"/>
      <c r="AB41" s="1"/>
      <c r="AC41" s="16" t="e">
        <f t="shared" si="198"/>
        <v>#DIV/0!</v>
      </c>
      <c r="AD41" s="1"/>
      <c r="AE41" s="1"/>
      <c r="AF41" s="16" t="e">
        <f t="shared" si="199"/>
        <v>#DIV/0!</v>
      </c>
      <c r="AG41" s="1"/>
      <c r="AH41" s="1"/>
      <c r="AI41" s="16" t="e">
        <f t="shared" si="200"/>
        <v>#DIV/0!</v>
      </c>
      <c r="AJ41" s="1"/>
      <c r="AK41" s="1"/>
      <c r="AL41" s="16" t="e">
        <f t="shared" si="201"/>
        <v>#DIV/0!</v>
      </c>
      <c r="AM41" s="1"/>
      <c r="AN41" s="1"/>
      <c r="AO41" s="16" t="e">
        <f t="shared" si="202"/>
        <v>#DIV/0!</v>
      </c>
      <c r="AP41" s="42"/>
      <c r="AQ41" s="1"/>
      <c r="AR41" s="16" t="e">
        <f t="shared" si="203"/>
        <v>#DIV/0!</v>
      </c>
      <c r="AS41" s="1"/>
      <c r="AT41" s="1"/>
      <c r="AU41" s="16" t="e">
        <f t="shared" si="114"/>
        <v>#DIV/0!</v>
      </c>
      <c r="AV41" s="16"/>
      <c r="AW41" s="16"/>
      <c r="AX41" s="16" t="e">
        <f t="shared" si="18"/>
        <v>#DIV/0!</v>
      </c>
      <c r="AY41" s="1"/>
      <c r="AZ41" s="1"/>
      <c r="BA41" s="16" t="e">
        <f t="shared" si="175"/>
        <v>#DIV/0!</v>
      </c>
      <c r="BB41" s="16"/>
      <c r="BC41" s="16"/>
      <c r="BD41" s="16" t="e">
        <f t="shared" si="115"/>
        <v>#DIV/0!</v>
      </c>
      <c r="BE41" s="16"/>
      <c r="BF41" s="16"/>
      <c r="BG41" s="16" t="e">
        <f t="shared" si="205"/>
        <v>#DIV/0!</v>
      </c>
      <c r="BH41" s="1"/>
      <c r="BI41" s="1"/>
      <c r="BJ41" s="16" t="e">
        <f t="shared" si="206"/>
        <v>#DIV/0!</v>
      </c>
      <c r="BK41" s="16"/>
      <c r="BL41" s="16"/>
      <c r="BM41" s="16"/>
      <c r="BN41" s="15"/>
      <c r="BO41" s="15"/>
      <c r="BP41" s="16" t="e">
        <f t="shared" si="118"/>
        <v>#DIV/0!</v>
      </c>
      <c r="BQ41" s="1">
        <f t="shared" ref="BQ41:BR42" si="232">BT41+CI41</f>
        <v>0</v>
      </c>
      <c r="BR41" s="1">
        <f t="shared" si="232"/>
        <v>0</v>
      </c>
      <c r="BS41" s="16" t="e">
        <f t="shared" si="119"/>
        <v>#DIV/0!</v>
      </c>
      <c r="BT41" s="1"/>
      <c r="BU41" s="1"/>
      <c r="BV41" s="16" t="e">
        <f t="shared" si="208"/>
        <v>#DIV/0!</v>
      </c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16" t="e">
        <f t="shared" si="138"/>
        <v>#DIV/0!</v>
      </c>
      <c r="CL41" s="1">
        <f t="shared" si="222"/>
        <v>0</v>
      </c>
      <c r="CM41" s="1">
        <f t="shared" si="222"/>
        <v>0</v>
      </c>
      <c r="CN41" s="16" t="e">
        <f t="shared" si="82"/>
        <v>#DIV/0!</v>
      </c>
      <c r="CO41" s="1"/>
      <c r="CP41" s="1"/>
      <c r="CQ41" s="16" t="e">
        <f t="shared" si="122"/>
        <v>#DIV/0!</v>
      </c>
      <c r="CR41" s="1"/>
      <c r="CS41" s="1"/>
      <c r="CT41" s="16" t="e">
        <f t="shared" si="124"/>
        <v>#DIV/0!</v>
      </c>
      <c r="CU41" s="1"/>
      <c r="CV41" s="1"/>
      <c r="CW41" s="16" t="e">
        <f t="shared" si="210"/>
        <v>#DIV/0!</v>
      </c>
      <c r="CX41" s="1"/>
      <c r="CY41" s="1"/>
      <c r="CZ41" s="16" t="e">
        <f t="shared" si="211"/>
        <v>#DIV/0!</v>
      </c>
      <c r="DA41" s="1"/>
      <c r="DB41" s="1"/>
      <c r="DC41" s="16" t="e">
        <f t="shared" si="105"/>
        <v>#DIV/0!</v>
      </c>
      <c r="DD41" s="16"/>
      <c r="DE41" s="16"/>
      <c r="DF41" s="16"/>
      <c r="DG41" s="1">
        <f t="shared" si="229"/>
        <v>0</v>
      </c>
      <c r="DH41" s="1">
        <f t="shared" si="229"/>
        <v>0</v>
      </c>
      <c r="DI41" s="16" t="e">
        <f t="shared" si="35"/>
        <v>#DIV/0!</v>
      </c>
      <c r="DJ41" s="1"/>
      <c r="DK41" s="1"/>
      <c r="DL41" s="16" t="e">
        <f t="shared" si="130"/>
        <v>#DIV/0!</v>
      </c>
      <c r="DM41" s="1"/>
      <c r="DN41" s="1"/>
      <c r="DO41" s="16" t="e">
        <f t="shared" si="212"/>
        <v>#DIV/0!</v>
      </c>
      <c r="DP41" s="1"/>
      <c r="DQ41" s="1"/>
      <c r="DR41" s="16" t="e">
        <f t="shared" si="213"/>
        <v>#DIV/0!</v>
      </c>
      <c r="DS41" s="1"/>
      <c r="DT41" s="1"/>
      <c r="DU41" s="16" t="e">
        <f t="shared" si="214"/>
        <v>#DIV/0!</v>
      </c>
      <c r="DV41" s="57"/>
      <c r="DW41" s="57"/>
      <c r="DX41" s="56" t="e">
        <f t="shared" si="230"/>
        <v>#DIV/0!</v>
      </c>
      <c r="DY41" s="1"/>
      <c r="DZ41" s="1"/>
      <c r="EA41" s="16" t="e">
        <f t="shared" si="216"/>
        <v>#DIV/0!</v>
      </c>
      <c r="EB41" s="16"/>
      <c r="EC41" s="16"/>
      <c r="ED41" s="16" t="e">
        <f t="shared" si="217"/>
        <v>#DIV/0!</v>
      </c>
      <c r="EE41" s="1"/>
      <c r="EF41" s="1"/>
      <c r="EG41" s="16" t="e">
        <f t="shared" si="137"/>
        <v>#DIV/0!</v>
      </c>
      <c r="EH41" s="16"/>
      <c r="EI41" s="16"/>
      <c r="EJ41" s="16" t="e">
        <f t="shared" si="106"/>
        <v>#DIV/0!</v>
      </c>
      <c r="EK41" s="1">
        <f t="shared" si="224"/>
        <v>0</v>
      </c>
      <c r="EL41" s="1">
        <f t="shared" si="225"/>
        <v>0</v>
      </c>
      <c r="EM41" s="16" t="e">
        <f t="shared" si="2"/>
        <v>#DIV/0!</v>
      </c>
      <c r="EN41" s="45">
        <f t="shared" si="92"/>
        <v>1</v>
      </c>
      <c r="EO41" s="45">
        <f t="shared" si="93"/>
        <v>1</v>
      </c>
      <c r="EP41" s="45">
        <f t="shared" si="94"/>
        <v>1</v>
      </c>
      <c r="EQ41" s="45">
        <f t="shared" si="95"/>
        <v>1</v>
      </c>
      <c r="ER41" s="45">
        <f t="shared" si="96"/>
        <v>1</v>
      </c>
      <c r="ES41" s="45">
        <f t="shared" si="97"/>
        <v>1</v>
      </c>
      <c r="ET41" s="45">
        <f t="shared" si="98"/>
        <v>1</v>
      </c>
      <c r="EU41" s="45">
        <f t="shared" si="99"/>
        <v>1</v>
      </c>
      <c r="EV41" s="45">
        <f t="shared" si="100"/>
        <v>1</v>
      </c>
      <c r="EW41" s="45">
        <f t="shared" si="101"/>
        <v>1</v>
      </c>
      <c r="EX41" s="45">
        <f t="shared" si="102"/>
        <v>1</v>
      </c>
      <c r="EY41" s="45">
        <f t="shared" si="103"/>
        <v>1</v>
      </c>
      <c r="EZ41" s="45">
        <f t="shared" si="104"/>
        <v>12</v>
      </c>
    </row>
    <row r="42" spans="1:156" x14ac:dyDescent="0.25">
      <c r="A42" s="4"/>
      <c r="B42" s="5">
        <v>852.85299999999995</v>
      </c>
      <c r="C42" s="6" t="s">
        <v>86</v>
      </c>
      <c r="D42" s="4"/>
      <c r="E42" s="4"/>
      <c r="F42" s="13">
        <f t="shared" si="226"/>
        <v>28800</v>
      </c>
      <c r="G42" s="13">
        <f t="shared" si="226"/>
        <v>27478</v>
      </c>
      <c r="H42" s="16">
        <f t="shared" si="4"/>
        <v>95.409722222222229</v>
      </c>
      <c r="I42" s="1">
        <f t="shared" si="227"/>
        <v>0</v>
      </c>
      <c r="J42" s="1">
        <f t="shared" si="220"/>
        <v>0</v>
      </c>
      <c r="K42" s="16" t="e">
        <f t="shared" si="5"/>
        <v>#DIV/0!</v>
      </c>
      <c r="L42" s="1"/>
      <c r="M42" s="1"/>
      <c r="N42" s="16" t="e">
        <f t="shared" si="194"/>
        <v>#DIV/0!</v>
      </c>
      <c r="O42" s="4"/>
      <c r="P42" s="4"/>
      <c r="Q42" s="16" t="e">
        <f t="shared" si="195"/>
        <v>#DIV/0!</v>
      </c>
      <c r="R42" s="1"/>
      <c r="S42" s="1"/>
      <c r="T42" s="16" t="e">
        <f t="shared" si="196"/>
        <v>#DIV/0!</v>
      </c>
      <c r="U42" s="16"/>
      <c r="V42" s="16"/>
      <c r="W42" s="16"/>
      <c r="X42" s="1">
        <f t="shared" si="231"/>
        <v>0</v>
      </c>
      <c r="Y42" s="1">
        <f t="shared" si="231"/>
        <v>0</v>
      </c>
      <c r="Z42" s="16" t="e">
        <f t="shared" si="10"/>
        <v>#DIV/0!</v>
      </c>
      <c r="AA42" s="1"/>
      <c r="AB42" s="1"/>
      <c r="AC42" s="16" t="e">
        <f t="shared" si="198"/>
        <v>#DIV/0!</v>
      </c>
      <c r="AD42" s="1"/>
      <c r="AE42" s="1"/>
      <c r="AF42" s="16" t="e">
        <f t="shared" si="199"/>
        <v>#DIV/0!</v>
      </c>
      <c r="AG42" s="1"/>
      <c r="AH42" s="1"/>
      <c r="AI42" s="16" t="e">
        <f t="shared" si="200"/>
        <v>#DIV/0!</v>
      </c>
      <c r="AJ42" s="1"/>
      <c r="AK42" s="1"/>
      <c r="AL42" s="16" t="e">
        <f t="shared" si="201"/>
        <v>#DIV/0!</v>
      </c>
      <c r="AM42" s="1"/>
      <c r="AN42" s="1"/>
      <c r="AO42" s="16" t="e">
        <f t="shared" si="202"/>
        <v>#DIV/0!</v>
      </c>
      <c r="AP42" s="42"/>
      <c r="AQ42" s="1"/>
      <c r="AR42" s="16" t="e">
        <f t="shared" si="203"/>
        <v>#DIV/0!</v>
      </c>
      <c r="AS42" s="1"/>
      <c r="AT42" s="1"/>
      <c r="AU42" s="16" t="e">
        <f t="shared" si="114"/>
        <v>#DIV/0!</v>
      </c>
      <c r="AV42" s="16"/>
      <c r="AW42" s="16"/>
      <c r="AX42" s="16" t="e">
        <f t="shared" si="18"/>
        <v>#DIV/0!</v>
      </c>
      <c r="AY42" s="1"/>
      <c r="AZ42" s="1"/>
      <c r="BA42" s="16" t="e">
        <f t="shared" si="175"/>
        <v>#DIV/0!</v>
      </c>
      <c r="BB42" s="16"/>
      <c r="BC42" s="16"/>
      <c r="BD42" s="16" t="e">
        <f t="shared" si="115"/>
        <v>#DIV/0!</v>
      </c>
      <c r="BE42" s="16"/>
      <c r="BF42" s="16"/>
      <c r="BG42" s="16" t="e">
        <f t="shared" si="205"/>
        <v>#DIV/0!</v>
      </c>
      <c r="BH42" s="1"/>
      <c r="BI42" s="1"/>
      <c r="BJ42" s="16" t="e">
        <f t="shared" si="206"/>
        <v>#DIV/0!</v>
      </c>
      <c r="BK42" s="16"/>
      <c r="BL42" s="16"/>
      <c r="BM42" s="16"/>
      <c r="BN42" s="15"/>
      <c r="BO42" s="15"/>
      <c r="BP42" s="16" t="e">
        <f t="shared" si="118"/>
        <v>#DIV/0!</v>
      </c>
      <c r="BQ42" s="1">
        <f t="shared" si="232"/>
        <v>0</v>
      </c>
      <c r="BR42" s="1">
        <f t="shared" si="232"/>
        <v>0</v>
      </c>
      <c r="BS42" s="16" t="e">
        <f t="shared" si="119"/>
        <v>#DIV/0!</v>
      </c>
      <c r="BT42" s="1"/>
      <c r="BU42" s="1"/>
      <c r="BV42" s="16" t="e">
        <f t="shared" si="208"/>
        <v>#DIV/0!</v>
      </c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16" t="e">
        <f t="shared" si="138"/>
        <v>#DIV/0!</v>
      </c>
      <c r="CL42" s="1">
        <f t="shared" si="222"/>
        <v>28800</v>
      </c>
      <c r="CM42" s="1">
        <f t="shared" si="222"/>
        <v>27478</v>
      </c>
      <c r="CN42" s="16">
        <f t="shared" si="82"/>
        <v>95.409722222222229</v>
      </c>
      <c r="CO42" s="1">
        <f>28742+59-1</f>
        <v>28800</v>
      </c>
      <c r="CP42" s="1">
        <f>27478</f>
        <v>27478</v>
      </c>
      <c r="CQ42" s="16">
        <f t="shared" si="122"/>
        <v>95.409722222222229</v>
      </c>
      <c r="CR42" s="1"/>
      <c r="CS42" s="1"/>
      <c r="CT42" s="16" t="e">
        <f t="shared" si="124"/>
        <v>#DIV/0!</v>
      </c>
      <c r="CU42" s="1"/>
      <c r="CV42" s="1"/>
      <c r="CW42" s="16" t="e">
        <f t="shared" si="210"/>
        <v>#DIV/0!</v>
      </c>
      <c r="CX42" s="1"/>
      <c r="CY42" s="1"/>
      <c r="CZ42" s="16" t="e">
        <f t="shared" si="211"/>
        <v>#DIV/0!</v>
      </c>
      <c r="DA42" s="1"/>
      <c r="DB42" s="1"/>
      <c r="DC42" s="16" t="e">
        <f t="shared" si="105"/>
        <v>#DIV/0!</v>
      </c>
      <c r="DD42" s="16"/>
      <c r="DE42" s="16"/>
      <c r="DF42" s="16"/>
      <c r="DG42" s="1">
        <f t="shared" si="229"/>
        <v>0</v>
      </c>
      <c r="DH42" s="1">
        <f t="shared" si="229"/>
        <v>0</v>
      </c>
      <c r="DI42" s="16" t="e">
        <f t="shared" si="35"/>
        <v>#DIV/0!</v>
      </c>
      <c r="DJ42" s="1"/>
      <c r="DK42" s="1"/>
      <c r="DL42" s="16" t="e">
        <f t="shared" si="130"/>
        <v>#DIV/0!</v>
      </c>
      <c r="DM42" s="1"/>
      <c r="DN42" s="1"/>
      <c r="DO42" s="16" t="e">
        <f t="shared" si="212"/>
        <v>#DIV/0!</v>
      </c>
      <c r="DP42" s="1"/>
      <c r="DQ42" s="1"/>
      <c r="DR42" s="16" t="e">
        <f t="shared" si="213"/>
        <v>#DIV/0!</v>
      </c>
      <c r="DS42" s="1"/>
      <c r="DT42" s="1"/>
      <c r="DU42" s="16" t="e">
        <f t="shared" si="214"/>
        <v>#DIV/0!</v>
      </c>
      <c r="DV42" s="57"/>
      <c r="DW42" s="57"/>
      <c r="DX42" s="56" t="e">
        <f t="shared" si="230"/>
        <v>#DIV/0!</v>
      </c>
      <c r="DY42" s="1"/>
      <c r="DZ42" s="1"/>
      <c r="EA42" s="16" t="e">
        <f t="shared" si="216"/>
        <v>#DIV/0!</v>
      </c>
      <c r="EB42" s="16"/>
      <c r="EC42" s="16"/>
      <c r="ED42" s="16" t="e">
        <f t="shared" si="217"/>
        <v>#DIV/0!</v>
      </c>
      <c r="EE42" s="1"/>
      <c r="EF42" s="1"/>
      <c r="EG42" s="16" t="e">
        <f t="shared" si="137"/>
        <v>#DIV/0!</v>
      </c>
      <c r="EH42" s="16"/>
      <c r="EI42" s="16"/>
      <c r="EJ42" s="16" t="e">
        <f t="shared" si="106"/>
        <v>#DIV/0!</v>
      </c>
      <c r="EK42" s="1">
        <f t="shared" si="224"/>
        <v>28800</v>
      </c>
      <c r="EL42" s="1">
        <f t="shared" si="225"/>
        <v>27478</v>
      </c>
      <c r="EM42" s="16">
        <f t="shared" si="2"/>
        <v>95.409722222222229</v>
      </c>
      <c r="EN42" s="45">
        <f t="shared" si="92"/>
        <v>1</v>
      </c>
      <c r="EO42" s="45">
        <f t="shared" si="93"/>
        <v>1</v>
      </c>
      <c r="EP42" s="45">
        <f t="shared" si="94"/>
        <v>1</v>
      </c>
      <c r="EQ42" s="45">
        <f t="shared" si="95"/>
        <v>1</v>
      </c>
      <c r="ER42" s="45">
        <f t="shared" si="96"/>
        <v>1</v>
      </c>
      <c r="ES42" s="45">
        <f t="shared" si="97"/>
        <v>1</v>
      </c>
      <c r="ET42" s="45">
        <f t="shared" si="98"/>
        <v>1</v>
      </c>
      <c r="EU42" s="45">
        <f t="shared" si="99"/>
        <v>1</v>
      </c>
      <c r="EV42" s="45">
        <f t="shared" si="100"/>
        <v>1</v>
      </c>
      <c r="EW42" s="45">
        <f t="shared" si="101"/>
        <v>1</v>
      </c>
      <c r="EX42" s="45">
        <f t="shared" si="102"/>
        <v>1</v>
      </c>
      <c r="EY42" s="45">
        <f t="shared" si="103"/>
        <v>1</v>
      </c>
      <c r="EZ42" s="45">
        <f t="shared" si="104"/>
        <v>12</v>
      </c>
    </row>
    <row r="43" spans="1:156" x14ac:dyDescent="0.25">
      <c r="A43" s="4" t="s">
        <v>66</v>
      </c>
      <c r="B43" s="5"/>
      <c r="C43" s="4" t="s">
        <v>99</v>
      </c>
      <c r="D43" s="4"/>
      <c r="E43" s="4"/>
      <c r="F43" s="13">
        <f t="shared" si="226"/>
        <v>1256900</v>
      </c>
      <c r="G43" s="13">
        <f t="shared" si="226"/>
        <v>860088.16999999993</v>
      </c>
      <c r="H43" s="16">
        <f t="shared" si="4"/>
        <v>68.429323732993865</v>
      </c>
      <c r="I43" s="1">
        <f t="shared" si="227"/>
        <v>0</v>
      </c>
      <c r="J43" s="1">
        <f t="shared" si="220"/>
        <v>0</v>
      </c>
      <c r="K43" s="16" t="e">
        <f t="shared" si="5"/>
        <v>#DIV/0!</v>
      </c>
      <c r="L43" s="1"/>
      <c r="M43" s="1"/>
      <c r="N43" s="16" t="e">
        <f t="shared" si="194"/>
        <v>#DIV/0!</v>
      </c>
      <c r="O43" s="1"/>
      <c r="P43" s="1"/>
      <c r="Q43" s="16" t="e">
        <f t="shared" si="195"/>
        <v>#DIV/0!</v>
      </c>
      <c r="R43" s="1"/>
      <c r="S43" s="1"/>
      <c r="T43" s="16" t="e">
        <f t="shared" si="196"/>
        <v>#DIV/0!</v>
      </c>
      <c r="U43" s="16"/>
      <c r="V43" s="16"/>
      <c r="W43" s="16"/>
      <c r="X43" s="1">
        <f t="shared" si="231"/>
        <v>593000</v>
      </c>
      <c r="Y43" s="1">
        <f t="shared" si="231"/>
        <v>196547.58000000002</v>
      </c>
      <c r="Z43" s="16">
        <f t="shared" si="10"/>
        <v>33.144617200674539</v>
      </c>
      <c r="AA43" s="1"/>
      <c r="AB43" s="1"/>
      <c r="AC43" s="16" t="e">
        <f t="shared" si="198"/>
        <v>#DIV/0!</v>
      </c>
      <c r="AD43" s="1">
        <f>AD44</f>
        <v>5000</v>
      </c>
      <c r="AE43" s="1">
        <f>AE44</f>
        <v>5000</v>
      </c>
      <c r="AF43" s="16">
        <f t="shared" si="199"/>
        <v>100</v>
      </c>
      <c r="AG43" s="1">
        <f>AG45</f>
        <v>80000</v>
      </c>
      <c r="AH43" s="1">
        <f>AH45</f>
        <v>55261.47</v>
      </c>
      <c r="AI43" s="16">
        <f t="shared" si="200"/>
        <v>69.076837499999996</v>
      </c>
      <c r="AJ43" s="1"/>
      <c r="AK43" s="1"/>
      <c r="AL43" s="16" t="e">
        <f t="shared" si="201"/>
        <v>#DIV/0!</v>
      </c>
      <c r="AM43" s="1"/>
      <c r="AN43" s="1"/>
      <c r="AO43" s="16" t="e">
        <f t="shared" si="202"/>
        <v>#DIV/0!</v>
      </c>
      <c r="AP43" s="42">
        <f>AP44</f>
        <v>354000</v>
      </c>
      <c r="AQ43" s="1">
        <f>AQ44</f>
        <v>32403.599999999999</v>
      </c>
      <c r="AR43" s="16">
        <f t="shared" si="203"/>
        <v>9.1535593220338978</v>
      </c>
      <c r="AS43" s="1">
        <f>AS44</f>
        <v>154000</v>
      </c>
      <c r="AT43" s="1">
        <f>AT44</f>
        <v>103882.51000000001</v>
      </c>
      <c r="AU43" s="16">
        <f t="shared" si="114"/>
        <v>67.456175324675328</v>
      </c>
      <c r="AV43" s="16"/>
      <c r="AW43" s="16"/>
      <c r="AX43" s="16" t="e">
        <f t="shared" si="18"/>
        <v>#DIV/0!</v>
      </c>
      <c r="AY43" s="1"/>
      <c r="AZ43" s="1"/>
      <c r="BA43" s="16" t="e">
        <f t="shared" si="175"/>
        <v>#DIV/0!</v>
      </c>
      <c r="BB43" s="16"/>
      <c r="BC43" s="16"/>
      <c r="BD43" s="16" t="e">
        <f t="shared" si="115"/>
        <v>#DIV/0!</v>
      </c>
      <c r="BE43" s="16">
        <f>BH43</f>
        <v>0</v>
      </c>
      <c r="BF43" s="16">
        <f>BI43</f>
        <v>0</v>
      </c>
      <c r="BG43" s="16" t="e">
        <f t="shared" si="205"/>
        <v>#DIV/0!</v>
      </c>
      <c r="BH43" s="1"/>
      <c r="BI43" s="1"/>
      <c r="BJ43" s="16" t="e">
        <f t="shared" si="206"/>
        <v>#DIV/0!</v>
      </c>
      <c r="BK43" s="16"/>
      <c r="BL43" s="16"/>
      <c r="BM43" s="16"/>
      <c r="BN43" s="15"/>
      <c r="BO43" s="15"/>
      <c r="BP43" s="16" t="e">
        <f t="shared" si="118"/>
        <v>#DIV/0!</v>
      </c>
      <c r="BQ43" s="1">
        <f>BT43+CI43</f>
        <v>0</v>
      </c>
      <c r="BR43" s="1">
        <f>BU43+CJ43</f>
        <v>0</v>
      </c>
      <c r="BS43" s="16" t="e">
        <f t="shared" si="119"/>
        <v>#DIV/0!</v>
      </c>
      <c r="BT43" s="1"/>
      <c r="BU43" s="1"/>
      <c r="BV43" s="16" t="e">
        <f t="shared" si="208"/>
        <v>#DIV/0!</v>
      </c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16" t="e">
        <f t="shared" si="138"/>
        <v>#DIV/0!</v>
      </c>
      <c r="CL43" s="1">
        <f t="shared" si="222"/>
        <v>663900</v>
      </c>
      <c r="CM43" s="1">
        <f t="shared" si="222"/>
        <v>663540.59</v>
      </c>
      <c r="CN43" s="16">
        <f t="shared" si="82"/>
        <v>99.945863834914888</v>
      </c>
      <c r="CO43" s="1">
        <f>CO49</f>
        <v>654300</v>
      </c>
      <c r="CP43" s="1">
        <f>CP49</f>
        <v>654242</v>
      </c>
      <c r="CQ43" s="16">
        <f t="shared" si="122"/>
        <v>99.991135564725667</v>
      </c>
      <c r="CR43" s="1">
        <f>CR49+CR50</f>
        <v>9600</v>
      </c>
      <c r="CS43" s="1">
        <f>CS49+CS50</f>
        <v>9298.59</v>
      </c>
      <c r="CT43" s="16">
        <f t="shared" si="124"/>
        <v>96.860312500000006</v>
      </c>
      <c r="CU43" s="1"/>
      <c r="CV43" s="1"/>
      <c r="CW43" s="16" t="e">
        <f t="shared" si="210"/>
        <v>#DIV/0!</v>
      </c>
      <c r="CX43" s="1"/>
      <c r="CY43" s="1"/>
      <c r="CZ43" s="16" t="e">
        <f t="shared" si="211"/>
        <v>#DIV/0!</v>
      </c>
      <c r="DA43" s="1">
        <f>DA49</f>
        <v>0</v>
      </c>
      <c r="DB43" s="1">
        <f>DB49</f>
        <v>0</v>
      </c>
      <c r="DC43" s="16" t="e">
        <f t="shared" si="105"/>
        <v>#DIV/0!</v>
      </c>
      <c r="DD43" s="16"/>
      <c r="DE43" s="16"/>
      <c r="DF43" s="16"/>
      <c r="DG43" s="1">
        <f>DJ43+DV43</f>
        <v>5358400</v>
      </c>
      <c r="DH43" s="1">
        <f>DK43+DW43</f>
        <v>1552580.76</v>
      </c>
      <c r="DI43" s="16">
        <f t="shared" si="35"/>
        <v>28.974708121827415</v>
      </c>
      <c r="DJ43" s="1">
        <f>DJ44</f>
        <v>4657400</v>
      </c>
      <c r="DK43" s="1">
        <f>DK44</f>
        <v>1187720</v>
      </c>
      <c r="DL43" s="16">
        <f t="shared" si="130"/>
        <v>25.501782110190234</v>
      </c>
      <c r="DM43" s="1">
        <f>40000-40000</f>
        <v>0</v>
      </c>
      <c r="DN43" s="1"/>
      <c r="DO43" s="16" t="e">
        <f t="shared" si="212"/>
        <v>#DIV/0!</v>
      </c>
      <c r="DP43" s="1"/>
      <c r="DQ43" s="1"/>
      <c r="DR43" s="16" t="e">
        <f t="shared" si="213"/>
        <v>#DIV/0!</v>
      </c>
      <c r="DS43" s="1"/>
      <c r="DT43" s="1"/>
      <c r="DU43" s="16" t="e">
        <f t="shared" si="214"/>
        <v>#DIV/0!</v>
      </c>
      <c r="DV43" s="57">
        <f>DY43+EB43+EE43+EH43</f>
        <v>701000</v>
      </c>
      <c r="DW43" s="57">
        <f>DZ43+EC43+EF43+EI43</f>
        <v>364860.76</v>
      </c>
      <c r="DX43" s="56">
        <f t="shared" si="230"/>
        <v>52.048610556348073</v>
      </c>
      <c r="DY43" s="1">
        <f>DY44</f>
        <v>86000</v>
      </c>
      <c r="DZ43" s="1">
        <f>DZ44</f>
        <v>60500</v>
      </c>
      <c r="EA43" s="16">
        <f t="shared" si="216"/>
        <v>70.348837209302332</v>
      </c>
      <c r="EB43" s="1">
        <f>EB44</f>
        <v>45000</v>
      </c>
      <c r="EC43" s="1">
        <f>EC44</f>
        <v>45000</v>
      </c>
      <c r="ED43" s="16">
        <f t="shared" si="217"/>
        <v>100</v>
      </c>
      <c r="EE43" s="1">
        <f>EE44</f>
        <v>567000</v>
      </c>
      <c r="EF43" s="1">
        <f>EF44</f>
        <v>256360.76</v>
      </c>
      <c r="EG43" s="16">
        <f t="shared" si="137"/>
        <v>45.213537918871253</v>
      </c>
      <c r="EH43" s="1">
        <f>EH44</f>
        <v>3000</v>
      </c>
      <c r="EI43" s="1">
        <f>EI44</f>
        <v>3000</v>
      </c>
      <c r="EJ43" s="16">
        <f t="shared" si="106"/>
        <v>100</v>
      </c>
      <c r="EK43" s="1">
        <f t="shared" si="224"/>
        <v>6615300</v>
      </c>
      <c r="EL43" s="1">
        <f t="shared" si="225"/>
        <v>2412668.9299999997</v>
      </c>
      <c r="EM43" s="16">
        <f t="shared" si="2"/>
        <v>36.471043338926421</v>
      </c>
      <c r="EN43" s="45">
        <f t="shared" si="92"/>
        <v>1</v>
      </c>
      <c r="EO43" s="45">
        <f t="shared" si="93"/>
        <v>1</v>
      </c>
      <c r="EP43" s="45">
        <f t="shared" si="94"/>
        <v>1</v>
      </c>
      <c r="EQ43" s="45">
        <f t="shared" si="95"/>
        <v>1</v>
      </c>
      <c r="ER43" s="45">
        <f t="shared" si="96"/>
        <v>1</v>
      </c>
      <c r="ES43" s="45">
        <f t="shared" si="97"/>
        <v>1</v>
      </c>
      <c r="ET43" s="45">
        <f t="shared" si="98"/>
        <v>1</v>
      </c>
      <c r="EU43" s="45">
        <f t="shared" si="99"/>
        <v>1</v>
      </c>
      <c r="EV43" s="45">
        <f t="shared" si="100"/>
        <v>1</v>
      </c>
      <c r="EW43" s="45">
        <f t="shared" si="101"/>
        <v>1</v>
      </c>
      <c r="EX43" s="45">
        <f t="shared" si="102"/>
        <v>1</v>
      </c>
      <c r="EY43" s="45">
        <f t="shared" si="103"/>
        <v>1</v>
      </c>
      <c r="EZ43" s="45">
        <f t="shared" si="104"/>
        <v>12</v>
      </c>
    </row>
    <row r="44" spans="1:156" x14ac:dyDescent="0.25">
      <c r="A44" s="4"/>
      <c r="B44" s="5">
        <v>244</v>
      </c>
      <c r="C44" s="6" t="s">
        <v>40</v>
      </c>
      <c r="D44" s="4"/>
      <c r="E44" s="4"/>
      <c r="F44" s="13">
        <f t="shared" si="226"/>
        <v>513000</v>
      </c>
      <c r="G44" s="13">
        <f t="shared" si="226"/>
        <v>141286.11000000002</v>
      </c>
      <c r="H44" s="16">
        <f t="shared" si="4"/>
        <v>27.54115204678363</v>
      </c>
      <c r="I44" s="1"/>
      <c r="J44" s="1"/>
      <c r="K44" s="16" t="e">
        <f t="shared" si="5"/>
        <v>#DIV/0!</v>
      </c>
      <c r="L44" s="1"/>
      <c r="M44" s="1"/>
      <c r="N44" s="16" t="e">
        <f t="shared" si="194"/>
        <v>#DIV/0!</v>
      </c>
      <c r="O44" s="1"/>
      <c r="P44" s="1"/>
      <c r="Q44" s="16"/>
      <c r="R44" s="1"/>
      <c r="S44" s="1"/>
      <c r="T44" s="16" t="e">
        <f t="shared" si="196"/>
        <v>#DIV/0!</v>
      </c>
      <c r="U44" s="16"/>
      <c r="V44" s="16"/>
      <c r="W44" s="16"/>
      <c r="X44" s="1">
        <f t="shared" si="231"/>
        <v>513000</v>
      </c>
      <c r="Y44" s="1">
        <f t="shared" si="231"/>
        <v>141286.11000000002</v>
      </c>
      <c r="Z44" s="16">
        <f t="shared" si="10"/>
        <v>27.54115204678363</v>
      </c>
      <c r="AA44" s="1"/>
      <c r="AB44" s="1"/>
      <c r="AC44" s="16" t="e">
        <f t="shared" si="198"/>
        <v>#DIV/0!</v>
      </c>
      <c r="AD44" s="1">
        <f>5000</f>
        <v>5000</v>
      </c>
      <c r="AE44" s="1">
        <f>5000</f>
        <v>5000</v>
      </c>
      <c r="AF44" s="16">
        <f t="shared" si="199"/>
        <v>100</v>
      </c>
      <c r="AG44" s="1"/>
      <c r="AH44" s="1"/>
      <c r="AI44" s="16" t="e">
        <f t="shared" si="200"/>
        <v>#DIV/0!</v>
      </c>
      <c r="AJ44" s="1"/>
      <c r="AK44" s="1"/>
      <c r="AL44" s="16"/>
      <c r="AM44" s="1"/>
      <c r="AN44" s="1"/>
      <c r="AO44" s="16"/>
      <c r="AP44" s="42">
        <f>32500+321500</f>
        <v>354000</v>
      </c>
      <c r="AQ44" s="1">
        <f>32403.6</f>
        <v>32403.599999999999</v>
      </c>
      <c r="AR44" s="16">
        <f t="shared" si="203"/>
        <v>9.1535593220338978</v>
      </c>
      <c r="AS44" s="1">
        <f>353000-340000+15500+70000+5500+50000</f>
        <v>154000</v>
      </c>
      <c r="AT44" s="1">
        <f>11325.16+17000+65557.35+10000</f>
        <v>103882.51000000001</v>
      </c>
      <c r="AU44" s="16">
        <f t="shared" si="114"/>
        <v>67.456175324675328</v>
      </c>
      <c r="AV44" s="16"/>
      <c r="AW44" s="16"/>
      <c r="AX44" s="16" t="e">
        <f t="shared" si="18"/>
        <v>#DIV/0!</v>
      </c>
      <c r="AY44" s="1"/>
      <c r="AZ44" s="1"/>
      <c r="BA44" s="16" t="e">
        <f t="shared" si="175"/>
        <v>#DIV/0!</v>
      </c>
      <c r="BB44" s="16"/>
      <c r="BC44" s="16"/>
      <c r="BD44" s="16" t="e">
        <f t="shared" si="115"/>
        <v>#DIV/0!</v>
      </c>
      <c r="BE44" s="16"/>
      <c r="BF44" s="16"/>
      <c r="BG44" s="16"/>
      <c r="BH44" s="1"/>
      <c r="BI44" s="1"/>
      <c r="BJ44" s="16"/>
      <c r="BK44" s="16"/>
      <c r="BL44" s="16"/>
      <c r="BM44" s="16"/>
      <c r="BN44" s="15"/>
      <c r="BO44" s="15"/>
      <c r="BP44" s="16" t="e">
        <f t="shared" si="118"/>
        <v>#DIV/0!</v>
      </c>
      <c r="BQ44" s="1"/>
      <c r="BR44" s="1"/>
      <c r="BS44" s="16" t="e">
        <f t="shared" si="119"/>
        <v>#DIV/0!</v>
      </c>
      <c r="BT44" s="1"/>
      <c r="BU44" s="1"/>
      <c r="BV44" s="16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16" t="e">
        <f t="shared" si="138"/>
        <v>#DIV/0!</v>
      </c>
      <c r="CL44" s="1"/>
      <c r="CM44" s="1"/>
      <c r="CN44" s="16" t="e">
        <f t="shared" si="82"/>
        <v>#DIV/0!</v>
      </c>
      <c r="CO44" s="1"/>
      <c r="CP44" s="1"/>
      <c r="CQ44" s="16" t="e">
        <f t="shared" si="122"/>
        <v>#DIV/0!</v>
      </c>
      <c r="CR44" s="1"/>
      <c r="CS44" s="1"/>
      <c r="CT44" s="16" t="e">
        <f t="shared" si="124"/>
        <v>#DIV/0!</v>
      </c>
      <c r="CU44" s="1"/>
      <c r="CV44" s="1"/>
      <c r="CW44" s="16"/>
      <c r="CX44" s="1"/>
      <c r="CY44" s="1"/>
      <c r="CZ44" s="16"/>
      <c r="DA44" s="1"/>
      <c r="DB44" s="1"/>
      <c r="DC44" s="16" t="e">
        <f t="shared" si="105"/>
        <v>#DIV/0!</v>
      </c>
      <c r="DD44" s="16"/>
      <c r="DE44" s="16"/>
      <c r="DF44" s="16"/>
      <c r="DG44" s="1">
        <f>DJ44+DV44</f>
        <v>5358400</v>
      </c>
      <c r="DH44" s="1">
        <f>DK44+DW44</f>
        <v>1552580.76</v>
      </c>
      <c r="DI44" s="16">
        <f t="shared" si="35"/>
        <v>28.974708121827415</v>
      </c>
      <c r="DJ44" s="1">
        <f>3467200+260000+300000+132000+1078200-300000-353000+33000+40000</f>
        <v>4657400</v>
      </c>
      <c r="DK44" s="1">
        <f>1150200+37520</f>
        <v>1187720</v>
      </c>
      <c r="DL44" s="16">
        <f t="shared" si="130"/>
        <v>25.501782110190234</v>
      </c>
      <c r="DM44" s="1"/>
      <c r="DN44" s="1"/>
      <c r="DO44" s="16"/>
      <c r="DP44" s="1"/>
      <c r="DQ44" s="1"/>
      <c r="DR44" s="16"/>
      <c r="DS44" s="1"/>
      <c r="DT44" s="1"/>
      <c r="DU44" s="16"/>
      <c r="DV44" s="57">
        <f>DY44+EB44+EE44+EH44</f>
        <v>701000</v>
      </c>
      <c r="DW44" s="57">
        <f>DZ44+EC44+EF44+EI44</f>
        <v>364860.76</v>
      </c>
      <c r="DX44" s="56">
        <f t="shared" si="230"/>
        <v>52.048610556348073</v>
      </c>
      <c r="DY44" s="1">
        <f>50000+6000+30000</f>
        <v>86000</v>
      </c>
      <c r="DZ44" s="1">
        <f>20000*2+16000+4500</f>
        <v>60500</v>
      </c>
      <c r="EA44" s="16">
        <f t="shared" si="216"/>
        <v>70.348837209302332</v>
      </c>
      <c r="EB44" s="1">
        <f>45000</f>
        <v>45000</v>
      </c>
      <c r="EC44" s="1">
        <f>45000</f>
        <v>45000</v>
      </c>
      <c r="ED44" s="16">
        <f t="shared" si="217"/>
        <v>100</v>
      </c>
      <c r="EE44" s="1">
        <f>250500+260000+2500-6000+50000+10000</f>
        <v>567000</v>
      </c>
      <c r="EF44" s="1">
        <f>251067.76+5293</f>
        <v>256360.76</v>
      </c>
      <c r="EG44" s="16">
        <f t="shared" si="137"/>
        <v>45.213537918871253</v>
      </c>
      <c r="EH44" s="1">
        <f>3000</f>
        <v>3000</v>
      </c>
      <c r="EI44" s="1">
        <f>3000</f>
        <v>3000</v>
      </c>
      <c r="EJ44" s="16">
        <f t="shared" si="106"/>
        <v>100</v>
      </c>
      <c r="EK44" s="1">
        <f t="shared" si="224"/>
        <v>5871400</v>
      </c>
      <c r="EL44" s="1">
        <f t="shared" si="225"/>
        <v>1693866.87</v>
      </c>
      <c r="EM44" s="16">
        <f t="shared" si="2"/>
        <v>28.849454474231017</v>
      </c>
    </row>
    <row r="45" spans="1:156" x14ac:dyDescent="0.25">
      <c r="A45" s="4"/>
      <c r="B45" s="5">
        <v>247</v>
      </c>
      <c r="C45" s="4" t="s">
        <v>112</v>
      </c>
      <c r="D45" s="4"/>
      <c r="E45" s="4"/>
      <c r="F45" s="13">
        <f t="shared" si="226"/>
        <v>80000</v>
      </c>
      <c r="G45" s="13">
        <f t="shared" si="226"/>
        <v>55261.47</v>
      </c>
      <c r="H45" s="16">
        <f t="shared" si="4"/>
        <v>69.076837499999996</v>
      </c>
      <c r="I45" s="1">
        <f t="shared" si="227"/>
        <v>0</v>
      </c>
      <c r="J45" s="1">
        <f t="shared" si="220"/>
        <v>0</v>
      </c>
      <c r="K45" s="16" t="e">
        <f t="shared" si="5"/>
        <v>#DIV/0!</v>
      </c>
      <c r="L45" s="1"/>
      <c r="M45" s="1"/>
      <c r="N45" s="16" t="e">
        <f t="shared" si="194"/>
        <v>#DIV/0!</v>
      </c>
      <c r="O45" s="4"/>
      <c r="P45" s="4"/>
      <c r="Q45" s="16" t="e">
        <f t="shared" si="195"/>
        <v>#DIV/0!</v>
      </c>
      <c r="R45" s="1"/>
      <c r="S45" s="1"/>
      <c r="T45" s="16" t="e">
        <f t="shared" si="196"/>
        <v>#DIV/0!</v>
      </c>
      <c r="U45" s="16"/>
      <c r="V45" s="16"/>
      <c r="W45" s="16"/>
      <c r="X45" s="1">
        <f t="shared" si="231"/>
        <v>80000</v>
      </c>
      <c r="Y45" s="1">
        <f t="shared" si="231"/>
        <v>55261.47</v>
      </c>
      <c r="Z45" s="16">
        <f t="shared" si="10"/>
        <v>69.076837499999996</v>
      </c>
      <c r="AA45" s="1"/>
      <c r="AB45" s="1"/>
      <c r="AC45" s="16" t="e">
        <f t="shared" si="198"/>
        <v>#DIV/0!</v>
      </c>
      <c r="AD45" s="1"/>
      <c r="AE45" s="1"/>
      <c r="AF45" s="16" t="e">
        <f t="shared" si="199"/>
        <v>#DIV/0!</v>
      </c>
      <c r="AG45" s="1">
        <f>150000-140000+140000-70000</f>
        <v>80000</v>
      </c>
      <c r="AH45" s="1">
        <f>55261.47</f>
        <v>55261.47</v>
      </c>
      <c r="AI45" s="16">
        <f t="shared" si="200"/>
        <v>69.076837499999996</v>
      </c>
      <c r="AJ45" s="1"/>
      <c r="AK45" s="1"/>
      <c r="AL45" s="16" t="e">
        <f t="shared" si="201"/>
        <v>#DIV/0!</v>
      </c>
      <c r="AM45" s="1"/>
      <c r="AN45" s="1"/>
      <c r="AO45" s="16" t="e">
        <f t="shared" si="202"/>
        <v>#DIV/0!</v>
      </c>
      <c r="AP45" s="1"/>
      <c r="AQ45" s="1"/>
      <c r="AR45" s="16" t="e">
        <f t="shared" si="203"/>
        <v>#DIV/0!</v>
      </c>
      <c r="AS45" s="1"/>
      <c r="AT45" s="1"/>
      <c r="AU45" s="16" t="e">
        <f t="shared" si="114"/>
        <v>#DIV/0!</v>
      </c>
      <c r="AV45" s="16"/>
      <c r="AW45" s="16"/>
      <c r="AX45" s="16" t="e">
        <f t="shared" si="18"/>
        <v>#DIV/0!</v>
      </c>
      <c r="AY45" s="1"/>
      <c r="AZ45" s="1"/>
      <c r="BA45" s="16" t="e">
        <f t="shared" si="175"/>
        <v>#DIV/0!</v>
      </c>
      <c r="BB45" s="16"/>
      <c r="BC45" s="16"/>
      <c r="BD45" s="16" t="e">
        <f t="shared" si="115"/>
        <v>#DIV/0!</v>
      </c>
      <c r="BE45" s="16"/>
      <c r="BF45" s="16"/>
      <c r="BG45" s="16" t="e">
        <f t="shared" si="205"/>
        <v>#DIV/0!</v>
      </c>
      <c r="BH45" s="1"/>
      <c r="BI45" s="1"/>
      <c r="BJ45" s="16" t="e">
        <f t="shared" si="206"/>
        <v>#DIV/0!</v>
      </c>
      <c r="BK45" s="16"/>
      <c r="BL45" s="16"/>
      <c r="BM45" s="16"/>
      <c r="BN45" s="15"/>
      <c r="BO45" s="15"/>
      <c r="BP45" s="16" t="e">
        <f t="shared" si="118"/>
        <v>#DIV/0!</v>
      </c>
      <c r="BQ45" s="1">
        <f>BT45+CI45</f>
        <v>0</v>
      </c>
      <c r="BR45" s="1">
        <f>BU45+CJ45</f>
        <v>0</v>
      </c>
      <c r="BS45" s="16" t="e">
        <f t="shared" si="119"/>
        <v>#DIV/0!</v>
      </c>
      <c r="BT45" s="1"/>
      <c r="BU45" s="1"/>
      <c r="BV45" s="16" t="e">
        <f t="shared" si="208"/>
        <v>#DIV/0!</v>
      </c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16" t="e">
        <f t="shared" si="138"/>
        <v>#DIV/0!</v>
      </c>
      <c r="CL45" s="1">
        <f t="shared" si="222"/>
        <v>0</v>
      </c>
      <c r="CM45" s="1">
        <f t="shared" si="222"/>
        <v>0</v>
      </c>
      <c r="CN45" s="16" t="e">
        <f t="shared" si="82"/>
        <v>#DIV/0!</v>
      </c>
      <c r="CO45" s="1"/>
      <c r="CP45" s="1"/>
      <c r="CQ45" s="16" t="e">
        <f t="shared" si="122"/>
        <v>#DIV/0!</v>
      </c>
      <c r="CR45" s="1"/>
      <c r="CS45" s="1"/>
      <c r="CT45" s="16" t="e">
        <f t="shared" si="124"/>
        <v>#DIV/0!</v>
      </c>
      <c r="CU45" s="1"/>
      <c r="CV45" s="1"/>
      <c r="CW45" s="16" t="e">
        <f t="shared" si="210"/>
        <v>#DIV/0!</v>
      </c>
      <c r="CX45" s="1"/>
      <c r="CY45" s="1"/>
      <c r="CZ45" s="16" t="e">
        <f t="shared" si="211"/>
        <v>#DIV/0!</v>
      </c>
      <c r="DA45" s="1"/>
      <c r="DB45" s="1"/>
      <c r="DC45" s="16" t="e">
        <f t="shared" si="105"/>
        <v>#DIV/0!</v>
      </c>
      <c r="DD45" s="16"/>
      <c r="DE45" s="16"/>
      <c r="DF45" s="16"/>
      <c r="DG45" s="1">
        <f t="shared" ref="DG45:DH50" si="233">DJ45+DM45+DP45+DS45+DY45+EE45+EH45</f>
        <v>0</v>
      </c>
      <c r="DH45" s="1">
        <f t="shared" si="233"/>
        <v>0</v>
      </c>
      <c r="DI45" s="16" t="e">
        <f t="shared" si="35"/>
        <v>#DIV/0!</v>
      </c>
      <c r="DJ45" s="1"/>
      <c r="DK45" s="1"/>
      <c r="DL45" s="16" t="e">
        <f t="shared" si="130"/>
        <v>#DIV/0!</v>
      </c>
      <c r="DM45" s="1"/>
      <c r="DN45" s="1"/>
      <c r="DO45" s="16" t="e">
        <f t="shared" si="212"/>
        <v>#DIV/0!</v>
      </c>
      <c r="DP45" s="1"/>
      <c r="DQ45" s="1"/>
      <c r="DR45" s="16" t="e">
        <f t="shared" si="213"/>
        <v>#DIV/0!</v>
      </c>
      <c r="DS45" s="1"/>
      <c r="DT45" s="1"/>
      <c r="DU45" s="16" t="e">
        <f t="shared" si="214"/>
        <v>#DIV/0!</v>
      </c>
      <c r="DV45" s="57"/>
      <c r="DW45" s="57"/>
      <c r="DX45" s="56" t="e">
        <f t="shared" si="230"/>
        <v>#DIV/0!</v>
      </c>
      <c r="DY45" s="1"/>
      <c r="DZ45" s="1"/>
      <c r="EA45" s="16" t="e">
        <f t="shared" si="216"/>
        <v>#DIV/0!</v>
      </c>
      <c r="EB45" s="16"/>
      <c r="EC45" s="16"/>
      <c r="ED45" s="16" t="e">
        <f t="shared" si="217"/>
        <v>#DIV/0!</v>
      </c>
      <c r="EE45" s="1"/>
      <c r="EF45" s="1"/>
      <c r="EG45" s="16" t="e">
        <f t="shared" si="137"/>
        <v>#DIV/0!</v>
      </c>
      <c r="EH45" s="16"/>
      <c r="EI45" s="16"/>
      <c r="EJ45" s="16" t="e">
        <f t="shared" si="106"/>
        <v>#DIV/0!</v>
      </c>
      <c r="EK45" s="1">
        <f t="shared" si="224"/>
        <v>80000</v>
      </c>
      <c r="EL45" s="1">
        <f t="shared" si="225"/>
        <v>55261.47</v>
      </c>
      <c r="EM45" s="16">
        <f t="shared" si="2"/>
        <v>69.076837499999996</v>
      </c>
      <c r="EN45" s="45">
        <f t="shared" si="92"/>
        <v>1</v>
      </c>
      <c r="EO45" s="45">
        <f t="shared" si="93"/>
        <v>1</v>
      </c>
      <c r="EP45" s="45">
        <f t="shared" si="94"/>
        <v>1</v>
      </c>
      <c r="EQ45" s="45">
        <f t="shared" si="95"/>
        <v>1</v>
      </c>
      <c r="ER45" s="45">
        <f t="shared" si="96"/>
        <v>1</v>
      </c>
      <c r="ES45" s="45">
        <f t="shared" si="97"/>
        <v>1</v>
      </c>
      <c r="ET45" s="45">
        <f t="shared" si="98"/>
        <v>1</v>
      </c>
      <c r="EU45" s="45">
        <f t="shared" si="99"/>
        <v>1</v>
      </c>
      <c r="EV45" s="45">
        <f t="shared" si="100"/>
        <v>1</v>
      </c>
      <c r="EW45" s="45">
        <f t="shared" si="101"/>
        <v>1</v>
      </c>
      <c r="EX45" s="45">
        <f t="shared" si="102"/>
        <v>1</v>
      </c>
      <c r="EY45" s="45">
        <f t="shared" si="103"/>
        <v>1</v>
      </c>
      <c r="EZ45" s="45">
        <f t="shared" si="104"/>
        <v>12</v>
      </c>
    </row>
    <row r="46" spans="1:156" x14ac:dyDescent="0.25">
      <c r="A46" s="4"/>
      <c r="B46" s="5">
        <v>350</v>
      </c>
      <c r="C46" s="4" t="s">
        <v>110</v>
      </c>
      <c r="D46" s="4"/>
      <c r="E46" s="4"/>
      <c r="F46" s="13">
        <f t="shared" si="226"/>
        <v>0</v>
      </c>
      <c r="G46" s="13">
        <f t="shared" si="226"/>
        <v>0</v>
      </c>
      <c r="H46" s="16" t="e">
        <f t="shared" si="4"/>
        <v>#DIV/0!</v>
      </c>
      <c r="I46" s="1">
        <f t="shared" si="227"/>
        <v>0</v>
      </c>
      <c r="J46" s="1">
        <f t="shared" si="220"/>
        <v>0</v>
      </c>
      <c r="K46" s="16" t="e">
        <f t="shared" si="5"/>
        <v>#DIV/0!</v>
      </c>
      <c r="L46" s="1"/>
      <c r="M46" s="1"/>
      <c r="N46" s="16" t="e">
        <f t="shared" si="194"/>
        <v>#DIV/0!</v>
      </c>
      <c r="O46" s="4"/>
      <c r="P46" s="4"/>
      <c r="Q46" s="16" t="e">
        <f t="shared" si="195"/>
        <v>#DIV/0!</v>
      </c>
      <c r="R46" s="1"/>
      <c r="S46" s="1"/>
      <c r="T46" s="16" t="e">
        <f t="shared" si="196"/>
        <v>#DIV/0!</v>
      </c>
      <c r="U46" s="16"/>
      <c r="V46" s="16"/>
      <c r="W46" s="16"/>
      <c r="X46" s="1">
        <f t="shared" si="231"/>
        <v>0</v>
      </c>
      <c r="Y46" s="1">
        <f t="shared" si="231"/>
        <v>0</v>
      </c>
      <c r="Z46" s="16" t="e">
        <f t="shared" si="10"/>
        <v>#DIV/0!</v>
      </c>
      <c r="AA46" s="1"/>
      <c r="AB46" s="1"/>
      <c r="AC46" s="16" t="e">
        <f t="shared" si="198"/>
        <v>#DIV/0!</v>
      </c>
      <c r="AD46" s="1"/>
      <c r="AE46" s="1"/>
      <c r="AF46" s="16" t="e">
        <f t="shared" si="199"/>
        <v>#DIV/0!</v>
      </c>
      <c r="AG46" s="1"/>
      <c r="AH46" s="1"/>
      <c r="AI46" s="16" t="e">
        <f t="shared" si="200"/>
        <v>#DIV/0!</v>
      </c>
      <c r="AJ46" s="1"/>
      <c r="AK46" s="1"/>
      <c r="AL46" s="16"/>
      <c r="AM46" s="1"/>
      <c r="AN46" s="1"/>
      <c r="AO46" s="16"/>
      <c r="AP46" s="1"/>
      <c r="AQ46" s="1"/>
      <c r="AR46" s="16" t="e">
        <f t="shared" si="203"/>
        <v>#DIV/0!</v>
      </c>
      <c r="AS46" s="1"/>
      <c r="AT46" s="1"/>
      <c r="AU46" s="16" t="e">
        <f t="shared" si="114"/>
        <v>#DIV/0!</v>
      </c>
      <c r="AV46" s="16"/>
      <c r="AW46" s="16"/>
      <c r="AX46" s="16" t="e">
        <f t="shared" si="18"/>
        <v>#DIV/0!</v>
      </c>
      <c r="AY46" s="1"/>
      <c r="AZ46" s="1"/>
      <c r="BA46" s="16" t="e">
        <f t="shared" si="175"/>
        <v>#DIV/0!</v>
      </c>
      <c r="BB46" s="16"/>
      <c r="BC46" s="16"/>
      <c r="BD46" s="16" t="e">
        <f t="shared" si="115"/>
        <v>#DIV/0!</v>
      </c>
      <c r="BE46" s="16"/>
      <c r="BF46" s="16"/>
      <c r="BG46" s="16"/>
      <c r="BH46" s="1"/>
      <c r="BI46" s="1"/>
      <c r="BJ46" s="16"/>
      <c r="BK46" s="16"/>
      <c r="BL46" s="16"/>
      <c r="BM46" s="16"/>
      <c r="BN46" s="15"/>
      <c r="BO46" s="15"/>
      <c r="BP46" s="16" t="e">
        <f t="shared" si="118"/>
        <v>#DIV/0!</v>
      </c>
      <c r="BQ46" s="1"/>
      <c r="BR46" s="1"/>
      <c r="BS46" s="16" t="e">
        <f t="shared" si="119"/>
        <v>#DIV/0!</v>
      </c>
      <c r="BT46" s="1"/>
      <c r="BU46" s="1"/>
      <c r="BV46" s="16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16" t="e">
        <f t="shared" si="138"/>
        <v>#DIV/0!</v>
      </c>
      <c r="CL46" s="1">
        <f t="shared" si="222"/>
        <v>0</v>
      </c>
      <c r="CM46" s="1">
        <f t="shared" si="222"/>
        <v>0</v>
      </c>
      <c r="CN46" s="16" t="e">
        <f t="shared" si="82"/>
        <v>#DIV/0!</v>
      </c>
      <c r="CO46" s="1"/>
      <c r="CP46" s="1"/>
      <c r="CQ46" s="16" t="e">
        <f t="shared" si="122"/>
        <v>#DIV/0!</v>
      </c>
      <c r="CR46" s="1"/>
      <c r="CS46" s="1"/>
      <c r="CT46" s="16" t="e">
        <f t="shared" si="124"/>
        <v>#DIV/0!</v>
      </c>
      <c r="CU46" s="1"/>
      <c r="CV46" s="1"/>
      <c r="CW46" s="16"/>
      <c r="CX46" s="1"/>
      <c r="CY46" s="1"/>
      <c r="CZ46" s="16"/>
      <c r="DA46" s="16"/>
      <c r="DB46" s="16"/>
      <c r="DC46" s="16" t="e">
        <f t="shared" si="105"/>
        <v>#DIV/0!</v>
      </c>
      <c r="DD46" s="16"/>
      <c r="DE46" s="16"/>
      <c r="DF46" s="16"/>
      <c r="DG46" s="1">
        <f t="shared" si="233"/>
        <v>0</v>
      </c>
      <c r="DH46" s="1">
        <f t="shared" si="233"/>
        <v>0</v>
      </c>
      <c r="DI46" s="16" t="e">
        <f t="shared" si="35"/>
        <v>#DIV/0!</v>
      </c>
      <c r="DJ46" s="1"/>
      <c r="DK46" s="1"/>
      <c r="DL46" s="16" t="e">
        <f t="shared" si="130"/>
        <v>#DIV/0!</v>
      </c>
      <c r="DM46" s="1"/>
      <c r="DN46" s="1"/>
      <c r="DO46" s="16"/>
      <c r="DP46" s="1"/>
      <c r="DQ46" s="1"/>
      <c r="DR46" s="16"/>
      <c r="DS46" s="1"/>
      <c r="DT46" s="1"/>
      <c r="DU46" s="16"/>
      <c r="DV46" s="57"/>
      <c r="DW46" s="57"/>
      <c r="DX46" s="56" t="e">
        <f t="shared" si="230"/>
        <v>#DIV/0!</v>
      </c>
      <c r="DY46" s="1"/>
      <c r="DZ46" s="1"/>
      <c r="EA46" s="16" t="e">
        <f t="shared" si="216"/>
        <v>#DIV/0!</v>
      </c>
      <c r="EB46" s="16"/>
      <c r="EC46" s="16"/>
      <c r="ED46" s="16" t="e">
        <f t="shared" si="217"/>
        <v>#DIV/0!</v>
      </c>
      <c r="EE46" s="1"/>
      <c r="EF46" s="1"/>
      <c r="EG46" s="16" t="e">
        <f t="shared" si="137"/>
        <v>#DIV/0!</v>
      </c>
      <c r="EH46" s="16"/>
      <c r="EI46" s="16"/>
      <c r="EJ46" s="16" t="e">
        <f t="shared" si="106"/>
        <v>#DIV/0!</v>
      </c>
      <c r="EK46" s="1">
        <f t="shared" si="224"/>
        <v>0</v>
      </c>
      <c r="EL46" s="1">
        <f t="shared" si="225"/>
        <v>0</v>
      </c>
      <c r="EM46" s="16" t="e">
        <f t="shared" si="2"/>
        <v>#DIV/0!</v>
      </c>
      <c r="EN46" s="45">
        <f t="shared" si="92"/>
        <v>1</v>
      </c>
      <c r="EO46" s="45">
        <f t="shared" si="93"/>
        <v>1</v>
      </c>
      <c r="EP46" s="45">
        <f t="shared" si="94"/>
        <v>1</v>
      </c>
      <c r="EQ46" s="45">
        <f t="shared" si="95"/>
        <v>1</v>
      </c>
      <c r="ER46" s="45">
        <f t="shared" si="96"/>
        <v>1</v>
      </c>
      <c r="ES46" s="45">
        <f t="shared" si="97"/>
        <v>1</v>
      </c>
      <c r="ET46" s="45">
        <f t="shared" si="98"/>
        <v>1</v>
      </c>
      <c r="EU46" s="45">
        <f t="shared" si="99"/>
        <v>1</v>
      </c>
      <c r="EV46" s="45">
        <f t="shared" si="100"/>
        <v>1</v>
      </c>
      <c r="EW46" s="45">
        <f t="shared" si="101"/>
        <v>1</v>
      </c>
      <c r="EX46" s="45">
        <f t="shared" si="102"/>
        <v>1</v>
      </c>
      <c r="EY46" s="45">
        <f t="shared" si="103"/>
        <v>1</v>
      </c>
      <c r="EZ46" s="45">
        <f t="shared" si="104"/>
        <v>12</v>
      </c>
    </row>
    <row r="47" spans="1:156" x14ac:dyDescent="0.25">
      <c r="A47" s="4"/>
      <c r="B47" s="5">
        <v>414</v>
      </c>
      <c r="C47" s="4" t="s">
        <v>91</v>
      </c>
      <c r="D47" s="4"/>
      <c r="E47" s="4"/>
      <c r="F47" s="13">
        <f t="shared" si="226"/>
        <v>0</v>
      </c>
      <c r="G47" s="13"/>
      <c r="H47" s="16" t="e">
        <f t="shared" si="4"/>
        <v>#DIV/0!</v>
      </c>
      <c r="I47" s="1">
        <f t="shared" si="227"/>
        <v>0</v>
      </c>
      <c r="J47" s="1">
        <f t="shared" si="220"/>
        <v>0</v>
      </c>
      <c r="K47" s="16" t="e">
        <f t="shared" si="5"/>
        <v>#DIV/0!</v>
      </c>
      <c r="L47" s="1"/>
      <c r="M47" s="1"/>
      <c r="N47" s="16" t="e">
        <f t="shared" si="194"/>
        <v>#DIV/0!</v>
      </c>
      <c r="O47" s="4"/>
      <c r="P47" s="4"/>
      <c r="Q47" s="16" t="e">
        <f t="shared" si="195"/>
        <v>#DIV/0!</v>
      </c>
      <c r="R47" s="1"/>
      <c r="S47" s="1"/>
      <c r="T47" s="16" t="e">
        <f t="shared" si="196"/>
        <v>#DIV/0!</v>
      </c>
      <c r="U47" s="16"/>
      <c r="V47" s="16"/>
      <c r="W47" s="16"/>
      <c r="X47" s="1">
        <f t="shared" si="231"/>
        <v>0</v>
      </c>
      <c r="Y47" s="1">
        <f t="shared" si="231"/>
        <v>0</v>
      </c>
      <c r="Z47" s="16" t="e">
        <f t="shared" si="10"/>
        <v>#DIV/0!</v>
      </c>
      <c r="AA47" s="1"/>
      <c r="AB47" s="1"/>
      <c r="AC47" s="16" t="e">
        <f t="shared" si="198"/>
        <v>#DIV/0!</v>
      </c>
      <c r="AD47" s="1"/>
      <c r="AE47" s="1"/>
      <c r="AF47" s="16" t="e">
        <f t="shared" si="199"/>
        <v>#DIV/0!</v>
      </c>
      <c r="AG47" s="1"/>
      <c r="AH47" s="1"/>
      <c r="AI47" s="16" t="e">
        <f t="shared" si="200"/>
        <v>#DIV/0!</v>
      </c>
      <c r="AJ47" s="1"/>
      <c r="AK47" s="1"/>
      <c r="AL47" s="16" t="e">
        <f t="shared" ref="AL47" si="234">AK47/AJ47*100</f>
        <v>#DIV/0!</v>
      </c>
      <c r="AM47" s="1"/>
      <c r="AN47" s="1"/>
      <c r="AO47" s="16" t="e">
        <f t="shared" ref="AO47" si="235">AN47/AM47*100</f>
        <v>#DIV/0!</v>
      </c>
      <c r="AP47" s="42"/>
      <c r="AQ47" s="1"/>
      <c r="AR47" s="16" t="e">
        <f t="shared" si="203"/>
        <v>#DIV/0!</v>
      </c>
      <c r="AS47" s="1"/>
      <c r="AT47" s="1"/>
      <c r="AU47" s="16" t="e">
        <f t="shared" si="114"/>
        <v>#DIV/0!</v>
      </c>
      <c r="AV47" s="16"/>
      <c r="AW47" s="16"/>
      <c r="AX47" s="16" t="e">
        <f t="shared" si="18"/>
        <v>#DIV/0!</v>
      </c>
      <c r="AY47" s="1"/>
      <c r="AZ47" s="1"/>
      <c r="BA47" s="16" t="e">
        <f t="shared" si="175"/>
        <v>#DIV/0!</v>
      </c>
      <c r="BB47" s="16"/>
      <c r="BC47" s="16"/>
      <c r="BD47" s="16" t="e">
        <f t="shared" si="115"/>
        <v>#DIV/0!</v>
      </c>
      <c r="BE47" s="16"/>
      <c r="BF47" s="16"/>
      <c r="BG47" s="16" t="e">
        <f t="shared" ref="BG47" si="236">BF47/BE47*100</f>
        <v>#DIV/0!</v>
      </c>
      <c r="BH47" s="1"/>
      <c r="BI47" s="1"/>
      <c r="BJ47" s="16" t="e">
        <f t="shared" ref="BJ47" si="237">BI47/BH47*100</f>
        <v>#DIV/0!</v>
      </c>
      <c r="BK47" s="16"/>
      <c r="BL47" s="16"/>
      <c r="BM47" s="16"/>
      <c r="BN47" s="15"/>
      <c r="BO47" s="15"/>
      <c r="BP47" s="16" t="e">
        <f t="shared" si="118"/>
        <v>#DIV/0!</v>
      </c>
      <c r="BQ47" s="1"/>
      <c r="BR47" s="1"/>
      <c r="BS47" s="16" t="e">
        <f t="shared" si="119"/>
        <v>#DIV/0!</v>
      </c>
      <c r="BT47" s="1"/>
      <c r="BU47" s="1"/>
      <c r="BV47" s="16" t="e">
        <f t="shared" ref="BV47" si="238">BU47/BT47*100</f>
        <v>#DIV/0!</v>
      </c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16" t="e">
        <f t="shared" si="138"/>
        <v>#DIV/0!</v>
      </c>
      <c r="CL47" s="1">
        <f t="shared" si="222"/>
        <v>0</v>
      </c>
      <c r="CM47" s="1">
        <f t="shared" si="222"/>
        <v>0</v>
      </c>
      <c r="CN47" s="16" t="e">
        <f t="shared" si="82"/>
        <v>#DIV/0!</v>
      </c>
      <c r="CO47" s="1"/>
      <c r="CP47" s="1"/>
      <c r="CQ47" s="16" t="e">
        <f t="shared" si="122"/>
        <v>#DIV/0!</v>
      </c>
      <c r="CR47" s="1"/>
      <c r="CS47" s="1"/>
      <c r="CT47" s="16" t="e">
        <f t="shared" si="124"/>
        <v>#DIV/0!</v>
      </c>
      <c r="CU47" s="1"/>
      <c r="CV47" s="1"/>
      <c r="CW47" s="16" t="e">
        <f t="shared" ref="CW47" si="239">CV47/CU47*100</f>
        <v>#DIV/0!</v>
      </c>
      <c r="CX47" s="1"/>
      <c r="CY47" s="1"/>
      <c r="CZ47" s="16" t="e">
        <f t="shared" ref="CZ47" si="240">CY47/CX47*100</f>
        <v>#DIV/0!</v>
      </c>
      <c r="DA47" s="1"/>
      <c r="DB47" s="1"/>
      <c r="DC47" s="16" t="e">
        <f t="shared" si="105"/>
        <v>#DIV/0!</v>
      </c>
      <c r="DD47" s="16"/>
      <c r="DE47" s="16"/>
      <c r="DF47" s="16"/>
      <c r="DG47" s="1">
        <f t="shared" si="233"/>
        <v>0</v>
      </c>
      <c r="DH47" s="1">
        <f t="shared" si="233"/>
        <v>0</v>
      </c>
      <c r="DI47" s="16" t="e">
        <f t="shared" si="35"/>
        <v>#DIV/0!</v>
      </c>
      <c r="DJ47" s="1"/>
      <c r="DK47" s="1"/>
      <c r="DL47" s="16" t="e">
        <f t="shared" si="130"/>
        <v>#DIV/0!</v>
      </c>
      <c r="DM47" s="1"/>
      <c r="DN47" s="1"/>
      <c r="DO47" s="16" t="e">
        <f t="shared" ref="DO47" si="241">DN47/DM47*100</f>
        <v>#DIV/0!</v>
      </c>
      <c r="DP47" s="1"/>
      <c r="DQ47" s="1"/>
      <c r="DR47" s="16" t="e">
        <f t="shared" ref="DR47" si="242">DQ47/DP47*100</f>
        <v>#DIV/0!</v>
      </c>
      <c r="DS47" s="1"/>
      <c r="DT47" s="1"/>
      <c r="DU47" s="16" t="e">
        <f t="shared" ref="DU47" si="243">DT47/DS47*100</f>
        <v>#DIV/0!</v>
      </c>
      <c r="DV47" s="57"/>
      <c r="DW47" s="57"/>
      <c r="DX47" s="56" t="e">
        <f t="shared" si="230"/>
        <v>#DIV/0!</v>
      </c>
      <c r="DY47" s="1"/>
      <c r="DZ47" s="1"/>
      <c r="EA47" s="16" t="e">
        <f t="shared" ref="EA47:EA48" si="244">DZ47/DY47*100</f>
        <v>#DIV/0!</v>
      </c>
      <c r="EB47" s="16"/>
      <c r="EC47" s="16"/>
      <c r="ED47" s="16" t="e">
        <f t="shared" ref="ED47:ED48" si="245">EC47/EB47*100</f>
        <v>#DIV/0!</v>
      </c>
      <c r="EE47" s="1"/>
      <c r="EF47" s="1"/>
      <c r="EG47" s="16" t="e">
        <f t="shared" si="137"/>
        <v>#DIV/0!</v>
      </c>
      <c r="EH47" s="16"/>
      <c r="EI47" s="16"/>
      <c r="EJ47" s="16" t="e">
        <f t="shared" si="106"/>
        <v>#DIV/0!</v>
      </c>
      <c r="EK47" s="1">
        <f t="shared" si="224"/>
        <v>0</v>
      </c>
      <c r="EL47" s="1">
        <f t="shared" si="225"/>
        <v>0</v>
      </c>
      <c r="EM47" s="16" t="e">
        <f t="shared" si="2"/>
        <v>#DIV/0!</v>
      </c>
      <c r="EN47" s="45">
        <f t="shared" si="92"/>
        <v>1</v>
      </c>
      <c r="EO47" s="45">
        <f t="shared" si="93"/>
        <v>1</v>
      </c>
      <c r="EP47" s="45">
        <f t="shared" si="94"/>
        <v>1</v>
      </c>
      <c r="EQ47" s="45">
        <f t="shared" si="95"/>
        <v>1</v>
      </c>
      <c r="ER47" s="45">
        <f t="shared" si="96"/>
        <v>1</v>
      </c>
      <c r="ES47" s="45">
        <f t="shared" si="97"/>
        <v>1</v>
      </c>
      <c r="ET47" s="45">
        <f t="shared" si="98"/>
        <v>1</v>
      </c>
      <c r="EU47" s="45">
        <f t="shared" si="99"/>
        <v>1</v>
      </c>
      <c r="EV47" s="45">
        <f t="shared" si="100"/>
        <v>1</v>
      </c>
      <c r="EW47" s="45">
        <f t="shared" si="101"/>
        <v>1</v>
      </c>
      <c r="EX47" s="45">
        <f t="shared" si="102"/>
        <v>1</v>
      </c>
      <c r="EY47" s="45">
        <f t="shared" si="103"/>
        <v>1</v>
      </c>
      <c r="EZ47" s="45">
        <f t="shared" si="104"/>
        <v>12</v>
      </c>
    </row>
    <row r="48" spans="1:156" x14ac:dyDescent="0.25">
      <c r="A48" s="4"/>
      <c r="B48" s="5">
        <v>831</v>
      </c>
      <c r="C48" s="4"/>
      <c r="D48" s="4"/>
      <c r="E48" s="4"/>
      <c r="F48" s="13">
        <f t="shared" si="226"/>
        <v>0</v>
      </c>
      <c r="G48" s="13">
        <f t="shared" si="226"/>
        <v>0</v>
      </c>
      <c r="H48" s="16" t="e">
        <f t="shared" si="4"/>
        <v>#DIV/0!</v>
      </c>
      <c r="I48" s="1"/>
      <c r="J48" s="1"/>
      <c r="K48" s="16" t="e">
        <f t="shared" si="5"/>
        <v>#DIV/0!</v>
      </c>
      <c r="L48" s="1"/>
      <c r="M48" s="1"/>
      <c r="N48" s="16" t="e">
        <f t="shared" si="194"/>
        <v>#DIV/0!</v>
      </c>
      <c r="O48" s="4"/>
      <c r="P48" s="4"/>
      <c r="Q48" s="16"/>
      <c r="R48" s="1"/>
      <c r="S48" s="1"/>
      <c r="T48" s="16" t="e">
        <f t="shared" si="196"/>
        <v>#DIV/0!</v>
      </c>
      <c r="U48" s="16"/>
      <c r="V48" s="16"/>
      <c r="W48" s="16"/>
      <c r="X48" s="1"/>
      <c r="Y48" s="1"/>
      <c r="Z48" s="16"/>
      <c r="AA48" s="1"/>
      <c r="AB48" s="1"/>
      <c r="AC48" s="16" t="e">
        <f t="shared" si="198"/>
        <v>#DIV/0!</v>
      </c>
      <c r="AD48" s="1"/>
      <c r="AE48" s="1"/>
      <c r="AF48" s="16" t="e">
        <f t="shared" si="199"/>
        <v>#DIV/0!</v>
      </c>
      <c r="AG48" s="1"/>
      <c r="AH48" s="1"/>
      <c r="AI48" s="16" t="e">
        <f t="shared" si="200"/>
        <v>#DIV/0!</v>
      </c>
      <c r="AJ48" s="1"/>
      <c r="AK48" s="1"/>
      <c r="AL48" s="16"/>
      <c r="AM48" s="1"/>
      <c r="AN48" s="1"/>
      <c r="AO48" s="16"/>
      <c r="AP48" s="42"/>
      <c r="AQ48" s="1"/>
      <c r="AR48" s="16" t="e">
        <f t="shared" si="203"/>
        <v>#DIV/0!</v>
      </c>
      <c r="AS48" s="1"/>
      <c r="AT48" s="1"/>
      <c r="AU48" s="16" t="e">
        <f t="shared" si="114"/>
        <v>#DIV/0!</v>
      </c>
      <c r="AV48" s="16"/>
      <c r="AW48" s="16"/>
      <c r="AX48" s="16" t="e">
        <f t="shared" si="18"/>
        <v>#DIV/0!</v>
      </c>
      <c r="AY48" s="1"/>
      <c r="AZ48" s="1"/>
      <c r="BA48" s="16" t="e">
        <f t="shared" si="175"/>
        <v>#DIV/0!</v>
      </c>
      <c r="BB48" s="16"/>
      <c r="BC48" s="16"/>
      <c r="BD48" s="16" t="e">
        <f t="shared" si="115"/>
        <v>#DIV/0!</v>
      </c>
      <c r="BE48" s="16"/>
      <c r="BF48" s="16"/>
      <c r="BG48" s="16"/>
      <c r="BH48" s="1"/>
      <c r="BI48" s="1"/>
      <c r="BJ48" s="16"/>
      <c r="BK48" s="16"/>
      <c r="BL48" s="16"/>
      <c r="BM48" s="16"/>
      <c r="BN48" s="15"/>
      <c r="BO48" s="15"/>
      <c r="BP48" s="16" t="e">
        <f t="shared" si="118"/>
        <v>#DIV/0!</v>
      </c>
      <c r="BQ48" s="1"/>
      <c r="BR48" s="1"/>
      <c r="BS48" s="16" t="e">
        <f t="shared" si="119"/>
        <v>#DIV/0!</v>
      </c>
      <c r="BT48" s="1"/>
      <c r="BU48" s="1"/>
      <c r="BV48" s="16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16" t="e">
        <f t="shared" si="138"/>
        <v>#DIV/0!</v>
      </c>
      <c r="CL48" s="1">
        <f t="shared" si="222"/>
        <v>0</v>
      </c>
      <c r="CM48" s="1">
        <f t="shared" si="222"/>
        <v>0</v>
      </c>
      <c r="CN48" s="16" t="e">
        <f t="shared" si="82"/>
        <v>#DIV/0!</v>
      </c>
      <c r="CO48" s="1"/>
      <c r="CP48" s="1"/>
      <c r="CQ48" s="16" t="e">
        <f t="shared" si="122"/>
        <v>#DIV/0!</v>
      </c>
      <c r="CR48" s="1"/>
      <c r="CS48" s="1"/>
      <c r="CT48" s="16" t="e">
        <f t="shared" si="124"/>
        <v>#DIV/0!</v>
      </c>
      <c r="CU48" s="1"/>
      <c r="CV48" s="1"/>
      <c r="CW48" s="16"/>
      <c r="CX48" s="1"/>
      <c r="CY48" s="1"/>
      <c r="CZ48" s="16"/>
      <c r="DA48" s="1"/>
      <c r="DB48" s="1"/>
      <c r="DC48" s="16" t="e">
        <f t="shared" si="105"/>
        <v>#DIV/0!</v>
      </c>
      <c r="DD48" s="16"/>
      <c r="DE48" s="16"/>
      <c r="DF48" s="16"/>
      <c r="DG48" s="1">
        <f t="shared" si="233"/>
        <v>0</v>
      </c>
      <c r="DH48" s="1">
        <f t="shared" si="233"/>
        <v>0</v>
      </c>
      <c r="DI48" s="16" t="e">
        <f t="shared" si="35"/>
        <v>#DIV/0!</v>
      </c>
      <c r="DJ48" s="1"/>
      <c r="DK48" s="1"/>
      <c r="DL48" s="16" t="e">
        <f t="shared" si="130"/>
        <v>#DIV/0!</v>
      </c>
      <c r="DM48" s="1"/>
      <c r="DN48" s="1"/>
      <c r="DO48" s="16"/>
      <c r="DP48" s="1"/>
      <c r="DQ48" s="1"/>
      <c r="DR48" s="16"/>
      <c r="DS48" s="1"/>
      <c r="DT48" s="1"/>
      <c r="DU48" s="16"/>
      <c r="DV48" s="57"/>
      <c r="DW48" s="57"/>
      <c r="DX48" s="56" t="e">
        <f t="shared" si="230"/>
        <v>#DIV/0!</v>
      </c>
      <c r="DY48" s="1"/>
      <c r="DZ48" s="1"/>
      <c r="EA48" s="16" t="e">
        <f t="shared" si="244"/>
        <v>#DIV/0!</v>
      </c>
      <c r="EB48" s="16"/>
      <c r="EC48" s="16"/>
      <c r="ED48" s="16" t="e">
        <f t="shared" si="245"/>
        <v>#DIV/0!</v>
      </c>
      <c r="EE48" s="1"/>
      <c r="EF48" s="1"/>
      <c r="EG48" s="16" t="e">
        <f t="shared" si="137"/>
        <v>#DIV/0!</v>
      </c>
      <c r="EH48" s="16"/>
      <c r="EI48" s="16"/>
      <c r="EJ48" s="16" t="e">
        <f t="shared" si="106"/>
        <v>#DIV/0!</v>
      </c>
      <c r="EK48" s="1">
        <f t="shared" si="224"/>
        <v>0</v>
      </c>
      <c r="EL48" s="1">
        <f t="shared" si="225"/>
        <v>0</v>
      </c>
      <c r="EM48" s="16" t="e">
        <f t="shared" si="2"/>
        <v>#DIV/0!</v>
      </c>
      <c r="EN48" s="45">
        <f t="shared" si="92"/>
        <v>1</v>
      </c>
      <c r="EO48" s="45">
        <f t="shared" si="93"/>
        <v>1</v>
      </c>
      <c r="EP48" s="45">
        <f t="shared" si="94"/>
        <v>1</v>
      </c>
      <c r="EQ48" s="45">
        <f t="shared" si="95"/>
        <v>1</v>
      </c>
      <c r="ER48" s="45">
        <f t="shared" si="96"/>
        <v>1</v>
      </c>
      <c r="ES48" s="45">
        <f t="shared" si="97"/>
        <v>1</v>
      </c>
      <c r="ET48" s="45">
        <f t="shared" si="98"/>
        <v>1</v>
      </c>
      <c r="EU48" s="45">
        <f t="shared" si="99"/>
        <v>1</v>
      </c>
      <c r="EV48" s="45">
        <f t="shared" si="100"/>
        <v>1</v>
      </c>
      <c r="EW48" s="45">
        <f t="shared" si="101"/>
        <v>1</v>
      </c>
      <c r="EX48" s="45">
        <f t="shared" si="102"/>
        <v>1</v>
      </c>
      <c r="EY48" s="45">
        <f t="shared" si="103"/>
        <v>1</v>
      </c>
      <c r="EZ48" s="45">
        <f t="shared" si="104"/>
        <v>12</v>
      </c>
    </row>
    <row r="49" spans="1:156" x14ac:dyDescent="0.25">
      <c r="A49" s="4"/>
      <c r="B49" s="5">
        <v>851</v>
      </c>
      <c r="C49" s="6" t="s">
        <v>85</v>
      </c>
      <c r="D49" s="4"/>
      <c r="E49" s="4"/>
      <c r="F49" s="13">
        <f t="shared" si="226"/>
        <v>654300</v>
      </c>
      <c r="G49" s="13">
        <f t="shared" si="226"/>
        <v>654242</v>
      </c>
      <c r="H49" s="16">
        <f t="shared" si="4"/>
        <v>99.991135564725667</v>
      </c>
      <c r="I49" s="1">
        <f t="shared" ref="I49:J50" si="246">L49+O49+R49</f>
        <v>0</v>
      </c>
      <c r="J49" s="1">
        <f t="shared" si="246"/>
        <v>0</v>
      </c>
      <c r="K49" s="16" t="e">
        <f t="shared" ref="K49:K50" si="247">J49/I49*100</f>
        <v>#DIV/0!</v>
      </c>
      <c r="L49" s="1"/>
      <c r="M49" s="1"/>
      <c r="N49" s="16" t="e">
        <f t="shared" ref="N49:N50" si="248">M49/L49*100</f>
        <v>#DIV/0!</v>
      </c>
      <c r="O49" s="4"/>
      <c r="P49" s="4"/>
      <c r="Q49" s="16" t="e">
        <f t="shared" ref="Q49:Q50" si="249">P49/O49*100</f>
        <v>#DIV/0!</v>
      </c>
      <c r="R49" s="1"/>
      <c r="S49" s="1"/>
      <c r="T49" s="16" t="e">
        <f t="shared" ref="T49:T50" si="250">S49/R49*100</f>
        <v>#DIV/0!</v>
      </c>
      <c r="U49" s="16"/>
      <c r="V49" s="16"/>
      <c r="W49" s="16"/>
      <c r="X49" s="1">
        <f t="shared" ref="X49:Y52" si="251">AA49+AD49+AG49+AJ49+AP49+AS49+AM49</f>
        <v>0</v>
      </c>
      <c r="Y49" s="1">
        <f t="shared" si="251"/>
        <v>0</v>
      </c>
      <c r="Z49" s="16" t="e">
        <f t="shared" ref="Z49:Z50" si="252">Y49/X49*100</f>
        <v>#DIV/0!</v>
      </c>
      <c r="AA49" s="1"/>
      <c r="AB49" s="1"/>
      <c r="AC49" s="16" t="e">
        <f t="shared" ref="AC49:AC50" si="253">AB49/AA49*100</f>
        <v>#DIV/0!</v>
      </c>
      <c r="AD49" s="1"/>
      <c r="AE49" s="1"/>
      <c r="AF49" s="16" t="e">
        <f t="shared" ref="AF49:AF50" si="254">AE49/AD49*100</f>
        <v>#DIV/0!</v>
      </c>
      <c r="AG49" s="1"/>
      <c r="AH49" s="1"/>
      <c r="AI49" s="16" t="e">
        <f t="shared" si="200"/>
        <v>#DIV/0!</v>
      </c>
      <c r="AJ49" s="1"/>
      <c r="AK49" s="1"/>
      <c r="AL49" s="16" t="e">
        <f t="shared" ref="AL49:AL50" si="255">AK49/AJ49*100</f>
        <v>#DIV/0!</v>
      </c>
      <c r="AM49" s="1"/>
      <c r="AN49" s="1"/>
      <c r="AO49" s="16" t="e">
        <f t="shared" ref="AO49:AO50" si="256">AN49/AM49*100</f>
        <v>#DIV/0!</v>
      </c>
      <c r="AP49" s="42"/>
      <c r="AQ49" s="1"/>
      <c r="AR49" s="16" t="e">
        <f t="shared" si="203"/>
        <v>#DIV/0!</v>
      </c>
      <c r="AS49" s="1"/>
      <c r="AT49" s="1"/>
      <c r="AU49" s="16" t="e">
        <f t="shared" si="114"/>
        <v>#DIV/0!</v>
      </c>
      <c r="AV49" s="16"/>
      <c r="AW49" s="16"/>
      <c r="AX49" s="16" t="e">
        <f t="shared" si="18"/>
        <v>#DIV/0!</v>
      </c>
      <c r="AY49" s="1"/>
      <c r="AZ49" s="1"/>
      <c r="BA49" s="16" t="e">
        <f t="shared" ref="BA49:BA50" si="257">AZ49/AY49*100</f>
        <v>#DIV/0!</v>
      </c>
      <c r="BB49" s="16"/>
      <c r="BC49" s="16"/>
      <c r="BD49" s="16" t="e">
        <f t="shared" si="115"/>
        <v>#DIV/0!</v>
      </c>
      <c r="BE49" s="16"/>
      <c r="BF49" s="16"/>
      <c r="BG49" s="16" t="e">
        <f t="shared" ref="BG49:BG50" si="258">BF49/BE49*100</f>
        <v>#DIV/0!</v>
      </c>
      <c r="BH49" s="1"/>
      <c r="BI49" s="1"/>
      <c r="BJ49" s="16" t="e">
        <f t="shared" ref="BJ49:BJ50" si="259">BI49/BH49*100</f>
        <v>#DIV/0!</v>
      </c>
      <c r="BK49" s="16"/>
      <c r="BL49" s="16"/>
      <c r="BM49" s="16"/>
      <c r="BN49" s="15"/>
      <c r="BO49" s="15"/>
      <c r="BP49" s="16" t="e">
        <f t="shared" si="118"/>
        <v>#DIV/0!</v>
      </c>
      <c r="BQ49" s="1">
        <f t="shared" ref="BQ49:BR50" si="260">BT49+CI49</f>
        <v>0</v>
      </c>
      <c r="BR49" s="1">
        <f t="shared" si="260"/>
        <v>0</v>
      </c>
      <c r="BS49" s="16" t="e">
        <f t="shared" si="119"/>
        <v>#DIV/0!</v>
      </c>
      <c r="BT49" s="1"/>
      <c r="BU49" s="1"/>
      <c r="BV49" s="16" t="e">
        <f t="shared" ref="BV49:BV50" si="261">BU49/BT49*100</f>
        <v>#DIV/0!</v>
      </c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16" t="e">
        <f t="shared" si="138"/>
        <v>#DIV/0!</v>
      </c>
      <c r="CL49" s="1">
        <f t="shared" si="222"/>
        <v>654300</v>
      </c>
      <c r="CM49" s="1">
        <f t="shared" si="222"/>
        <v>654242</v>
      </c>
      <c r="CN49" s="16">
        <f t="shared" si="82"/>
        <v>99.991135564725667</v>
      </c>
      <c r="CO49" s="1">
        <v>654300</v>
      </c>
      <c r="CP49" s="1">
        <v>654242</v>
      </c>
      <c r="CQ49" s="16">
        <f t="shared" si="122"/>
        <v>99.991135564725667</v>
      </c>
      <c r="CR49" s="1"/>
      <c r="CS49" s="1"/>
      <c r="CT49" s="16" t="e">
        <f t="shared" si="124"/>
        <v>#DIV/0!</v>
      </c>
      <c r="CU49" s="1"/>
      <c r="CV49" s="1"/>
      <c r="CW49" s="16" t="e">
        <f t="shared" ref="CW49:CW50" si="262">CV49/CU49*100</f>
        <v>#DIV/0!</v>
      </c>
      <c r="CX49" s="1"/>
      <c r="CY49" s="1"/>
      <c r="CZ49" s="16" t="e">
        <f t="shared" ref="CZ49:CZ50" si="263">CY49/CX49*100</f>
        <v>#DIV/0!</v>
      </c>
      <c r="DA49" s="1"/>
      <c r="DB49" s="1"/>
      <c r="DC49" s="16" t="e">
        <f t="shared" si="105"/>
        <v>#DIV/0!</v>
      </c>
      <c r="DD49" s="16"/>
      <c r="DE49" s="16"/>
      <c r="DF49" s="16"/>
      <c r="DG49" s="1">
        <f t="shared" si="233"/>
        <v>0</v>
      </c>
      <c r="DH49" s="1">
        <f t="shared" si="233"/>
        <v>0</v>
      </c>
      <c r="DI49" s="16" t="e">
        <f t="shared" si="35"/>
        <v>#DIV/0!</v>
      </c>
      <c r="DJ49" s="1"/>
      <c r="DK49" s="1"/>
      <c r="DL49" s="16" t="e">
        <f t="shared" si="130"/>
        <v>#DIV/0!</v>
      </c>
      <c r="DM49" s="1"/>
      <c r="DN49" s="1"/>
      <c r="DO49" s="16" t="e">
        <f t="shared" ref="DO49:DO50" si="264">DN49/DM49*100</f>
        <v>#DIV/0!</v>
      </c>
      <c r="DP49" s="1"/>
      <c r="DQ49" s="1"/>
      <c r="DR49" s="16" t="e">
        <f t="shared" ref="DR49:DR50" si="265">DQ49/DP49*100</f>
        <v>#DIV/0!</v>
      </c>
      <c r="DS49" s="1"/>
      <c r="DT49" s="1"/>
      <c r="DU49" s="16" t="e">
        <f t="shared" ref="DU49:DU50" si="266">DT49/DS49*100</f>
        <v>#DIV/0!</v>
      </c>
      <c r="DV49" s="57"/>
      <c r="DW49" s="57"/>
      <c r="DX49" s="56" t="e">
        <f t="shared" ref="DX49:DX50" si="267">DW49/DV49*100</f>
        <v>#DIV/0!</v>
      </c>
      <c r="DY49" s="1"/>
      <c r="DZ49" s="1"/>
      <c r="EA49" s="16" t="e">
        <f t="shared" ref="EA49:EA50" si="268">DZ49/DY49*100</f>
        <v>#DIV/0!</v>
      </c>
      <c r="EB49" s="16"/>
      <c r="EC49" s="16"/>
      <c r="ED49" s="16" t="e">
        <f t="shared" ref="ED49:ED50" si="269">EC49/EB49*100</f>
        <v>#DIV/0!</v>
      </c>
      <c r="EE49" s="1"/>
      <c r="EF49" s="1"/>
      <c r="EG49" s="16" t="e">
        <f t="shared" si="137"/>
        <v>#DIV/0!</v>
      </c>
      <c r="EH49" s="16"/>
      <c r="EI49" s="16"/>
      <c r="EJ49" s="16" t="e">
        <f t="shared" ref="EJ49:EJ50" si="270">EI49/EH49*100</f>
        <v>#DIV/0!</v>
      </c>
      <c r="EK49" s="1">
        <f t="shared" si="224"/>
        <v>654300</v>
      </c>
      <c r="EL49" s="1">
        <f t="shared" si="225"/>
        <v>654242</v>
      </c>
      <c r="EM49" s="16">
        <f t="shared" si="2"/>
        <v>99.991135564725667</v>
      </c>
      <c r="EN49" s="45">
        <f t="shared" si="92"/>
        <v>1</v>
      </c>
      <c r="EO49" s="45">
        <f t="shared" si="93"/>
        <v>1</v>
      </c>
      <c r="EP49" s="45">
        <f t="shared" si="94"/>
        <v>1</v>
      </c>
      <c r="EQ49" s="45">
        <f t="shared" si="95"/>
        <v>1</v>
      </c>
      <c r="ER49" s="45">
        <f t="shared" si="96"/>
        <v>1</v>
      </c>
      <c r="ES49" s="45">
        <f t="shared" si="97"/>
        <v>1</v>
      </c>
      <c r="ET49" s="45">
        <f t="shared" si="98"/>
        <v>1</v>
      </c>
      <c r="EU49" s="45">
        <f t="shared" si="99"/>
        <v>1</v>
      </c>
      <c r="EV49" s="45">
        <f t="shared" si="100"/>
        <v>1</v>
      </c>
      <c r="EW49" s="45">
        <f t="shared" si="101"/>
        <v>1</v>
      </c>
      <c r="EX49" s="45">
        <f t="shared" si="102"/>
        <v>1</v>
      </c>
      <c r="EY49" s="45">
        <f t="shared" si="103"/>
        <v>1</v>
      </c>
      <c r="EZ49" s="45">
        <f t="shared" si="104"/>
        <v>12</v>
      </c>
    </row>
    <row r="50" spans="1:156" x14ac:dyDescent="0.25">
      <c r="A50" s="4"/>
      <c r="B50" s="5">
        <v>851.85299999999995</v>
      </c>
      <c r="C50" s="6" t="s">
        <v>86</v>
      </c>
      <c r="D50" s="4"/>
      <c r="E50" s="4"/>
      <c r="F50" s="13">
        <f t="shared" si="226"/>
        <v>9600</v>
      </c>
      <c r="G50" s="13">
        <f t="shared" si="226"/>
        <v>9298.59</v>
      </c>
      <c r="H50" s="16">
        <f t="shared" si="4"/>
        <v>96.860312500000006</v>
      </c>
      <c r="I50" s="1">
        <f t="shared" si="246"/>
        <v>0</v>
      </c>
      <c r="J50" s="1">
        <f t="shared" si="246"/>
        <v>0</v>
      </c>
      <c r="K50" s="16" t="e">
        <f t="shared" si="247"/>
        <v>#DIV/0!</v>
      </c>
      <c r="L50" s="1"/>
      <c r="M50" s="1"/>
      <c r="N50" s="16" t="e">
        <f t="shared" si="248"/>
        <v>#DIV/0!</v>
      </c>
      <c r="O50" s="4"/>
      <c r="P50" s="4"/>
      <c r="Q50" s="16" t="e">
        <f t="shared" si="249"/>
        <v>#DIV/0!</v>
      </c>
      <c r="R50" s="1"/>
      <c r="S50" s="1"/>
      <c r="T50" s="16" t="e">
        <f t="shared" si="250"/>
        <v>#DIV/0!</v>
      </c>
      <c r="U50" s="16"/>
      <c r="V50" s="16"/>
      <c r="W50" s="16"/>
      <c r="X50" s="1">
        <f t="shared" si="251"/>
        <v>0</v>
      </c>
      <c r="Y50" s="1">
        <f t="shared" si="251"/>
        <v>0</v>
      </c>
      <c r="Z50" s="16" t="e">
        <f t="shared" si="252"/>
        <v>#DIV/0!</v>
      </c>
      <c r="AA50" s="1"/>
      <c r="AB50" s="1"/>
      <c r="AC50" s="16" t="e">
        <f t="shared" si="253"/>
        <v>#DIV/0!</v>
      </c>
      <c r="AD50" s="1"/>
      <c r="AE50" s="1"/>
      <c r="AF50" s="16" t="e">
        <f t="shared" si="254"/>
        <v>#DIV/0!</v>
      </c>
      <c r="AG50" s="1"/>
      <c r="AH50" s="1"/>
      <c r="AI50" s="16" t="e">
        <f t="shared" si="200"/>
        <v>#DIV/0!</v>
      </c>
      <c r="AJ50" s="1"/>
      <c r="AK50" s="1"/>
      <c r="AL50" s="16" t="e">
        <f t="shared" si="255"/>
        <v>#DIV/0!</v>
      </c>
      <c r="AM50" s="1"/>
      <c r="AN50" s="1"/>
      <c r="AO50" s="16" t="e">
        <f t="shared" si="256"/>
        <v>#DIV/0!</v>
      </c>
      <c r="AP50" s="42"/>
      <c r="AQ50" s="1"/>
      <c r="AR50" s="16" t="e">
        <f t="shared" si="203"/>
        <v>#DIV/0!</v>
      </c>
      <c r="AS50" s="1"/>
      <c r="AT50" s="1"/>
      <c r="AU50" s="16" t="e">
        <f t="shared" si="114"/>
        <v>#DIV/0!</v>
      </c>
      <c r="AV50" s="16"/>
      <c r="AW50" s="16"/>
      <c r="AX50" s="16" t="e">
        <f t="shared" si="18"/>
        <v>#DIV/0!</v>
      </c>
      <c r="AY50" s="1"/>
      <c r="AZ50" s="1"/>
      <c r="BA50" s="16" t="e">
        <f t="shared" si="257"/>
        <v>#DIV/0!</v>
      </c>
      <c r="BB50" s="16"/>
      <c r="BC50" s="16"/>
      <c r="BD50" s="16" t="e">
        <f t="shared" si="115"/>
        <v>#DIV/0!</v>
      </c>
      <c r="BE50" s="16"/>
      <c r="BF50" s="16"/>
      <c r="BG50" s="16" t="e">
        <f t="shared" si="258"/>
        <v>#DIV/0!</v>
      </c>
      <c r="BH50" s="1"/>
      <c r="BI50" s="1"/>
      <c r="BJ50" s="16" t="e">
        <f t="shared" si="259"/>
        <v>#DIV/0!</v>
      </c>
      <c r="BK50" s="16"/>
      <c r="BL50" s="16"/>
      <c r="BM50" s="16"/>
      <c r="BN50" s="15"/>
      <c r="BO50" s="15"/>
      <c r="BP50" s="16" t="e">
        <f t="shared" si="118"/>
        <v>#DIV/0!</v>
      </c>
      <c r="BQ50" s="1">
        <f t="shared" si="260"/>
        <v>0</v>
      </c>
      <c r="BR50" s="1">
        <f t="shared" si="260"/>
        <v>0</v>
      </c>
      <c r="BS50" s="16" t="e">
        <f t="shared" si="119"/>
        <v>#DIV/0!</v>
      </c>
      <c r="BT50" s="1"/>
      <c r="BU50" s="1"/>
      <c r="BV50" s="16" t="e">
        <f t="shared" si="261"/>
        <v>#DIV/0!</v>
      </c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16" t="e">
        <f t="shared" si="138"/>
        <v>#DIV/0!</v>
      </c>
      <c r="CL50" s="1">
        <f t="shared" si="222"/>
        <v>9600</v>
      </c>
      <c r="CM50" s="1">
        <f t="shared" si="222"/>
        <v>9298.59</v>
      </c>
      <c r="CN50" s="16">
        <f t="shared" si="82"/>
        <v>96.860312500000006</v>
      </c>
      <c r="CO50" s="1"/>
      <c r="CP50" s="1"/>
      <c r="CQ50" s="16" t="e">
        <f t="shared" si="122"/>
        <v>#DIV/0!</v>
      </c>
      <c r="CR50" s="1">
        <f>5600+4000</f>
        <v>9600</v>
      </c>
      <c r="CS50" s="1">
        <f>5594.84+3703.75</f>
        <v>9298.59</v>
      </c>
      <c r="CT50" s="16">
        <f t="shared" si="124"/>
        <v>96.860312500000006</v>
      </c>
      <c r="CU50" s="1"/>
      <c r="CV50" s="1"/>
      <c r="CW50" s="16" t="e">
        <f t="shared" si="262"/>
        <v>#DIV/0!</v>
      </c>
      <c r="CX50" s="1"/>
      <c r="CY50" s="1"/>
      <c r="CZ50" s="16" t="e">
        <f t="shared" si="263"/>
        <v>#DIV/0!</v>
      </c>
      <c r="DA50" s="1"/>
      <c r="DB50" s="1"/>
      <c r="DC50" s="16" t="e">
        <f t="shared" si="105"/>
        <v>#DIV/0!</v>
      </c>
      <c r="DD50" s="16"/>
      <c r="DE50" s="16"/>
      <c r="DF50" s="16"/>
      <c r="DG50" s="1">
        <f t="shared" si="233"/>
        <v>0</v>
      </c>
      <c r="DH50" s="1">
        <f t="shared" si="233"/>
        <v>0</v>
      </c>
      <c r="DI50" s="16" t="e">
        <f t="shared" si="35"/>
        <v>#DIV/0!</v>
      </c>
      <c r="DJ50" s="1"/>
      <c r="DK50" s="1"/>
      <c r="DL50" s="16" t="e">
        <f t="shared" si="130"/>
        <v>#DIV/0!</v>
      </c>
      <c r="DM50" s="1"/>
      <c r="DN50" s="1"/>
      <c r="DO50" s="16" t="e">
        <f t="shared" si="264"/>
        <v>#DIV/0!</v>
      </c>
      <c r="DP50" s="1"/>
      <c r="DQ50" s="1"/>
      <c r="DR50" s="16" t="e">
        <f t="shared" si="265"/>
        <v>#DIV/0!</v>
      </c>
      <c r="DS50" s="1"/>
      <c r="DT50" s="1"/>
      <c r="DU50" s="16" t="e">
        <f t="shared" si="266"/>
        <v>#DIV/0!</v>
      </c>
      <c r="DV50" s="57"/>
      <c r="DW50" s="57"/>
      <c r="DX50" s="56" t="e">
        <f t="shared" si="267"/>
        <v>#DIV/0!</v>
      </c>
      <c r="DY50" s="1"/>
      <c r="DZ50" s="1"/>
      <c r="EA50" s="16" t="e">
        <f t="shared" si="268"/>
        <v>#DIV/0!</v>
      </c>
      <c r="EB50" s="16"/>
      <c r="EC50" s="16"/>
      <c r="ED50" s="16" t="e">
        <f t="shared" si="269"/>
        <v>#DIV/0!</v>
      </c>
      <c r="EE50" s="1"/>
      <c r="EF50" s="1"/>
      <c r="EG50" s="16" t="e">
        <f t="shared" si="137"/>
        <v>#DIV/0!</v>
      </c>
      <c r="EH50" s="16"/>
      <c r="EI50" s="16"/>
      <c r="EJ50" s="16" t="e">
        <f t="shared" si="270"/>
        <v>#DIV/0!</v>
      </c>
      <c r="EK50" s="1">
        <f t="shared" si="224"/>
        <v>9600</v>
      </c>
      <c r="EL50" s="1">
        <f t="shared" si="225"/>
        <v>9298.59</v>
      </c>
      <c r="EM50" s="16">
        <f t="shared" si="2"/>
        <v>96.860312500000006</v>
      </c>
      <c r="EN50" s="45">
        <f t="shared" si="92"/>
        <v>1</v>
      </c>
      <c r="EO50" s="45">
        <f t="shared" si="93"/>
        <v>1</v>
      </c>
      <c r="EP50" s="45">
        <f t="shared" si="94"/>
        <v>1</v>
      </c>
      <c r="EQ50" s="45">
        <f t="shared" si="95"/>
        <v>1</v>
      </c>
      <c r="ER50" s="45">
        <f t="shared" si="96"/>
        <v>1</v>
      </c>
      <c r="ES50" s="45">
        <f t="shared" si="97"/>
        <v>1</v>
      </c>
      <c r="ET50" s="45">
        <f t="shared" si="98"/>
        <v>1</v>
      </c>
      <c r="EU50" s="45">
        <f t="shared" si="99"/>
        <v>1</v>
      </c>
      <c r="EV50" s="45">
        <f t="shared" si="100"/>
        <v>1</v>
      </c>
      <c r="EW50" s="45">
        <f t="shared" si="101"/>
        <v>1</v>
      </c>
      <c r="EX50" s="45">
        <f t="shared" si="102"/>
        <v>1</v>
      </c>
      <c r="EY50" s="45">
        <f t="shared" si="103"/>
        <v>1</v>
      </c>
      <c r="EZ50" s="45">
        <f t="shared" si="104"/>
        <v>12</v>
      </c>
    </row>
    <row r="51" spans="1:156" x14ac:dyDescent="0.25">
      <c r="A51" s="17" t="s">
        <v>80</v>
      </c>
      <c r="B51" s="26"/>
      <c r="C51" s="21" t="s">
        <v>81</v>
      </c>
      <c r="D51" s="17"/>
      <c r="E51" s="17"/>
      <c r="F51" s="33">
        <f>F52</f>
        <v>1767600</v>
      </c>
      <c r="G51" s="33">
        <f t="shared" ref="G51:CA66" si="271">G52</f>
        <v>23762.080000000002</v>
      </c>
      <c r="H51" s="33">
        <f t="shared" si="271"/>
        <v>67.123738861611201</v>
      </c>
      <c r="I51" s="33">
        <f t="shared" si="271"/>
        <v>0</v>
      </c>
      <c r="J51" s="33">
        <f t="shared" si="271"/>
        <v>0</v>
      </c>
      <c r="K51" s="78">
        <f t="shared" si="271"/>
        <v>69.652767537122358</v>
      </c>
      <c r="L51" s="33">
        <f t="shared" si="271"/>
        <v>0</v>
      </c>
      <c r="M51" s="33">
        <f t="shared" si="271"/>
        <v>0</v>
      </c>
      <c r="N51" s="78">
        <f t="shared" si="271"/>
        <v>72.188603333333333</v>
      </c>
      <c r="O51" s="33">
        <f t="shared" si="271"/>
        <v>0</v>
      </c>
      <c r="P51" s="33">
        <f t="shared" si="271"/>
        <v>0</v>
      </c>
      <c r="Q51" s="33">
        <f t="shared" si="271"/>
        <v>0</v>
      </c>
      <c r="R51" s="33">
        <f t="shared" si="271"/>
        <v>0</v>
      </c>
      <c r="S51" s="33">
        <f t="shared" si="271"/>
        <v>0</v>
      </c>
      <c r="T51" s="33">
        <f t="shared" si="271"/>
        <v>61.255960264900658</v>
      </c>
      <c r="U51" s="33"/>
      <c r="V51" s="33"/>
      <c r="W51" s="33"/>
      <c r="X51" s="3">
        <f t="shared" si="251"/>
        <v>1767600</v>
      </c>
      <c r="Y51" s="3">
        <f t="shared" si="251"/>
        <v>23762.080000000002</v>
      </c>
      <c r="Z51" s="78">
        <f t="shared" si="271"/>
        <v>55.562335714285702</v>
      </c>
      <c r="AA51" s="33">
        <f t="shared" si="271"/>
        <v>0</v>
      </c>
      <c r="AB51" s="33">
        <f t="shared" si="271"/>
        <v>0</v>
      </c>
      <c r="AC51" s="33" t="e">
        <f t="shared" si="271"/>
        <v>#DIV/0!</v>
      </c>
      <c r="AD51" s="33">
        <f t="shared" si="271"/>
        <v>0</v>
      </c>
      <c r="AE51" s="33">
        <f t="shared" si="271"/>
        <v>0</v>
      </c>
      <c r="AF51" s="33" t="e">
        <f t="shared" si="271"/>
        <v>#DIV/0!</v>
      </c>
      <c r="AG51" s="33">
        <f t="shared" si="271"/>
        <v>0</v>
      </c>
      <c r="AH51" s="33">
        <f t="shared" si="271"/>
        <v>0</v>
      </c>
      <c r="AI51" s="16" t="e">
        <f t="shared" si="200"/>
        <v>#DIV/0!</v>
      </c>
      <c r="AJ51" s="33">
        <f t="shared" si="271"/>
        <v>0</v>
      </c>
      <c r="AK51" s="33">
        <f t="shared" si="271"/>
        <v>0</v>
      </c>
      <c r="AL51" s="33">
        <f t="shared" si="271"/>
        <v>0</v>
      </c>
      <c r="AM51" s="33">
        <f t="shared" si="271"/>
        <v>0</v>
      </c>
      <c r="AN51" s="33">
        <f t="shared" si="271"/>
        <v>0</v>
      </c>
      <c r="AO51" s="33">
        <f t="shared" si="271"/>
        <v>0</v>
      </c>
      <c r="AP51" s="33">
        <f t="shared" si="271"/>
        <v>8000</v>
      </c>
      <c r="AQ51" s="33">
        <f t="shared" si="271"/>
        <v>2762.08</v>
      </c>
      <c r="AR51" s="16">
        <f t="shared" si="203"/>
        <v>34.526000000000003</v>
      </c>
      <c r="AS51" s="33">
        <f t="shared" si="271"/>
        <v>1759600</v>
      </c>
      <c r="AT51" s="33">
        <f t="shared" si="271"/>
        <v>21000</v>
      </c>
      <c r="AU51" s="16">
        <f t="shared" si="114"/>
        <v>1.1934530575130711</v>
      </c>
      <c r="AV51" s="33"/>
      <c r="AW51" s="33"/>
      <c r="AX51" s="16" t="e">
        <f t="shared" si="18"/>
        <v>#DIV/0!</v>
      </c>
      <c r="AY51" s="33">
        <f t="shared" si="271"/>
        <v>0</v>
      </c>
      <c r="AZ51" s="33">
        <f t="shared" si="271"/>
        <v>0</v>
      </c>
      <c r="BA51" s="33" t="e">
        <f t="shared" si="271"/>
        <v>#DIV/0!</v>
      </c>
      <c r="BB51" s="33"/>
      <c r="BC51" s="33"/>
      <c r="BD51" s="16" t="e">
        <f t="shared" si="115"/>
        <v>#DIV/0!</v>
      </c>
      <c r="BE51" s="33">
        <f t="shared" si="271"/>
        <v>0</v>
      </c>
      <c r="BF51" s="33">
        <f t="shared" si="271"/>
        <v>0</v>
      </c>
      <c r="BG51" s="33">
        <f t="shared" si="271"/>
        <v>0</v>
      </c>
      <c r="BH51" s="33">
        <f t="shared" si="271"/>
        <v>0</v>
      </c>
      <c r="BI51" s="33">
        <f t="shared" si="271"/>
        <v>0</v>
      </c>
      <c r="BJ51" s="33">
        <f t="shared" si="271"/>
        <v>0</v>
      </c>
      <c r="BK51" s="33">
        <f t="shared" si="271"/>
        <v>0</v>
      </c>
      <c r="BL51" s="33">
        <f t="shared" si="271"/>
        <v>0</v>
      </c>
      <c r="BM51" s="33">
        <f t="shared" si="271"/>
        <v>0</v>
      </c>
      <c r="BN51" s="33">
        <f t="shared" si="271"/>
        <v>0</v>
      </c>
      <c r="BO51" s="33">
        <f t="shared" si="271"/>
        <v>0</v>
      </c>
      <c r="BP51" s="16" t="e">
        <f t="shared" si="118"/>
        <v>#DIV/0!</v>
      </c>
      <c r="BQ51" s="33">
        <f t="shared" si="271"/>
        <v>0</v>
      </c>
      <c r="BR51" s="33">
        <f t="shared" si="271"/>
        <v>0</v>
      </c>
      <c r="BS51" s="16" t="e">
        <f t="shared" si="119"/>
        <v>#DIV/0!</v>
      </c>
      <c r="BT51" s="33">
        <f t="shared" si="271"/>
        <v>0</v>
      </c>
      <c r="BU51" s="33">
        <f t="shared" si="271"/>
        <v>0</v>
      </c>
      <c r="BV51" s="33">
        <f t="shared" si="271"/>
        <v>0</v>
      </c>
      <c r="BW51" s="33">
        <f t="shared" si="271"/>
        <v>0</v>
      </c>
      <c r="BX51" s="33">
        <f t="shared" si="271"/>
        <v>0</v>
      </c>
      <c r="BY51" s="33">
        <f t="shared" si="271"/>
        <v>0</v>
      </c>
      <c r="BZ51" s="33">
        <f t="shared" si="271"/>
        <v>0</v>
      </c>
      <c r="CA51" s="33">
        <f t="shared" si="271"/>
        <v>0</v>
      </c>
      <c r="CB51" s="33">
        <f t="shared" ref="CB51:EM52" si="272">CB52</f>
        <v>0</v>
      </c>
      <c r="CC51" s="33">
        <f t="shared" si="272"/>
        <v>0</v>
      </c>
      <c r="CD51" s="33">
        <f t="shared" si="272"/>
        <v>0</v>
      </c>
      <c r="CE51" s="33">
        <f t="shared" si="272"/>
        <v>0</v>
      </c>
      <c r="CF51" s="33">
        <f t="shared" si="272"/>
        <v>0</v>
      </c>
      <c r="CG51" s="33">
        <f t="shared" si="272"/>
        <v>0</v>
      </c>
      <c r="CH51" s="33">
        <f t="shared" si="272"/>
        <v>0</v>
      </c>
      <c r="CI51" s="33">
        <f t="shared" si="272"/>
        <v>0</v>
      </c>
      <c r="CJ51" s="33">
        <f t="shared" si="272"/>
        <v>0</v>
      </c>
      <c r="CK51" s="16" t="e">
        <f t="shared" si="138"/>
        <v>#DIV/0!</v>
      </c>
      <c r="CL51" s="33">
        <f t="shared" si="272"/>
        <v>0</v>
      </c>
      <c r="CM51" s="33">
        <f t="shared" si="272"/>
        <v>0</v>
      </c>
      <c r="CN51" s="16" t="e">
        <f t="shared" si="82"/>
        <v>#DIV/0!</v>
      </c>
      <c r="CO51" s="33">
        <f t="shared" si="272"/>
        <v>0</v>
      </c>
      <c r="CP51" s="33">
        <f t="shared" si="272"/>
        <v>0</v>
      </c>
      <c r="CQ51" s="16" t="e">
        <f t="shared" si="122"/>
        <v>#DIV/0!</v>
      </c>
      <c r="CR51" s="33">
        <f t="shared" si="272"/>
        <v>0</v>
      </c>
      <c r="CS51" s="33">
        <f t="shared" si="272"/>
        <v>0</v>
      </c>
      <c r="CT51" s="16" t="e">
        <f t="shared" si="124"/>
        <v>#DIV/0!</v>
      </c>
      <c r="CU51" s="33">
        <f t="shared" si="272"/>
        <v>0</v>
      </c>
      <c r="CV51" s="33">
        <f t="shared" si="272"/>
        <v>0</v>
      </c>
      <c r="CW51" s="33">
        <f t="shared" si="272"/>
        <v>0</v>
      </c>
      <c r="CX51" s="33">
        <f t="shared" si="272"/>
        <v>0</v>
      </c>
      <c r="CY51" s="33">
        <f t="shared" si="272"/>
        <v>0</v>
      </c>
      <c r="CZ51" s="33">
        <f t="shared" si="272"/>
        <v>0</v>
      </c>
      <c r="DA51" s="33">
        <f t="shared" si="272"/>
        <v>0</v>
      </c>
      <c r="DB51" s="33">
        <f t="shared" si="272"/>
        <v>0</v>
      </c>
      <c r="DC51" s="16" t="e">
        <f t="shared" si="105"/>
        <v>#DIV/0!</v>
      </c>
      <c r="DD51" s="33"/>
      <c r="DE51" s="33"/>
      <c r="DF51" s="33"/>
      <c r="DG51" s="33">
        <f t="shared" si="272"/>
        <v>300000</v>
      </c>
      <c r="DH51" s="33">
        <f t="shared" si="272"/>
        <v>300000</v>
      </c>
      <c r="DI51" s="16">
        <f t="shared" si="35"/>
        <v>100</v>
      </c>
      <c r="DJ51" s="33">
        <f t="shared" si="272"/>
        <v>300000</v>
      </c>
      <c r="DK51" s="33">
        <f t="shared" si="272"/>
        <v>300000</v>
      </c>
      <c r="DL51" s="16">
        <f t="shared" si="130"/>
        <v>100</v>
      </c>
      <c r="DM51" s="33">
        <f t="shared" si="272"/>
        <v>0</v>
      </c>
      <c r="DN51" s="33">
        <f t="shared" si="272"/>
        <v>0</v>
      </c>
      <c r="DO51" s="33" t="e">
        <f t="shared" si="272"/>
        <v>#DIV/0!</v>
      </c>
      <c r="DP51" s="33">
        <f t="shared" si="272"/>
        <v>0</v>
      </c>
      <c r="DQ51" s="33">
        <f t="shared" si="272"/>
        <v>0</v>
      </c>
      <c r="DR51" s="33" t="e">
        <f t="shared" si="272"/>
        <v>#DIV/0!</v>
      </c>
      <c r="DS51" s="33">
        <f t="shared" si="272"/>
        <v>0</v>
      </c>
      <c r="DT51" s="33">
        <f t="shared" si="272"/>
        <v>0</v>
      </c>
      <c r="DU51" s="33" t="e">
        <f t="shared" si="272"/>
        <v>#DIV/0!</v>
      </c>
      <c r="DV51" s="58">
        <f t="shared" si="272"/>
        <v>0</v>
      </c>
      <c r="DW51" s="58">
        <f t="shared" si="272"/>
        <v>0</v>
      </c>
      <c r="DX51" s="58" t="e">
        <f t="shared" si="272"/>
        <v>#DIV/0!</v>
      </c>
      <c r="DY51" s="33">
        <f t="shared" si="272"/>
        <v>0</v>
      </c>
      <c r="DZ51" s="33">
        <f t="shared" si="272"/>
        <v>0</v>
      </c>
      <c r="EA51" s="33" t="e">
        <f t="shared" si="272"/>
        <v>#DIV/0!</v>
      </c>
      <c r="EB51" s="33">
        <f t="shared" si="272"/>
        <v>0</v>
      </c>
      <c r="EC51" s="33">
        <f t="shared" si="272"/>
        <v>0</v>
      </c>
      <c r="ED51" s="33" t="e">
        <f t="shared" si="272"/>
        <v>#DIV/0!</v>
      </c>
      <c r="EE51" s="33">
        <f t="shared" si="272"/>
        <v>0</v>
      </c>
      <c r="EF51" s="33">
        <f t="shared" si="272"/>
        <v>0</v>
      </c>
      <c r="EG51" s="16" t="e">
        <f t="shared" si="137"/>
        <v>#DIV/0!</v>
      </c>
      <c r="EH51" s="33">
        <f t="shared" si="272"/>
        <v>0</v>
      </c>
      <c r="EI51" s="33">
        <f t="shared" si="272"/>
        <v>0</v>
      </c>
      <c r="EJ51" s="33" t="e">
        <f t="shared" si="272"/>
        <v>#DIV/0!</v>
      </c>
      <c r="EK51" s="33">
        <f t="shared" si="272"/>
        <v>2067600</v>
      </c>
      <c r="EL51" s="33">
        <f t="shared" si="272"/>
        <v>323762.08</v>
      </c>
      <c r="EM51" s="33">
        <f t="shared" si="272"/>
        <v>15.658835364674021</v>
      </c>
      <c r="EN51" s="45">
        <f t="shared" si="92"/>
        <v>1</v>
      </c>
      <c r="EO51" s="45">
        <f t="shared" si="93"/>
        <v>1</v>
      </c>
      <c r="EP51" s="45">
        <f t="shared" si="94"/>
        <v>1</v>
      </c>
      <c r="EQ51" s="45">
        <f t="shared" si="95"/>
        <v>1</v>
      </c>
      <c r="ER51" s="45">
        <f t="shared" si="96"/>
        <v>1</v>
      </c>
      <c r="ES51" s="45">
        <f t="shared" si="97"/>
        <v>1</v>
      </c>
      <c r="ET51" s="45">
        <f t="shared" si="98"/>
        <v>1</v>
      </c>
      <c r="EU51" s="45">
        <f t="shared" si="99"/>
        <v>1</v>
      </c>
      <c r="EV51" s="45">
        <f t="shared" si="100"/>
        <v>1</v>
      </c>
      <c r="EW51" s="45">
        <f t="shared" si="101"/>
        <v>1</v>
      </c>
      <c r="EX51" s="45">
        <f t="shared" si="102"/>
        <v>1</v>
      </c>
      <c r="EY51" s="45">
        <f t="shared" si="103"/>
        <v>1</v>
      </c>
      <c r="EZ51" s="45">
        <f t="shared" si="104"/>
        <v>12</v>
      </c>
    </row>
    <row r="52" spans="1:156" ht="28.5" x14ac:dyDescent="0.25">
      <c r="A52" s="4" t="s">
        <v>82</v>
      </c>
      <c r="B52" s="5">
        <v>244</v>
      </c>
      <c r="C52" s="6" t="s">
        <v>106</v>
      </c>
      <c r="D52" s="4"/>
      <c r="E52" s="4"/>
      <c r="F52" s="13">
        <f t="shared" ref="F52:G52" si="273">I52+X52+BE52+BQ52+CL52+BN52</f>
        <v>1767600</v>
      </c>
      <c r="G52" s="13">
        <f t="shared" si="273"/>
        <v>23762.080000000002</v>
      </c>
      <c r="H52" s="33">
        <f t="shared" si="271"/>
        <v>67.123738861611201</v>
      </c>
      <c r="I52" s="1">
        <f t="shared" ref="I52:J52" si="274">L52+O52+R52</f>
        <v>0</v>
      </c>
      <c r="J52" s="1">
        <f t="shared" si="274"/>
        <v>0</v>
      </c>
      <c r="K52" s="78">
        <f t="shared" si="271"/>
        <v>69.652767537122358</v>
      </c>
      <c r="L52" s="1"/>
      <c r="M52" s="1"/>
      <c r="N52" s="78">
        <f t="shared" si="271"/>
        <v>72.188603333333333</v>
      </c>
      <c r="O52" s="4"/>
      <c r="P52" s="4"/>
      <c r="Q52" s="16"/>
      <c r="R52" s="1"/>
      <c r="S52" s="1"/>
      <c r="T52" s="33">
        <f t="shared" si="271"/>
        <v>61.255960264900658</v>
      </c>
      <c r="U52" s="16"/>
      <c r="V52" s="16"/>
      <c r="W52" s="16"/>
      <c r="X52" s="1">
        <f t="shared" si="251"/>
        <v>1767600</v>
      </c>
      <c r="Y52" s="1">
        <f t="shared" si="251"/>
        <v>23762.080000000002</v>
      </c>
      <c r="Z52" s="78">
        <f t="shared" si="271"/>
        <v>55.562335714285702</v>
      </c>
      <c r="AA52" s="1"/>
      <c r="AB52" s="1"/>
      <c r="AC52" s="33" t="e">
        <f t="shared" si="271"/>
        <v>#DIV/0!</v>
      </c>
      <c r="AD52" s="1"/>
      <c r="AE52" s="1"/>
      <c r="AF52" s="33" t="e">
        <f t="shared" si="271"/>
        <v>#DIV/0!</v>
      </c>
      <c r="AG52" s="1"/>
      <c r="AH52" s="1"/>
      <c r="AI52" s="16" t="e">
        <f t="shared" si="200"/>
        <v>#DIV/0!</v>
      </c>
      <c r="AJ52" s="1"/>
      <c r="AK52" s="1"/>
      <c r="AL52" s="16"/>
      <c r="AM52" s="1"/>
      <c r="AN52" s="1"/>
      <c r="AO52" s="16"/>
      <c r="AP52" s="42">
        <f>8000</f>
        <v>8000</v>
      </c>
      <c r="AQ52" s="1">
        <f>2762.08</f>
        <v>2762.08</v>
      </c>
      <c r="AR52" s="16">
        <f t="shared" si="203"/>
        <v>34.526000000000003</v>
      </c>
      <c r="AS52" s="1">
        <f>1738600+21000+8000-8000</f>
        <v>1759600</v>
      </c>
      <c r="AT52" s="1">
        <f>21000+2762.08-2762.08</f>
        <v>21000</v>
      </c>
      <c r="AU52" s="16">
        <f t="shared" si="114"/>
        <v>1.1934530575130711</v>
      </c>
      <c r="AV52" s="16"/>
      <c r="AW52" s="16"/>
      <c r="AX52" s="16" t="e">
        <f t="shared" si="18"/>
        <v>#DIV/0!</v>
      </c>
      <c r="AY52" s="1"/>
      <c r="AZ52" s="1"/>
      <c r="BA52" s="33" t="e">
        <f t="shared" si="271"/>
        <v>#DIV/0!</v>
      </c>
      <c r="BB52" s="16"/>
      <c r="BC52" s="16"/>
      <c r="BD52" s="16" t="e">
        <f t="shared" si="115"/>
        <v>#DIV/0!</v>
      </c>
      <c r="BE52" s="16"/>
      <c r="BF52" s="16"/>
      <c r="BG52" s="16"/>
      <c r="BH52" s="1"/>
      <c r="BI52" s="1"/>
      <c r="BJ52" s="16"/>
      <c r="BK52" s="16"/>
      <c r="BL52" s="16"/>
      <c r="BM52" s="16"/>
      <c r="BN52" s="15"/>
      <c r="BO52" s="15"/>
      <c r="BP52" s="16" t="e">
        <f t="shared" si="118"/>
        <v>#DIV/0!</v>
      </c>
      <c r="BQ52" s="1"/>
      <c r="BR52" s="1"/>
      <c r="BS52" s="16" t="e">
        <f t="shared" si="119"/>
        <v>#DIV/0!</v>
      </c>
      <c r="BT52" s="1"/>
      <c r="BU52" s="1"/>
      <c r="BV52" s="16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16" t="e">
        <f t="shared" si="138"/>
        <v>#DIV/0!</v>
      </c>
      <c r="CL52" s="1"/>
      <c r="CM52" s="1"/>
      <c r="CN52" s="16" t="e">
        <f t="shared" si="82"/>
        <v>#DIV/0!</v>
      </c>
      <c r="CO52" s="1"/>
      <c r="CP52" s="1"/>
      <c r="CQ52" s="16" t="e">
        <f t="shared" si="122"/>
        <v>#DIV/0!</v>
      </c>
      <c r="CR52" s="1"/>
      <c r="CS52" s="1"/>
      <c r="CT52" s="16" t="e">
        <f t="shared" si="124"/>
        <v>#DIV/0!</v>
      </c>
      <c r="CU52" s="1"/>
      <c r="CV52" s="1"/>
      <c r="CW52" s="16"/>
      <c r="CX52" s="1"/>
      <c r="CY52" s="1"/>
      <c r="CZ52" s="16"/>
      <c r="DA52" s="1"/>
      <c r="DB52" s="1"/>
      <c r="DC52" s="16" t="e">
        <f t="shared" si="105"/>
        <v>#DIV/0!</v>
      </c>
      <c r="DD52" s="16"/>
      <c r="DE52" s="16"/>
      <c r="DF52" s="16"/>
      <c r="DG52" s="1">
        <f>DJ52+DM52+DP52+DS52+DY52+EE52+EH52</f>
        <v>300000</v>
      </c>
      <c r="DH52" s="1">
        <f>DK52+DN52+DQ52+DT52+DZ52+EF52+EI52</f>
        <v>300000</v>
      </c>
      <c r="DI52" s="16">
        <f t="shared" si="35"/>
        <v>100</v>
      </c>
      <c r="DJ52" s="1">
        <f>300000</f>
        <v>300000</v>
      </c>
      <c r="DK52" s="1">
        <f>300000</f>
        <v>300000</v>
      </c>
      <c r="DL52" s="16">
        <f t="shared" si="130"/>
        <v>100</v>
      </c>
      <c r="DM52" s="1"/>
      <c r="DN52" s="1"/>
      <c r="DO52" s="16" t="e">
        <f t="shared" ref="DO52:DO65" si="275">DN52/DM52*100</f>
        <v>#DIV/0!</v>
      </c>
      <c r="DP52" s="1"/>
      <c r="DQ52" s="1"/>
      <c r="DR52" s="16" t="e">
        <f t="shared" ref="DR52:DR65" si="276">DQ52/DP52*100</f>
        <v>#DIV/0!</v>
      </c>
      <c r="DS52" s="1"/>
      <c r="DT52" s="1"/>
      <c r="DU52" s="16" t="e">
        <f t="shared" ref="DU52:DU65" si="277">DT52/DS52*100</f>
        <v>#DIV/0!</v>
      </c>
      <c r="DV52" s="57">
        <f>DY52+EB52+EE52+EH52</f>
        <v>0</v>
      </c>
      <c r="DW52" s="57">
        <f>DZ52+EC52+EF52+EI52</f>
        <v>0</v>
      </c>
      <c r="DX52" s="56" t="e">
        <f t="shared" ref="DX52:DX67" si="278">DW52/DV52*100</f>
        <v>#DIV/0!</v>
      </c>
      <c r="DY52" s="1"/>
      <c r="DZ52" s="1"/>
      <c r="EA52" s="33" t="e">
        <f t="shared" si="272"/>
        <v>#DIV/0!</v>
      </c>
      <c r="EB52" s="16"/>
      <c r="EC52" s="16"/>
      <c r="ED52" s="16" t="e">
        <f t="shared" ref="ED52:ED66" si="279">EC52/EB52*100</f>
        <v>#DIV/0!</v>
      </c>
      <c r="EE52" s="1"/>
      <c r="EF52" s="1"/>
      <c r="EG52" s="16" t="e">
        <f t="shared" si="137"/>
        <v>#DIV/0!</v>
      </c>
      <c r="EH52" s="16"/>
      <c r="EI52" s="16"/>
      <c r="EJ52" s="16" t="e">
        <f t="shared" ref="EJ52:EJ67" si="280">EI52/EH52*100</f>
        <v>#DIV/0!</v>
      </c>
      <c r="EK52" s="1">
        <f>I52+X52+BE52+BQ52+CL52+DG52+BN52</f>
        <v>2067600</v>
      </c>
      <c r="EL52" s="1">
        <f>J52+Y52+BF52+BR52+CM52+DH52+BO52</f>
        <v>323762.08</v>
      </c>
      <c r="EM52" s="16">
        <f t="shared" ref="EM52:EM73" si="281">EL52/EK52*100</f>
        <v>15.658835364674021</v>
      </c>
      <c r="EN52" s="45">
        <f t="shared" si="92"/>
        <v>1</v>
      </c>
      <c r="EO52" s="45">
        <f t="shared" si="93"/>
        <v>1</v>
      </c>
      <c r="EP52" s="45">
        <f t="shared" si="94"/>
        <v>1</v>
      </c>
      <c r="EQ52" s="45">
        <f t="shared" si="95"/>
        <v>1</v>
      </c>
      <c r="ER52" s="45">
        <f t="shared" si="96"/>
        <v>1</v>
      </c>
      <c r="ES52" s="45">
        <f t="shared" si="97"/>
        <v>1</v>
      </c>
      <c r="ET52" s="45">
        <f t="shared" si="98"/>
        <v>1</v>
      </c>
      <c r="EU52" s="45">
        <f t="shared" si="99"/>
        <v>1</v>
      </c>
      <c r="EV52" s="45">
        <f t="shared" si="100"/>
        <v>1</v>
      </c>
      <c r="EW52" s="45">
        <f t="shared" si="101"/>
        <v>1</v>
      </c>
      <c r="EX52" s="45">
        <f t="shared" si="102"/>
        <v>1</v>
      </c>
      <c r="EY52" s="45">
        <f t="shared" si="103"/>
        <v>1</v>
      </c>
      <c r="EZ52" s="45">
        <f t="shared" si="104"/>
        <v>12</v>
      </c>
    </row>
    <row r="53" spans="1:156" x14ac:dyDescent="0.25">
      <c r="A53" s="24" t="s">
        <v>67</v>
      </c>
      <c r="B53" s="24"/>
      <c r="C53" s="25" t="s">
        <v>68</v>
      </c>
      <c r="D53" s="25" t="e">
        <f>D54+D59+#REF!+#REF!</f>
        <v>#REF!</v>
      </c>
      <c r="E53" s="25" t="e">
        <f>E54+E59+#REF!+#REF!</f>
        <v>#REF!</v>
      </c>
      <c r="F53" s="3">
        <f>SUM(F54:F61)</f>
        <v>549900</v>
      </c>
      <c r="G53" s="3">
        <f>SUM(G54:G61)</f>
        <v>369113.44</v>
      </c>
      <c r="H53" s="16">
        <f t="shared" ref="H53:H66" si="282">G53/F53*100</f>
        <v>67.123738861611201</v>
      </c>
      <c r="I53" s="3">
        <f>SUM(I54:I61)</f>
        <v>390600</v>
      </c>
      <c r="J53" s="3">
        <f>SUM(J54:J61)</f>
        <v>272063.70999999996</v>
      </c>
      <c r="K53" s="16">
        <f t="shared" ref="K53:K66" si="283">J53/I53*100</f>
        <v>69.652767537122358</v>
      </c>
      <c r="L53" s="3">
        <f>SUM(L54:L61)</f>
        <v>300000</v>
      </c>
      <c r="M53" s="3">
        <f>SUM(M54:M61)</f>
        <v>216565.81</v>
      </c>
      <c r="N53" s="16">
        <f t="shared" ref="N53:N66" si="284">M53/L53*100</f>
        <v>72.188603333333333</v>
      </c>
      <c r="O53" s="3">
        <f>SUM(O54:O61)</f>
        <v>0</v>
      </c>
      <c r="P53" s="3">
        <f>SUM(P54:P61)</f>
        <v>0</v>
      </c>
      <c r="Q53" s="16" t="e">
        <f t="shared" ref="Q53:Q66" si="285">P53/O53*100</f>
        <v>#DIV/0!</v>
      </c>
      <c r="R53" s="3">
        <f>SUM(R54:R61)</f>
        <v>90600</v>
      </c>
      <c r="S53" s="3">
        <f>SUM(S54:S61)</f>
        <v>55497.899999999994</v>
      </c>
      <c r="T53" s="16">
        <f t="shared" ref="T53" si="286">S53/R53*100</f>
        <v>61.255960264900658</v>
      </c>
      <c r="U53" s="16"/>
      <c r="V53" s="16"/>
      <c r="W53" s="16"/>
      <c r="X53" s="3">
        <f>SUM(X54:X61)</f>
        <v>140000</v>
      </c>
      <c r="Y53" s="3">
        <f>SUM(Y54:Y61)</f>
        <v>77787.26999999999</v>
      </c>
      <c r="Z53" s="16">
        <f t="shared" ref="Z53:Z73" si="287">Y53/X53*100</f>
        <v>55.562335714285702</v>
      </c>
      <c r="AA53" s="3">
        <f>SUM(AA54:AA61)</f>
        <v>0</v>
      </c>
      <c r="AB53" s="3">
        <f>SUM(AB54:AB61)</f>
        <v>0</v>
      </c>
      <c r="AC53" s="16" t="e">
        <f t="shared" ref="AC53:AC66" si="288">AB53/AA53*100</f>
        <v>#DIV/0!</v>
      </c>
      <c r="AD53" s="3">
        <f>SUM(AD54:AD61)</f>
        <v>0</v>
      </c>
      <c r="AE53" s="3">
        <f>SUM(AE54:AE61)</f>
        <v>0</v>
      </c>
      <c r="AF53" s="16" t="e">
        <f t="shared" ref="AF53:AF67" si="289">AE53/AD53*100</f>
        <v>#DIV/0!</v>
      </c>
      <c r="AG53" s="3">
        <f>SUM(AG54:AG61)</f>
        <v>0</v>
      </c>
      <c r="AH53" s="3">
        <f>SUM(AH54:AH61)</f>
        <v>0</v>
      </c>
      <c r="AI53" s="16" t="e">
        <f t="shared" ref="AI53:AI67" si="290">AH53/AG53*100</f>
        <v>#DIV/0!</v>
      </c>
      <c r="AJ53" s="3">
        <f>SUM(AJ54:AJ61)</f>
        <v>0</v>
      </c>
      <c r="AK53" s="3">
        <f>SUM(AK54:AK61)</f>
        <v>0</v>
      </c>
      <c r="AL53" s="16" t="e">
        <f t="shared" ref="AL53:AL65" si="291">AK53/AJ53*100</f>
        <v>#DIV/0!</v>
      </c>
      <c r="AM53" s="3">
        <f>SUM(AM54:AM61)</f>
        <v>0</v>
      </c>
      <c r="AN53" s="3">
        <f>SUM(AN54:AN61)</f>
        <v>0</v>
      </c>
      <c r="AO53" s="16" t="e">
        <f t="shared" ref="AO53:AO65" si="292">AN53/AM53*100</f>
        <v>#DIV/0!</v>
      </c>
      <c r="AP53" s="3">
        <f>SUM(AP54:AP61)</f>
        <v>0</v>
      </c>
      <c r="AQ53" s="3">
        <f>SUM(AQ54:AQ61)</f>
        <v>0</v>
      </c>
      <c r="AR53" s="16" t="e">
        <f t="shared" si="203"/>
        <v>#DIV/0!</v>
      </c>
      <c r="AS53" s="3">
        <f>SUM(AS54:AS61)</f>
        <v>140000</v>
      </c>
      <c r="AT53" s="3">
        <f>SUM(AT54:AT61)</f>
        <v>77787.26999999999</v>
      </c>
      <c r="AU53" s="16">
        <f t="shared" si="114"/>
        <v>55.562335714285702</v>
      </c>
      <c r="AV53" s="16"/>
      <c r="AW53" s="16"/>
      <c r="AX53" s="16" t="e">
        <f t="shared" si="18"/>
        <v>#DIV/0!</v>
      </c>
      <c r="AY53" s="3">
        <f>SUM(AY54:AY61)</f>
        <v>0</v>
      </c>
      <c r="AZ53" s="3">
        <f>SUM(AZ54:AZ61)</f>
        <v>0</v>
      </c>
      <c r="BA53" s="33" t="e">
        <f t="shared" si="271"/>
        <v>#DIV/0!</v>
      </c>
      <c r="BB53" s="16"/>
      <c r="BC53" s="16"/>
      <c r="BD53" s="16" t="e">
        <f t="shared" si="115"/>
        <v>#DIV/0!</v>
      </c>
      <c r="BE53" s="3">
        <f>SUM(BE54:BE61)</f>
        <v>0</v>
      </c>
      <c r="BF53" s="3">
        <f>SUM(BF54:BF61)</f>
        <v>0</v>
      </c>
      <c r="BG53" s="16" t="e">
        <f t="shared" ref="BG53:BG65" si="293">BF53/BE53*100</f>
        <v>#DIV/0!</v>
      </c>
      <c r="BH53" s="3">
        <f>SUM(BH54:BH61)</f>
        <v>0</v>
      </c>
      <c r="BI53" s="3">
        <f>SUM(BI54:BI61)</f>
        <v>0</v>
      </c>
      <c r="BJ53" s="16" t="e">
        <f t="shared" ref="BJ53:BJ65" si="294">BI53/BH53*100</f>
        <v>#DIV/0!</v>
      </c>
      <c r="BK53" s="16"/>
      <c r="BL53" s="16"/>
      <c r="BM53" s="16"/>
      <c r="BN53" s="3">
        <f>SUM(BN54:BN61)</f>
        <v>0</v>
      </c>
      <c r="BO53" s="3">
        <f>SUM(BO54:BO61)</f>
        <v>0</v>
      </c>
      <c r="BP53" s="16" t="e">
        <f t="shared" ref="BP53:BP68" si="295">BO53/BN53*100</f>
        <v>#DIV/0!</v>
      </c>
      <c r="BQ53" s="3">
        <f>SUM(BQ54:BQ61)</f>
        <v>0</v>
      </c>
      <c r="BR53" s="3">
        <f>SUM(BR54:BR61)</f>
        <v>0</v>
      </c>
      <c r="BS53" s="16" t="e">
        <f t="shared" si="119"/>
        <v>#DIV/0!</v>
      </c>
      <c r="BT53" s="3">
        <f>SUM(BT54:BT61)</f>
        <v>0</v>
      </c>
      <c r="BU53" s="3">
        <f>SUM(BU54:BU61)</f>
        <v>0</v>
      </c>
      <c r="BV53" s="16" t="e">
        <f t="shared" ref="BV53:BV65" si="296">BU53/BT53*100</f>
        <v>#DIV/0!</v>
      </c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3">
        <f>SUM(CI54:CI61)</f>
        <v>0</v>
      </c>
      <c r="CJ53" s="3">
        <f>SUM(CJ54:CJ61)</f>
        <v>0</v>
      </c>
      <c r="CK53" s="16" t="e">
        <f t="shared" si="138"/>
        <v>#DIV/0!</v>
      </c>
      <c r="CL53" s="3">
        <f>SUM(CL54:CL61)</f>
        <v>19300</v>
      </c>
      <c r="CM53" s="3">
        <f>SUM(CM54:CM61)</f>
        <v>19262.46</v>
      </c>
      <c r="CN53" s="16">
        <f t="shared" si="82"/>
        <v>99.805492227979272</v>
      </c>
      <c r="CO53" s="1">
        <f>SUM(CO54:CO61)</f>
        <v>0</v>
      </c>
      <c r="CP53" s="1">
        <f>SUM(CP54:CP61)</f>
        <v>0</v>
      </c>
      <c r="CQ53" s="16" t="e">
        <f t="shared" si="122"/>
        <v>#DIV/0!</v>
      </c>
      <c r="CR53" s="1">
        <f>SUM(CR54:CR61)</f>
        <v>300</v>
      </c>
      <c r="CS53" s="1">
        <f>SUM(CS54:CS61)</f>
        <v>262.45999999999998</v>
      </c>
      <c r="CT53" s="16">
        <f t="shared" si="124"/>
        <v>87.48666666666665</v>
      </c>
      <c r="CU53" s="1">
        <f>SUM(CU54:CU61)</f>
        <v>0</v>
      </c>
      <c r="CV53" s="1">
        <f>SUM(CV54:CV61)</f>
        <v>0</v>
      </c>
      <c r="CW53" s="16" t="e">
        <f t="shared" ref="CW53:CW63" si="297">CV53/CU53*100</f>
        <v>#DIV/0!</v>
      </c>
      <c r="CX53" s="1">
        <f>SUM(CX54:CX61)</f>
        <v>0</v>
      </c>
      <c r="CY53" s="1">
        <f>SUM(CY54:CY61)</f>
        <v>0</v>
      </c>
      <c r="CZ53" s="16" t="e">
        <f t="shared" ref="CZ53:CZ63" si="298">CY53/CX53*100</f>
        <v>#DIV/0!</v>
      </c>
      <c r="DA53" s="1">
        <f>SUM(DA54:DA61)</f>
        <v>19000</v>
      </c>
      <c r="DB53" s="1">
        <f>SUM(DB54:DB61)</f>
        <v>19000</v>
      </c>
      <c r="DC53" s="16">
        <f t="shared" si="105"/>
        <v>100</v>
      </c>
      <c r="DD53" s="16"/>
      <c r="DE53" s="16"/>
      <c r="DF53" s="16"/>
      <c r="DG53" s="3">
        <f>SUM(DG54:DG61)</f>
        <v>222100</v>
      </c>
      <c r="DH53" s="3">
        <f>SUM(DH54:DH61)</f>
        <v>124784</v>
      </c>
      <c r="DI53" s="16">
        <f t="shared" si="35"/>
        <v>56.18370103556957</v>
      </c>
      <c r="DJ53" s="3">
        <f>SUM(DJ54:DJ61)</f>
        <v>0</v>
      </c>
      <c r="DK53" s="3">
        <f>SUM(DK54:DK61)</f>
        <v>0</v>
      </c>
      <c r="DL53" s="16" t="e">
        <f t="shared" si="130"/>
        <v>#DIV/0!</v>
      </c>
      <c r="DM53" s="3">
        <f>SUM(DM54:DM61)</f>
        <v>0</v>
      </c>
      <c r="DN53" s="3">
        <f>SUM(DN54:DN61)</f>
        <v>0</v>
      </c>
      <c r="DO53" s="16" t="e">
        <f t="shared" si="275"/>
        <v>#DIV/0!</v>
      </c>
      <c r="DP53" s="3">
        <f>SUM(DP54:DP61)</f>
        <v>0</v>
      </c>
      <c r="DQ53" s="3">
        <f>SUM(DQ54:DQ61)</f>
        <v>0</v>
      </c>
      <c r="DR53" s="16" t="e">
        <f t="shared" si="276"/>
        <v>#DIV/0!</v>
      </c>
      <c r="DS53" s="3">
        <f>SUM(DS54:DS61)</f>
        <v>0</v>
      </c>
      <c r="DT53" s="3">
        <f>SUM(DT54:DT61)</f>
        <v>0</v>
      </c>
      <c r="DU53" s="16" t="e">
        <f t="shared" si="277"/>
        <v>#DIV/0!</v>
      </c>
      <c r="DV53" s="55">
        <f>SUM(DV54:DV61)</f>
        <v>222100</v>
      </c>
      <c r="DW53" s="55">
        <f>SUM(DW54:DW61)</f>
        <v>124784</v>
      </c>
      <c r="DX53" s="56">
        <f t="shared" si="278"/>
        <v>56.18370103556957</v>
      </c>
      <c r="DY53" s="3">
        <f>SUM(DY54:DY61)</f>
        <v>0</v>
      </c>
      <c r="DZ53" s="3">
        <f>SUM(DZ54:DZ61)</f>
        <v>0</v>
      </c>
      <c r="EA53" s="16" t="e">
        <f t="shared" ref="EA53:EA68" si="299">DZ53/DY53*100</f>
        <v>#DIV/0!</v>
      </c>
      <c r="EB53" s="3">
        <f>SUM(EB54:EB61)</f>
        <v>0</v>
      </c>
      <c r="EC53" s="3">
        <f>SUM(EC54:EC61)</f>
        <v>0</v>
      </c>
      <c r="ED53" s="16" t="e">
        <f t="shared" si="279"/>
        <v>#DIV/0!</v>
      </c>
      <c r="EE53" s="3">
        <f>SUM(EE54:EE61)</f>
        <v>220200</v>
      </c>
      <c r="EF53" s="3">
        <f>SUM(EF54:EF61)</f>
        <v>122946</v>
      </c>
      <c r="EG53" s="16">
        <f t="shared" si="137"/>
        <v>55.833787465940055</v>
      </c>
      <c r="EH53" s="3">
        <f>SUM(EH54:EH61)</f>
        <v>1900</v>
      </c>
      <c r="EI53" s="3">
        <f>SUM(EI54:EI61)</f>
        <v>1838</v>
      </c>
      <c r="EJ53" s="16">
        <f t="shared" si="280"/>
        <v>96.73684210526315</v>
      </c>
      <c r="EK53" s="3">
        <f>SUM(EK54:EK61)</f>
        <v>772000</v>
      </c>
      <c r="EL53" s="3">
        <f>SUM(EL54:EL61)</f>
        <v>493897.44</v>
      </c>
      <c r="EM53" s="16">
        <f t="shared" si="281"/>
        <v>63.976352331606222</v>
      </c>
      <c r="EN53" s="45">
        <f t="shared" si="92"/>
        <v>1</v>
      </c>
      <c r="EO53" s="45">
        <f t="shared" si="93"/>
        <v>1</v>
      </c>
      <c r="EP53" s="45">
        <f t="shared" si="94"/>
        <v>1</v>
      </c>
      <c r="EQ53" s="45">
        <f t="shared" si="95"/>
        <v>1</v>
      </c>
      <c r="ER53" s="45">
        <f t="shared" si="96"/>
        <v>1</v>
      </c>
      <c r="ES53" s="45">
        <f t="shared" si="97"/>
        <v>1</v>
      </c>
      <c r="ET53" s="45">
        <f t="shared" si="98"/>
        <v>1</v>
      </c>
      <c r="EU53" s="45">
        <f t="shared" si="99"/>
        <v>1</v>
      </c>
      <c r="EV53" s="45">
        <f t="shared" si="100"/>
        <v>1</v>
      </c>
      <c r="EW53" s="45">
        <f t="shared" si="101"/>
        <v>1</v>
      </c>
      <c r="EX53" s="45">
        <f t="shared" si="102"/>
        <v>1</v>
      </c>
      <c r="EY53" s="45">
        <f t="shared" si="103"/>
        <v>1</v>
      </c>
      <c r="EZ53" s="45">
        <f t="shared" si="104"/>
        <v>12</v>
      </c>
    </row>
    <row r="54" spans="1:156" x14ac:dyDescent="0.25">
      <c r="A54" s="4" t="s">
        <v>92</v>
      </c>
      <c r="B54" s="5">
        <v>611</v>
      </c>
      <c r="C54" s="4" t="s">
        <v>70</v>
      </c>
      <c r="D54" s="4"/>
      <c r="E54" s="4"/>
      <c r="F54" s="13">
        <f t="shared" ref="F54:G61" si="300">I54+X54+BE54+BQ54+CL54+BN54</f>
        <v>549900</v>
      </c>
      <c r="G54" s="13">
        <f t="shared" si="300"/>
        <v>369113.44</v>
      </c>
      <c r="H54" s="16">
        <f t="shared" si="282"/>
        <v>67.123738861611201</v>
      </c>
      <c r="I54" s="1">
        <f t="shared" ref="I54:J61" si="301">L54+O54+R54</f>
        <v>390600</v>
      </c>
      <c r="J54" s="1">
        <f t="shared" si="301"/>
        <v>272063.70999999996</v>
      </c>
      <c r="K54" s="16">
        <f t="shared" si="283"/>
        <v>69.652767537122358</v>
      </c>
      <c r="L54" s="1">
        <f>482000-182000</f>
        <v>300000</v>
      </c>
      <c r="M54" s="1">
        <f>18000+40214*2+100520.25+9182.18+8435.38</f>
        <v>216565.81</v>
      </c>
      <c r="N54" s="16">
        <f t="shared" si="284"/>
        <v>72.188603333333333</v>
      </c>
      <c r="O54" s="4"/>
      <c r="P54" s="4"/>
      <c r="Q54" s="16" t="e">
        <f t="shared" si="285"/>
        <v>#DIV/0!</v>
      </c>
      <c r="R54" s="1">
        <f>145000-54400</f>
        <v>90600</v>
      </c>
      <c r="S54" s="1">
        <f>80.43+17137.84+32512.51+349.78+5417.34</f>
        <v>55497.899999999994</v>
      </c>
      <c r="T54" s="16">
        <f>S54/R54*100</f>
        <v>61.255960264900658</v>
      </c>
      <c r="U54" s="16"/>
      <c r="V54" s="16"/>
      <c r="W54" s="16"/>
      <c r="X54" s="1">
        <f>AA54+AD54+AG54+AJ54+AP54+AS54+AM54</f>
        <v>140000</v>
      </c>
      <c r="Y54" s="1">
        <f>AB54+AE54+AH54+AK54+AQ54+AT54+AN54</f>
        <v>77787.26999999999</v>
      </c>
      <c r="Z54" s="16">
        <f t="shared" si="287"/>
        <v>55.562335714285702</v>
      </c>
      <c r="AA54" s="1"/>
      <c r="AB54" s="1"/>
      <c r="AC54" s="16" t="e">
        <f t="shared" si="288"/>
        <v>#DIV/0!</v>
      </c>
      <c r="AD54" s="1"/>
      <c r="AE54" s="1"/>
      <c r="AF54" s="16" t="e">
        <f t="shared" si="289"/>
        <v>#DIV/0!</v>
      </c>
      <c r="AG54" s="1"/>
      <c r="AH54" s="1"/>
      <c r="AI54" s="16" t="e">
        <f t="shared" si="290"/>
        <v>#DIV/0!</v>
      </c>
      <c r="AJ54" s="1"/>
      <c r="AK54" s="1"/>
      <c r="AL54" s="16" t="e">
        <f t="shared" si="291"/>
        <v>#DIV/0!</v>
      </c>
      <c r="AM54" s="1"/>
      <c r="AN54" s="1"/>
      <c r="AO54" s="16" t="e">
        <f t="shared" si="292"/>
        <v>#DIV/0!</v>
      </c>
      <c r="AP54" s="1"/>
      <c r="AQ54" s="1"/>
      <c r="AR54" s="16" t="e">
        <f t="shared" si="203"/>
        <v>#DIV/0!</v>
      </c>
      <c r="AS54" s="1">
        <f>80000+60000</f>
        <v>140000</v>
      </c>
      <c r="AT54" s="1">
        <f>7500+7000+30000-8000+41287.27</f>
        <v>77787.26999999999</v>
      </c>
      <c r="AU54" s="16">
        <f t="shared" si="114"/>
        <v>55.562335714285702</v>
      </c>
      <c r="AV54" s="16"/>
      <c r="AW54" s="16"/>
      <c r="AX54" s="16" t="e">
        <f t="shared" si="18"/>
        <v>#DIV/0!</v>
      </c>
      <c r="AY54" s="1"/>
      <c r="AZ54" s="1"/>
      <c r="BA54" s="33" t="e">
        <f t="shared" si="271"/>
        <v>#DIV/0!</v>
      </c>
      <c r="BB54" s="16"/>
      <c r="BC54" s="16"/>
      <c r="BD54" s="16" t="e">
        <f t="shared" ref="BD54:BD73" si="302">BC54/BB54*100</f>
        <v>#DIV/0!</v>
      </c>
      <c r="BE54" s="16">
        <f>BH54</f>
        <v>0</v>
      </c>
      <c r="BF54" s="16">
        <f>BI54</f>
        <v>0</v>
      </c>
      <c r="BG54" s="16" t="e">
        <f t="shared" si="293"/>
        <v>#DIV/0!</v>
      </c>
      <c r="BH54" s="1"/>
      <c r="BI54" s="1"/>
      <c r="BJ54" s="16" t="e">
        <f t="shared" si="294"/>
        <v>#DIV/0!</v>
      </c>
      <c r="BK54" s="16"/>
      <c r="BL54" s="16"/>
      <c r="BM54" s="16"/>
      <c r="BN54" s="17"/>
      <c r="BO54" s="17"/>
      <c r="BP54" s="16" t="e">
        <f t="shared" si="295"/>
        <v>#DIV/0!</v>
      </c>
      <c r="BQ54" s="1">
        <f>BT54+CI54</f>
        <v>0</v>
      </c>
      <c r="BR54" s="1">
        <f>BU54+CJ54</f>
        <v>0</v>
      </c>
      <c r="BS54" s="16" t="e">
        <f t="shared" si="119"/>
        <v>#DIV/0!</v>
      </c>
      <c r="BT54" s="1"/>
      <c r="BU54" s="1"/>
      <c r="BV54" s="16" t="e">
        <f t="shared" si="296"/>
        <v>#DIV/0!</v>
      </c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16" t="e">
        <f t="shared" si="138"/>
        <v>#DIV/0!</v>
      </c>
      <c r="CL54" s="1">
        <f t="shared" ref="CL54:CM61" si="303">CO54+CR54+CU54+CX54+DA54</f>
        <v>19300</v>
      </c>
      <c r="CM54" s="1">
        <f t="shared" si="303"/>
        <v>19262.46</v>
      </c>
      <c r="CN54" s="16">
        <f t="shared" si="82"/>
        <v>99.805492227979272</v>
      </c>
      <c r="CO54" s="2"/>
      <c r="CP54" s="1"/>
      <c r="CQ54" s="16" t="e">
        <f t="shared" si="122"/>
        <v>#DIV/0!</v>
      </c>
      <c r="CR54" s="2">
        <f>100+200</f>
        <v>300</v>
      </c>
      <c r="CS54" s="1">
        <f>6.79+26.72+228.95</f>
        <v>262.45999999999998</v>
      </c>
      <c r="CT54" s="16">
        <f t="shared" si="124"/>
        <v>87.48666666666665</v>
      </c>
      <c r="CU54" s="2"/>
      <c r="CV54" s="1"/>
      <c r="CW54" s="16" t="e">
        <f t="shared" si="297"/>
        <v>#DIV/0!</v>
      </c>
      <c r="CX54" s="2"/>
      <c r="CY54" s="1"/>
      <c r="CZ54" s="16" t="e">
        <f t="shared" si="298"/>
        <v>#DIV/0!</v>
      </c>
      <c r="DA54" s="2">
        <f>15000+4000</f>
        <v>19000</v>
      </c>
      <c r="DB54" s="1">
        <f>3000+500-500+16000</f>
        <v>19000</v>
      </c>
      <c r="DC54" s="16">
        <f t="shared" si="105"/>
        <v>100</v>
      </c>
      <c r="DD54" s="16"/>
      <c r="DE54" s="16"/>
      <c r="DF54" s="16"/>
      <c r="DG54" s="1">
        <f>DJ54+DV54</f>
        <v>222100</v>
      </c>
      <c r="DH54" s="1">
        <f>DK54+DW54</f>
        <v>124784</v>
      </c>
      <c r="DI54" s="16">
        <f t="shared" si="35"/>
        <v>56.18370103556957</v>
      </c>
      <c r="DJ54" s="1"/>
      <c r="DK54" s="1"/>
      <c r="DL54" s="16" t="e">
        <f t="shared" si="130"/>
        <v>#DIV/0!</v>
      </c>
      <c r="DM54" s="1"/>
      <c r="DN54" s="1"/>
      <c r="DO54" s="16" t="e">
        <f t="shared" si="275"/>
        <v>#DIV/0!</v>
      </c>
      <c r="DP54" s="1"/>
      <c r="DQ54" s="1"/>
      <c r="DR54" s="16" t="e">
        <f t="shared" si="276"/>
        <v>#DIV/0!</v>
      </c>
      <c r="DS54" s="1"/>
      <c r="DT54" s="1"/>
      <c r="DU54" s="16" t="e">
        <f t="shared" si="277"/>
        <v>#DIV/0!</v>
      </c>
      <c r="DV54" s="57">
        <f>DY54+EB54+EE54+EH54</f>
        <v>222100</v>
      </c>
      <c r="DW54" s="57">
        <f>DZ54+EC54+EF54+EI54</f>
        <v>124784</v>
      </c>
      <c r="DX54" s="56">
        <f t="shared" si="278"/>
        <v>56.18370103556957</v>
      </c>
      <c r="DY54" s="1"/>
      <c r="DZ54" s="1"/>
      <c r="EA54" s="16" t="e">
        <f t="shared" si="299"/>
        <v>#DIV/0!</v>
      </c>
      <c r="EB54" s="16"/>
      <c r="EC54" s="16"/>
      <c r="ED54" s="16" t="e">
        <f t="shared" si="279"/>
        <v>#DIV/0!</v>
      </c>
      <c r="EE54" s="1">
        <f>82300+49900-4000+92000</f>
        <v>220200</v>
      </c>
      <c r="EF54" s="1">
        <f>82300+20646+20000</f>
        <v>122946</v>
      </c>
      <c r="EG54" s="16">
        <f t="shared" si="137"/>
        <v>55.833787465940055</v>
      </c>
      <c r="EH54" s="1">
        <f>50000-100-49900+1900</f>
        <v>1900</v>
      </c>
      <c r="EI54" s="1">
        <f>5000+2746+12400+500-20646+1838</f>
        <v>1838</v>
      </c>
      <c r="EJ54" s="16">
        <f t="shared" si="280"/>
        <v>96.73684210526315</v>
      </c>
      <c r="EK54" s="1">
        <f t="shared" ref="EK54:EL61" si="304">I54+X54+BE54+BQ54+CL54+DG54+BN54</f>
        <v>772000</v>
      </c>
      <c r="EL54" s="1">
        <f t="shared" si="304"/>
        <v>493897.44</v>
      </c>
      <c r="EM54" s="16">
        <f t="shared" si="281"/>
        <v>63.976352331606222</v>
      </c>
      <c r="EN54" s="45">
        <f t="shared" si="92"/>
        <v>1</v>
      </c>
      <c r="EO54" s="45">
        <f t="shared" si="93"/>
        <v>1</v>
      </c>
      <c r="EP54" s="45">
        <f t="shared" si="94"/>
        <v>1</v>
      </c>
      <c r="EQ54" s="45">
        <f t="shared" si="95"/>
        <v>1</v>
      </c>
      <c r="ER54" s="45">
        <f t="shared" si="96"/>
        <v>1</v>
      </c>
      <c r="ES54" s="45">
        <f t="shared" si="97"/>
        <v>1</v>
      </c>
      <c r="ET54" s="45">
        <f t="shared" si="98"/>
        <v>1</v>
      </c>
      <c r="EU54" s="45">
        <f t="shared" si="99"/>
        <v>1</v>
      </c>
      <c r="EV54" s="45">
        <f t="shared" si="100"/>
        <v>1</v>
      </c>
      <c r="EW54" s="45">
        <f t="shared" si="101"/>
        <v>1</v>
      </c>
      <c r="EX54" s="45">
        <f t="shared" si="102"/>
        <v>1</v>
      </c>
      <c r="EY54" s="45">
        <f t="shared" si="103"/>
        <v>1</v>
      </c>
      <c r="EZ54" s="45">
        <f t="shared" si="104"/>
        <v>12</v>
      </c>
    </row>
    <row r="55" spans="1:156" hidden="1" x14ac:dyDescent="0.25">
      <c r="A55" s="4"/>
      <c r="B55" s="5">
        <v>851</v>
      </c>
      <c r="C55" s="6" t="s">
        <v>88</v>
      </c>
      <c r="D55" s="4"/>
      <c r="E55" s="4"/>
      <c r="F55" s="13">
        <f t="shared" si="300"/>
        <v>0</v>
      </c>
      <c r="G55" s="13">
        <f t="shared" si="300"/>
        <v>0</v>
      </c>
      <c r="H55" s="16" t="e">
        <f t="shared" si="282"/>
        <v>#DIV/0!</v>
      </c>
      <c r="I55" s="1">
        <f t="shared" si="301"/>
        <v>0</v>
      </c>
      <c r="J55" s="1">
        <f t="shared" si="301"/>
        <v>0</v>
      </c>
      <c r="K55" s="16" t="e">
        <f t="shared" si="283"/>
        <v>#DIV/0!</v>
      </c>
      <c r="L55" s="1"/>
      <c r="M55" s="1"/>
      <c r="N55" s="16" t="e">
        <f t="shared" si="284"/>
        <v>#DIV/0!</v>
      </c>
      <c r="O55" s="4"/>
      <c r="P55" s="4"/>
      <c r="Q55" s="16" t="e">
        <f t="shared" si="285"/>
        <v>#DIV/0!</v>
      </c>
      <c r="R55" s="1"/>
      <c r="S55" s="1"/>
      <c r="T55" s="16" t="e">
        <f t="shared" ref="T55:T66" si="305">S55/R55*100</f>
        <v>#DIV/0!</v>
      </c>
      <c r="U55" s="16"/>
      <c r="V55" s="16"/>
      <c r="W55" s="16"/>
      <c r="X55" s="1">
        <f t="shared" ref="X55:Y61" si="306">AA55+AD55+AG55+AJ55+AP55+AS55+AM55</f>
        <v>0</v>
      </c>
      <c r="Y55" s="1">
        <f t="shared" si="306"/>
        <v>0</v>
      </c>
      <c r="Z55" s="16" t="e">
        <f t="shared" si="287"/>
        <v>#DIV/0!</v>
      </c>
      <c r="AA55" s="1"/>
      <c r="AB55" s="1"/>
      <c r="AC55" s="16" t="e">
        <f t="shared" si="288"/>
        <v>#DIV/0!</v>
      </c>
      <c r="AD55" s="1"/>
      <c r="AE55" s="1"/>
      <c r="AF55" s="16" t="e">
        <f t="shared" si="289"/>
        <v>#DIV/0!</v>
      </c>
      <c r="AG55" s="1"/>
      <c r="AH55" s="1"/>
      <c r="AI55" s="16" t="e">
        <f t="shared" si="290"/>
        <v>#DIV/0!</v>
      </c>
      <c r="AJ55" s="1"/>
      <c r="AK55" s="1"/>
      <c r="AL55" s="16" t="e">
        <f t="shared" si="291"/>
        <v>#DIV/0!</v>
      </c>
      <c r="AM55" s="1"/>
      <c r="AN55" s="1"/>
      <c r="AO55" s="16" t="e">
        <f t="shared" si="292"/>
        <v>#DIV/0!</v>
      </c>
      <c r="AP55" s="1"/>
      <c r="AQ55" s="1"/>
      <c r="AR55" s="16" t="e">
        <f t="shared" si="203"/>
        <v>#DIV/0!</v>
      </c>
      <c r="AS55" s="1"/>
      <c r="AT55" s="1"/>
      <c r="AU55" s="16" t="e">
        <f t="shared" si="114"/>
        <v>#DIV/0!</v>
      </c>
      <c r="AV55" s="16"/>
      <c r="AW55" s="16"/>
      <c r="AX55" s="16" t="e">
        <f t="shared" si="18"/>
        <v>#DIV/0!</v>
      </c>
      <c r="AY55" s="1"/>
      <c r="AZ55" s="1"/>
      <c r="BA55" s="33" t="e">
        <f t="shared" si="271"/>
        <v>#DIV/0!</v>
      </c>
      <c r="BB55" s="16"/>
      <c r="BC55" s="16"/>
      <c r="BD55" s="16" t="e">
        <f t="shared" si="302"/>
        <v>#DIV/0!</v>
      </c>
      <c r="BE55" s="16"/>
      <c r="BF55" s="16"/>
      <c r="BG55" s="16" t="e">
        <f t="shared" si="293"/>
        <v>#DIV/0!</v>
      </c>
      <c r="BH55" s="1"/>
      <c r="BI55" s="1"/>
      <c r="BJ55" s="16" t="e">
        <f t="shared" si="294"/>
        <v>#DIV/0!</v>
      </c>
      <c r="BK55" s="16"/>
      <c r="BL55" s="16"/>
      <c r="BM55" s="16"/>
      <c r="BN55" s="17"/>
      <c r="BO55" s="17"/>
      <c r="BP55" s="16" t="e">
        <f t="shared" si="295"/>
        <v>#DIV/0!</v>
      </c>
      <c r="BQ55" s="1"/>
      <c r="BR55" s="1"/>
      <c r="BS55" s="16" t="e">
        <f t="shared" si="119"/>
        <v>#DIV/0!</v>
      </c>
      <c r="BT55" s="1"/>
      <c r="BU55" s="1"/>
      <c r="BV55" s="16" t="e">
        <f t="shared" si="296"/>
        <v>#DIV/0!</v>
      </c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16" t="e">
        <f t="shared" si="138"/>
        <v>#DIV/0!</v>
      </c>
      <c r="CL55" s="1">
        <f t="shared" si="303"/>
        <v>0</v>
      </c>
      <c r="CM55" s="1">
        <f t="shared" si="303"/>
        <v>0</v>
      </c>
      <c r="CN55" s="16" t="e">
        <f t="shared" si="82"/>
        <v>#DIV/0!</v>
      </c>
      <c r="CO55" s="2"/>
      <c r="CP55" s="1"/>
      <c r="CQ55" s="16" t="e">
        <f t="shared" si="122"/>
        <v>#DIV/0!</v>
      </c>
      <c r="CR55" s="2"/>
      <c r="CS55" s="1"/>
      <c r="CT55" s="16" t="e">
        <f t="shared" si="124"/>
        <v>#DIV/0!</v>
      </c>
      <c r="CU55" s="2"/>
      <c r="CV55" s="1"/>
      <c r="CW55" s="16" t="e">
        <f t="shared" si="297"/>
        <v>#DIV/0!</v>
      </c>
      <c r="CX55" s="2"/>
      <c r="CY55" s="1"/>
      <c r="CZ55" s="16" t="e">
        <f t="shared" si="298"/>
        <v>#DIV/0!</v>
      </c>
      <c r="DA55" s="2"/>
      <c r="DB55" s="1"/>
      <c r="DC55" s="16" t="e">
        <f t="shared" si="105"/>
        <v>#DIV/0!</v>
      </c>
      <c r="DD55" s="16"/>
      <c r="DE55" s="16"/>
      <c r="DF55" s="16"/>
      <c r="DG55" s="1">
        <f t="shared" ref="DG55:DH61" si="307">DJ55+DM55+DP55+DS55+DY55+EE55+EH55</f>
        <v>0</v>
      </c>
      <c r="DH55" s="1">
        <f t="shared" si="307"/>
        <v>0</v>
      </c>
      <c r="DI55" s="16" t="e">
        <f t="shared" si="35"/>
        <v>#DIV/0!</v>
      </c>
      <c r="DJ55" s="1"/>
      <c r="DK55" s="1"/>
      <c r="DL55" s="16" t="e">
        <f t="shared" si="130"/>
        <v>#DIV/0!</v>
      </c>
      <c r="DM55" s="1"/>
      <c r="DN55" s="1"/>
      <c r="DO55" s="16" t="e">
        <f t="shared" si="275"/>
        <v>#DIV/0!</v>
      </c>
      <c r="DP55" s="1"/>
      <c r="DQ55" s="1"/>
      <c r="DR55" s="16" t="e">
        <f t="shared" si="276"/>
        <v>#DIV/0!</v>
      </c>
      <c r="DS55" s="1"/>
      <c r="DT55" s="1"/>
      <c r="DU55" s="16" t="e">
        <f t="shared" si="277"/>
        <v>#DIV/0!</v>
      </c>
      <c r="DV55" s="57"/>
      <c r="DW55" s="57"/>
      <c r="DX55" s="56" t="e">
        <f t="shared" si="278"/>
        <v>#DIV/0!</v>
      </c>
      <c r="DY55" s="1"/>
      <c r="DZ55" s="1"/>
      <c r="EA55" s="16" t="e">
        <f t="shared" si="299"/>
        <v>#DIV/0!</v>
      </c>
      <c r="EB55" s="16"/>
      <c r="EC55" s="16"/>
      <c r="ED55" s="16" t="e">
        <f t="shared" si="279"/>
        <v>#DIV/0!</v>
      </c>
      <c r="EE55" s="2"/>
      <c r="EF55" s="1"/>
      <c r="EG55" s="16" t="e">
        <f t="shared" si="137"/>
        <v>#DIV/0!</v>
      </c>
      <c r="EH55" s="16"/>
      <c r="EI55" s="16"/>
      <c r="EJ55" s="16" t="e">
        <f t="shared" si="280"/>
        <v>#DIV/0!</v>
      </c>
      <c r="EK55" s="1">
        <f t="shared" si="304"/>
        <v>0</v>
      </c>
      <c r="EL55" s="1">
        <f t="shared" si="304"/>
        <v>0</v>
      </c>
      <c r="EM55" s="16" t="e">
        <f t="shared" si="281"/>
        <v>#DIV/0!</v>
      </c>
      <c r="EN55" s="45">
        <f t="shared" si="92"/>
        <v>1</v>
      </c>
      <c r="EO55" s="45">
        <f t="shared" si="93"/>
        <v>1</v>
      </c>
      <c r="EP55" s="45">
        <f t="shared" si="94"/>
        <v>1</v>
      </c>
      <c r="EQ55" s="45">
        <f t="shared" si="95"/>
        <v>1</v>
      </c>
      <c r="ER55" s="45">
        <f t="shared" si="96"/>
        <v>1</v>
      </c>
      <c r="ES55" s="45">
        <f t="shared" si="97"/>
        <v>1</v>
      </c>
      <c r="ET55" s="45">
        <f t="shared" si="98"/>
        <v>1</v>
      </c>
      <c r="EU55" s="45">
        <f t="shared" si="99"/>
        <v>1</v>
      </c>
      <c r="EV55" s="45">
        <f t="shared" si="100"/>
        <v>1</v>
      </c>
      <c r="EW55" s="45">
        <f t="shared" si="101"/>
        <v>1</v>
      </c>
      <c r="EX55" s="45">
        <f t="shared" si="102"/>
        <v>1</v>
      </c>
      <c r="EY55" s="45">
        <f t="shared" si="103"/>
        <v>1</v>
      </c>
      <c r="EZ55" s="45">
        <f t="shared" si="104"/>
        <v>12</v>
      </c>
    </row>
    <row r="56" spans="1:156" hidden="1" x14ac:dyDescent="0.25">
      <c r="A56" s="4"/>
      <c r="B56" s="5">
        <v>852</v>
      </c>
      <c r="C56" s="6" t="s">
        <v>86</v>
      </c>
      <c r="D56" s="4"/>
      <c r="E56" s="4"/>
      <c r="F56" s="13">
        <f t="shared" si="300"/>
        <v>0</v>
      </c>
      <c r="G56" s="13">
        <f t="shared" si="300"/>
        <v>0</v>
      </c>
      <c r="H56" s="16" t="e">
        <f t="shared" si="282"/>
        <v>#DIV/0!</v>
      </c>
      <c r="I56" s="1">
        <f t="shared" si="301"/>
        <v>0</v>
      </c>
      <c r="J56" s="1">
        <f t="shared" si="301"/>
        <v>0</v>
      </c>
      <c r="K56" s="16" t="e">
        <f t="shared" si="283"/>
        <v>#DIV/0!</v>
      </c>
      <c r="L56" s="1"/>
      <c r="M56" s="1"/>
      <c r="N56" s="16" t="e">
        <f t="shared" si="284"/>
        <v>#DIV/0!</v>
      </c>
      <c r="O56" s="4"/>
      <c r="P56" s="4"/>
      <c r="Q56" s="16" t="e">
        <f t="shared" si="285"/>
        <v>#DIV/0!</v>
      </c>
      <c r="R56" s="1"/>
      <c r="S56" s="1"/>
      <c r="T56" s="16" t="e">
        <f t="shared" si="305"/>
        <v>#DIV/0!</v>
      </c>
      <c r="U56" s="16"/>
      <c r="V56" s="16"/>
      <c r="W56" s="16"/>
      <c r="X56" s="1">
        <f t="shared" si="306"/>
        <v>0</v>
      </c>
      <c r="Y56" s="1">
        <f t="shared" si="306"/>
        <v>0</v>
      </c>
      <c r="Z56" s="16" t="e">
        <f t="shared" si="287"/>
        <v>#DIV/0!</v>
      </c>
      <c r="AA56" s="1"/>
      <c r="AB56" s="1"/>
      <c r="AC56" s="16" t="e">
        <f t="shared" si="288"/>
        <v>#DIV/0!</v>
      </c>
      <c r="AD56" s="1"/>
      <c r="AE56" s="1"/>
      <c r="AF56" s="16" t="e">
        <f t="shared" si="289"/>
        <v>#DIV/0!</v>
      </c>
      <c r="AG56" s="1"/>
      <c r="AH56" s="1"/>
      <c r="AI56" s="16" t="e">
        <f t="shared" si="290"/>
        <v>#DIV/0!</v>
      </c>
      <c r="AJ56" s="1"/>
      <c r="AK56" s="1"/>
      <c r="AL56" s="16" t="e">
        <f t="shared" si="291"/>
        <v>#DIV/0!</v>
      </c>
      <c r="AM56" s="1"/>
      <c r="AN56" s="1"/>
      <c r="AO56" s="16" t="e">
        <f t="shared" si="292"/>
        <v>#DIV/0!</v>
      </c>
      <c r="AP56" s="1"/>
      <c r="AQ56" s="1"/>
      <c r="AR56" s="16" t="e">
        <f t="shared" si="203"/>
        <v>#DIV/0!</v>
      </c>
      <c r="AS56" s="1"/>
      <c r="AT56" s="1"/>
      <c r="AU56" s="16" t="e">
        <f t="shared" si="114"/>
        <v>#DIV/0!</v>
      </c>
      <c r="AV56" s="16"/>
      <c r="AW56" s="16"/>
      <c r="AX56" s="16" t="e">
        <f t="shared" si="18"/>
        <v>#DIV/0!</v>
      </c>
      <c r="AY56" s="1"/>
      <c r="AZ56" s="1"/>
      <c r="BA56" s="33" t="e">
        <f t="shared" si="271"/>
        <v>#DIV/0!</v>
      </c>
      <c r="BB56" s="16"/>
      <c r="BC56" s="16"/>
      <c r="BD56" s="16" t="e">
        <f t="shared" si="302"/>
        <v>#DIV/0!</v>
      </c>
      <c r="BE56" s="16"/>
      <c r="BF56" s="16"/>
      <c r="BG56" s="16" t="e">
        <f t="shared" si="293"/>
        <v>#DIV/0!</v>
      </c>
      <c r="BH56" s="1"/>
      <c r="BI56" s="1"/>
      <c r="BJ56" s="16" t="e">
        <f t="shared" si="294"/>
        <v>#DIV/0!</v>
      </c>
      <c r="BK56" s="16"/>
      <c r="BL56" s="16"/>
      <c r="BM56" s="16"/>
      <c r="BN56" s="17"/>
      <c r="BO56" s="17"/>
      <c r="BP56" s="16" t="e">
        <f t="shared" si="295"/>
        <v>#DIV/0!</v>
      </c>
      <c r="BQ56" s="1"/>
      <c r="BR56" s="1"/>
      <c r="BS56" s="16" t="e">
        <f t="shared" si="119"/>
        <v>#DIV/0!</v>
      </c>
      <c r="BT56" s="1"/>
      <c r="BU56" s="1"/>
      <c r="BV56" s="16" t="e">
        <f t="shared" si="296"/>
        <v>#DIV/0!</v>
      </c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16" t="e">
        <f t="shared" si="138"/>
        <v>#DIV/0!</v>
      </c>
      <c r="CL56" s="1">
        <f t="shared" si="303"/>
        <v>0</v>
      </c>
      <c r="CM56" s="1">
        <f t="shared" si="303"/>
        <v>0</v>
      </c>
      <c r="CN56" s="16" t="e">
        <f t="shared" si="82"/>
        <v>#DIV/0!</v>
      </c>
      <c r="CO56" s="2"/>
      <c r="CP56" s="1"/>
      <c r="CQ56" s="16" t="e">
        <f t="shared" si="122"/>
        <v>#DIV/0!</v>
      </c>
      <c r="CR56" s="2"/>
      <c r="CS56" s="1"/>
      <c r="CT56" s="16" t="e">
        <f t="shared" si="124"/>
        <v>#DIV/0!</v>
      </c>
      <c r="CU56" s="2"/>
      <c r="CV56" s="1"/>
      <c r="CW56" s="16" t="e">
        <f t="shared" si="297"/>
        <v>#DIV/0!</v>
      </c>
      <c r="CX56" s="2"/>
      <c r="CY56" s="1"/>
      <c r="CZ56" s="16" t="e">
        <f t="shared" si="298"/>
        <v>#DIV/0!</v>
      </c>
      <c r="DA56" s="2"/>
      <c r="DB56" s="1"/>
      <c r="DC56" s="16" t="e">
        <f t="shared" si="105"/>
        <v>#DIV/0!</v>
      </c>
      <c r="DD56" s="16"/>
      <c r="DE56" s="16"/>
      <c r="DF56" s="16"/>
      <c r="DG56" s="1">
        <f t="shared" si="307"/>
        <v>0</v>
      </c>
      <c r="DH56" s="1">
        <f t="shared" si="307"/>
        <v>0</v>
      </c>
      <c r="DI56" s="16" t="e">
        <f t="shared" si="35"/>
        <v>#DIV/0!</v>
      </c>
      <c r="DJ56" s="1"/>
      <c r="DK56" s="1"/>
      <c r="DL56" s="16" t="e">
        <f t="shared" si="130"/>
        <v>#DIV/0!</v>
      </c>
      <c r="DM56" s="1"/>
      <c r="DN56" s="1"/>
      <c r="DO56" s="16" t="e">
        <f t="shared" si="275"/>
        <v>#DIV/0!</v>
      </c>
      <c r="DP56" s="1"/>
      <c r="DQ56" s="1"/>
      <c r="DR56" s="16" t="e">
        <f t="shared" si="276"/>
        <v>#DIV/0!</v>
      </c>
      <c r="DS56" s="1"/>
      <c r="DT56" s="1"/>
      <c r="DU56" s="16" t="e">
        <f t="shared" si="277"/>
        <v>#DIV/0!</v>
      </c>
      <c r="DV56" s="57"/>
      <c r="DW56" s="57"/>
      <c r="DX56" s="56" t="e">
        <f t="shared" si="278"/>
        <v>#DIV/0!</v>
      </c>
      <c r="DY56" s="1"/>
      <c r="DZ56" s="1"/>
      <c r="EA56" s="16" t="e">
        <f t="shared" si="299"/>
        <v>#DIV/0!</v>
      </c>
      <c r="EB56" s="16"/>
      <c r="EC56" s="16"/>
      <c r="ED56" s="16" t="e">
        <f t="shared" si="279"/>
        <v>#DIV/0!</v>
      </c>
      <c r="EE56" s="2"/>
      <c r="EF56" s="1"/>
      <c r="EG56" s="16" t="e">
        <f t="shared" si="137"/>
        <v>#DIV/0!</v>
      </c>
      <c r="EH56" s="16"/>
      <c r="EI56" s="16"/>
      <c r="EJ56" s="16" t="e">
        <f t="shared" si="280"/>
        <v>#DIV/0!</v>
      </c>
      <c r="EK56" s="1">
        <f t="shared" si="304"/>
        <v>0</v>
      </c>
      <c r="EL56" s="1">
        <f t="shared" si="304"/>
        <v>0</v>
      </c>
      <c r="EM56" s="16" t="e">
        <f t="shared" si="281"/>
        <v>#DIV/0!</v>
      </c>
      <c r="EN56" s="45">
        <f t="shared" si="92"/>
        <v>1</v>
      </c>
      <c r="EO56" s="45">
        <f t="shared" si="93"/>
        <v>1</v>
      </c>
      <c r="EP56" s="45">
        <f t="shared" si="94"/>
        <v>1</v>
      </c>
      <c r="EQ56" s="45">
        <f t="shared" si="95"/>
        <v>1</v>
      </c>
      <c r="ER56" s="45">
        <f t="shared" si="96"/>
        <v>1</v>
      </c>
      <c r="ES56" s="45">
        <f t="shared" si="97"/>
        <v>1</v>
      </c>
      <c r="ET56" s="45">
        <f t="shared" si="98"/>
        <v>1</v>
      </c>
      <c r="EU56" s="45">
        <f t="shared" si="99"/>
        <v>1</v>
      </c>
      <c r="EV56" s="45">
        <f t="shared" si="100"/>
        <v>1</v>
      </c>
      <c r="EW56" s="45">
        <f t="shared" si="101"/>
        <v>1</v>
      </c>
      <c r="EX56" s="45">
        <f t="shared" si="102"/>
        <v>1</v>
      </c>
      <c r="EY56" s="45">
        <f t="shared" si="103"/>
        <v>1</v>
      </c>
      <c r="EZ56" s="45">
        <f t="shared" si="104"/>
        <v>12</v>
      </c>
    </row>
    <row r="57" spans="1:156" hidden="1" x14ac:dyDescent="0.25">
      <c r="A57" s="4"/>
      <c r="B57" s="5">
        <v>853</v>
      </c>
      <c r="C57" s="6" t="s">
        <v>87</v>
      </c>
      <c r="D57" s="4"/>
      <c r="E57" s="4"/>
      <c r="F57" s="13">
        <f t="shared" si="300"/>
        <v>0</v>
      </c>
      <c r="G57" s="13">
        <f t="shared" si="300"/>
        <v>0</v>
      </c>
      <c r="H57" s="16" t="e">
        <f t="shared" si="282"/>
        <v>#DIV/0!</v>
      </c>
      <c r="I57" s="1">
        <f t="shared" si="301"/>
        <v>0</v>
      </c>
      <c r="J57" s="1">
        <f t="shared" si="301"/>
        <v>0</v>
      </c>
      <c r="K57" s="16" t="e">
        <f t="shared" si="283"/>
        <v>#DIV/0!</v>
      </c>
      <c r="L57" s="1"/>
      <c r="M57" s="1"/>
      <c r="N57" s="16" t="e">
        <f t="shared" si="284"/>
        <v>#DIV/0!</v>
      </c>
      <c r="O57" s="4"/>
      <c r="P57" s="4"/>
      <c r="Q57" s="16" t="e">
        <f t="shared" si="285"/>
        <v>#DIV/0!</v>
      </c>
      <c r="R57" s="1"/>
      <c r="S57" s="1"/>
      <c r="T57" s="16" t="e">
        <f t="shared" si="305"/>
        <v>#DIV/0!</v>
      </c>
      <c r="U57" s="16"/>
      <c r="V57" s="16"/>
      <c r="W57" s="16"/>
      <c r="X57" s="1">
        <f t="shared" si="306"/>
        <v>0</v>
      </c>
      <c r="Y57" s="1">
        <f t="shared" si="306"/>
        <v>0</v>
      </c>
      <c r="Z57" s="16" t="e">
        <f t="shared" si="287"/>
        <v>#DIV/0!</v>
      </c>
      <c r="AA57" s="1"/>
      <c r="AB57" s="1"/>
      <c r="AC57" s="16" t="e">
        <f t="shared" si="288"/>
        <v>#DIV/0!</v>
      </c>
      <c r="AD57" s="1"/>
      <c r="AE57" s="1"/>
      <c r="AF57" s="16" t="e">
        <f t="shared" si="289"/>
        <v>#DIV/0!</v>
      </c>
      <c r="AG57" s="1"/>
      <c r="AH57" s="1"/>
      <c r="AI57" s="16" t="e">
        <f t="shared" si="290"/>
        <v>#DIV/0!</v>
      </c>
      <c r="AJ57" s="1"/>
      <c r="AK57" s="1"/>
      <c r="AL57" s="16" t="e">
        <f t="shared" si="291"/>
        <v>#DIV/0!</v>
      </c>
      <c r="AM57" s="1"/>
      <c r="AN57" s="1"/>
      <c r="AO57" s="16" t="e">
        <f t="shared" si="292"/>
        <v>#DIV/0!</v>
      </c>
      <c r="AP57" s="1"/>
      <c r="AQ57" s="1"/>
      <c r="AR57" s="16" t="e">
        <f t="shared" si="203"/>
        <v>#DIV/0!</v>
      </c>
      <c r="AS57" s="1"/>
      <c r="AT57" s="1"/>
      <c r="AU57" s="16" t="e">
        <f t="shared" si="114"/>
        <v>#DIV/0!</v>
      </c>
      <c r="AV57" s="16"/>
      <c r="AW57" s="16"/>
      <c r="AX57" s="16" t="e">
        <f t="shared" si="18"/>
        <v>#DIV/0!</v>
      </c>
      <c r="AY57" s="1"/>
      <c r="AZ57" s="1"/>
      <c r="BA57" s="33" t="e">
        <f t="shared" si="271"/>
        <v>#DIV/0!</v>
      </c>
      <c r="BB57" s="16"/>
      <c r="BC57" s="16"/>
      <c r="BD57" s="16" t="e">
        <f t="shared" si="302"/>
        <v>#DIV/0!</v>
      </c>
      <c r="BE57" s="16"/>
      <c r="BF57" s="16"/>
      <c r="BG57" s="16" t="e">
        <f t="shared" si="293"/>
        <v>#DIV/0!</v>
      </c>
      <c r="BH57" s="1"/>
      <c r="BI57" s="1"/>
      <c r="BJ57" s="16" t="e">
        <f t="shared" si="294"/>
        <v>#DIV/0!</v>
      </c>
      <c r="BK57" s="16"/>
      <c r="BL57" s="16"/>
      <c r="BM57" s="16"/>
      <c r="BN57" s="17"/>
      <c r="BO57" s="17"/>
      <c r="BP57" s="16" t="e">
        <f t="shared" si="295"/>
        <v>#DIV/0!</v>
      </c>
      <c r="BQ57" s="1"/>
      <c r="BR57" s="1"/>
      <c r="BS57" s="16" t="e">
        <f t="shared" si="119"/>
        <v>#DIV/0!</v>
      </c>
      <c r="BT57" s="1"/>
      <c r="BU57" s="1"/>
      <c r="BV57" s="16" t="e">
        <f t="shared" si="296"/>
        <v>#DIV/0!</v>
      </c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16" t="e">
        <f t="shared" si="138"/>
        <v>#DIV/0!</v>
      </c>
      <c r="CL57" s="1">
        <f t="shared" si="303"/>
        <v>0</v>
      </c>
      <c r="CM57" s="1">
        <f t="shared" si="303"/>
        <v>0</v>
      </c>
      <c r="CN57" s="16" t="e">
        <f t="shared" si="82"/>
        <v>#DIV/0!</v>
      </c>
      <c r="CO57" s="2"/>
      <c r="CP57" s="1"/>
      <c r="CQ57" s="16" t="e">
        <f t="shared" si="122"/>
        <v>#DIV/0!</v>
      </c>
      <c r="CR57" s="2"/>
      <c r="CS57" s="1"/>
      <c r="CT57" s="16" t="e">
        <f t="shared" si="124"/>
        <v>#DIV/0!</v>
      </c>
      <c r="CU57" s="2"/>
      <c r="CV57" s="1"/>
      <c r="CW57" s="16" t="e">
        <f t="shared" si="297"/>
        <v>#DIV/0!</v>
      </c>
      <c r="CX57" s="2"/>
      <c r="CY57" s="1"/>
      <c r="CZ57" s="16" t="e">
        <f t="shared" si="298"/>
        <v>#DIV/0!</v>
      </c>
      <c r="DA57" s="2"/>
      <c r="DB57" s="1"/>
      <c r="DC57" s="16" t="e">
        <f t="shared" si="105"/>
        <v>#DIV/0!</v>
      </c>
      <c r="DD57" s="16"/>
      <c r="DE57" s="16"/>
      <c r="DF57" s="16"/>
      <c r="DG57" s="1">
        <f t="shared" si="307"/>
        <v>0</v>
      </c>
      <c r="DH57" s="1">
        <f t="shared" si="307"/>
        <v>0</v>
      </c>
      <c r="DI57" s="16" t="e">
        <f t="shared" si="35"/>
        <v>#DIV/0!</v>
      </c>
      <c r="DJ57" s="1"/>
      <c r="DK57" s="1"/>
      <c r="DL57" s="16" t="e">
        <f t="shared" si="130"/>
        <v>#DIV/0!</v>
      </c>
      <c r="DM57" s="1"/>
      <c r="DN57" s="1"/>
      <c r="DO57" s="16" t="e">
        <f t="shared" si="275"/>
        <v>#DIV/0!</v>
      </c>
      <c r="DP57" s="1"/>
      <c r="DQ57" s="1"/>
      <c r="DR57" s="16" t="e">
        <f t="shared" si="276"/>
        <v>#DIV/0!</v>
      </c>
      <c r="DS57" s="1"/>
      <c r="DT57" s="1"/>
      <c r="DU57" s="16" t="e">
        <f t="shared" si="277"/>
        <v>#DIV/0!</v>
      </c>
      <c r="DV57" s="57"/>
      <c r="DW57" s="57"/>
      <c r="DX57" s="56" t="e">
        <f t="shared" si="278"/>
        <v>#DIV/0!</v>
      </c>
      <c r="DY57" s="1"/>
      <c r="DZ57" s="1"/>
      <c r="EA57" s="16" t="e">
        <f t="shared" si="299"/>
        <v>#DIV/0!</v>
      </c>
      <c r="EB57" s="16"/>
      <c r="EC57" s="16"/>
      <c r="ED57" s="16" t="e">
        <f t="shared" si="279"/>
        <v>#DIV/0!</v>
      </c>
      <c r="EE57" s="2"/>
      <c r="EF57" s="1"/>
      <c r="EG57" s="16" t="e">
        <f t="shared" si="137"/>
        <v>#DIV/0!</v>
      </c>
      <c r="EH57" s="16"/>
      <c r="EI57" s="16"/>
      <c r="EJ57" s="16" t="e">
        <f t="shared" si="280"/>
        <v>#DIV/0!</v>
      </c>
      <c r="EK57" s="1">
        <f t="shared" si="304"/>
        <v>0</v>
      </c>
      <c r="EL57" s="1">
        <f t="shared" si="304"/>
        <v>0</v>
      </c>
      <c r="EM57" s="16" t="e">
        <f t="shared" si="281"/>
        <v>#DIV/0!</v>
      </c>
      <c r="EN57" s="45">
        <f t="shared" si="92"/>
        <v>1</v>
      </c>
      <c r="EO57" s="45">
        <f t="shared" si="93"/>
        <v>1</v>
      </c>
      <c r="EP57" s="45">
        <f t="shared" si="94"/>
        <v>1</v>
      </c>
      <c r="EQ57" s="45">
        <f t="shared" si="95"/>
        <v>1</v>
      </c>
      <c r="ER57" s="45">
        <f t="shared" si="96"/>
        <v>1</v>
      </c>
      <c r="ES57" s="45">
        <f t="shared" si="97"/>
        <v>1</v>
      </c>
      <c r="ET57" s="45">
        <f t="shared" si="98"/>
        <v>1</v>
      </c>
      <c r="EU57" s="45">
        <f t="shared" si="99"/>
        <v>1</v>
      </c>
      <c r="EV57" s="45">
        <f t="shared" si="100"/>
        <v>1</v>
      </c>
      <c r="EW57" s="45">
        <f t="shared" si="101"/>
        <v>1</v>
      </c>
      <c r="EX57" s="45">
        <f t="shared" si="102"/>
        <v>1</v>
      </c>
      <c r="EY57" s="45">
        <f t="shared" si="103"/>
        <v>1</v>
      </c>
      <c r="EZ57" s="45">
        <f t="shared" si="104"/>
        <v>12</v>
      </c>
    </row>
    <row r="58" spans="1:156" hidden="1" x14ac:dyDescent="0.25">
      <c r="A58" s="4"/>
      <c r="B58" s="5">
        <v>612</v>
      </c>
      <c r="C58" s="6" t="s">
        <v>90</v>
      </c>
      <c r="D58" s="4"/>
      <c r="E58" s="4"/>
      <c r="F58" s="13">
        <f t="shared" si="300"/>
        <v>0</v>
      </c>
      <c r="G58" s="13">
        <f t="shared" si="300"/>
        <v>0</v>
      </c>
      <c r="H58" s="16" t="e">
        <f t="shared" si="282"/>
        <v>#DIV/0!</v>
      </c>
      <c r="I58" s="1">
        <f t="shared" si="301"/>
        <v>0</v>
      </c>
      <c r="J58" s="1">
        <f t="shared" si="301"/>
        <v>0</v>
      </c>
      <c r="K58" s="16" t="e">
        <f t="shared" si="283"/>
        <v>#DIV/0!</v>
      </c>
      <c r="L58" s="1"/>
      <c r="M58" s="1"/>
      <c r="N58" s="16" t="e">
        <f t="shared" si="284"/>
        <v>#DIV/0!</v>
      </c>
      <c r="O58" s="4"/>
      <c r="P58" s="4"/>
      <c r="Q58" s="16" t="e">
        <f t="shared" si="285"/>
        <v>#DIV/0!</v>
      </c>
      <c r="R58" s="1"/>
      <c r="S58" s="1"/>
      <c r="T58" s="16" t="e">
        <f t="shared" si="305"/>
        <v>#DIV/0!</v>
      </c>
      <c r="U58" s="16"/>
      <c r="V58" s="16"/>
      <c r="W58" s="16"/>
      <c r="X58" s="1">
        <f t="shared" si="306"/>
        <v>0</v>
      </c>
      <c r="Y58" s="1">
        <f t="shared" si="306"/>
        <v>0</v>
      </c>
      <c r="Z58" s="16" t="e">
        <f t="shared" si="287"/>
        <v>#DIV/0!</v>
      </c>
      <c r="AA58" s="1"/>
      <c r="AB58" s="1"/>
      <c r="AC58" s="16" t="e">
        <f t="shared" si="288"/>
        <v>#DIV/0!</v>
      </c>
      <c r="AD58" s="1"/>
      <c r="AE58" s="1"/>
      <c r="AF58" s="16" t="e">
        <f t="shared" si="289"/>
        <v>#DIV/0!</v>
      </c>
      <c r="AG58" s="1"/>
      <c r="AH58" s="1"/>
      <c r="AI58" s="16" t="e">
        <f t="shared" si="290"/>
        <v>#DIV/0!</v>
      </c>
      <c r="AJ58" s="1"/>
      <c r="AK58" s="1"/>
      <c r="AL58" s="16" t="e">
        <f t="shared" si="291"/>
        <v>#DIV/0!</v>
      </c>
      <c r="AM58" s="1"/>
      <c r="AN58" s="1"/>
      <c r="AO58" s="16" t="e">
        <f t="shared" si="292"/>
        <v>#DIV/0!</v>
      </c>
      <c r="AP58" s="1"/>
      <c r="AQ58" s="1"/>
      <c r="AR58" s="16" t="e">
        <f t="shared" si="203"/>
        <v>#DIV/0!</v>
      </c>
      <c r="AS58" s="1"/>
      <c r="AT58" s="1"/>
      <c r="AU58" s="16" t="e">
        <f t="shared" si="114"/>
        <v>#DIV/0!</v>
      </c>
      <c r="AV58" s="16"/>
      <c r="AW58" s="16"/>
      <c r="AX58" s="16" t="e">
        <f t="shared" si="18"/>
        <v>#DIV/0!</v>
      </c>
      <c r="AY58" s="1"/>
      <c r="AZ58" s="1"/>
      <c r="BA58" s="33" t="e">
        <f t="shared" si="271"/>
        <v>#DIV/0!</v>
      </c>
      <c r="BB58" s="16"/>
      <c r="BC58" s="16"/>
      <c r="BD58" s="16" t="e">
        <f t="shared" si="302"/>
        <v>#DIV/0!</v>
      </c>
      <c r="BE58" s="16">
        <f>BH58</f>
        <v>0</v>
      </c>
      <c r="BF58" s="16">
        <f>BI58</f>
        <v>0</v>
      </c>
      <c r="BG58" s="16" t="e">
        <f t="shared" si="293"/>
        <v>#DIV/0!</v>
      </c>
      <c r="BH58" s="1"/>
      <c r="BI58" s="1"/>
      <c r="BJ58" s="16" t="e">
        <f t="shared" si="294"/>
        <v>#DIV/0!</v>
      </c>
      <c r="BK58" s="16"/>
      <c r="BL58" s="16"/>
      <c r="BM58" s="16"/>
      <c r="BN58" s="17"/>
      <c r="BO58" s="17"/>
      <c r="BP58" s="16" t="e">
        <f t="shared" si="295"/>
        <v>#DIV/0!</v>
      </c>
      <c r="BQ58" s="1">
        <f>BT58+CI58</f>
        <v>0</v>
      </c>
      <c r="BR58" s="1">
        <f>BU58+CJ58</f>
        <v>0</v>
      </c>
      <c r="BS58" s="16" t="e">
        <f t="shared" si="119"/>
        <v>#DIV/0!</v>
      </c>
      <c r="BT58" s="1"/>
      <c r="BU58" s="1"/>
      <c r="BV58" s="16" t="e">
        <f t="shared" si="296"/>
        <v>#DIV/0!</v>
      </c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16" t="e">
        <f t="shared" si="138"/>
        <v>#DIV/0!</v>
      </c>
      <c r="CL58" s="1">
        <f t="shared" si="303"/>
        <v>0</v>
      </c>
      <c r="CM58" s="1">
        <f t="shared" si="303"/>
        <v>0</v>
      </c>
      <c r="CN58" s="16" t="e">
        <f t="shared" si="82"/>
        <v>#DIV/0!</v>
      </c>
      <c r="CO58" s="1"/>
      <c r="CP58" s="1"/>
      <c r="CQ58" s="16" t="e">
        <f t="shared" si="122"/>
        <v>#DIV/0!</v>
      </c>
      <c r="CR58" s="1"/>
      <c r="CS58" s="1"/>
      <c r="CT58" s="16" t="e">
        <f t="shared" si="124"/>
        <v>#DIV/0!</v>
      </c>
      <c r="CU58" s="1"/>
      <c r="CV58" s="1"/>
      <c r="CW58" s="16" t="e">
        <f t="shared" si="297"/>
        <v>#DIV/0!</v>
      </c>
      <c r="CX58" s="1"/>
      <c r="CY58" s="1"/>
      <c r="CZ58" s="16" t="e">
        <f t="shared" si="298"/>
        <v>#DIV/0!</v>
      </c>
      <c r="DA58" s="1"/>
      <c r="DB58" s="1"/>
      <c r="DC58" s="16" t="e">
        <f t="shared" si="105"/>
        <v>#DIV/0!</v>
      </c>
      <c r="DD58" s="16"/>
      <c r="DE58" s="16"/>
      <c r="DF58" s="16"/>
      <c r="DG58" s="1">
        <f t="shared" si="307"/>
        <v>0</v>
      </c>
      <c r="DH58" s="1">
        <f t="shared" si="307"/>
        <v>0</v>
      </c>
      <c r="DI58" s="16" t="e">
        <f t="shared" si="35"/>
        <v>#DIV/0!</v>
      </c>
      <c r="DJ58" s="1"/>
      <c r="DK58" s="1"/>
      <c r="DL58" s="16" t="e">
        <f t="shared" si="130"/>
        <v>#DIV/0!</v>
      </c>
      <c r="DM58" s="1"/>
      <c r="DN58" s="1"/>
      <c r="DO58" s="16" t="e">
        <f t="shared" si="275"/>
        <v>#DIV/0!</v>
      </c>
      <c r="DP58" s="1"/>
      <c r="DQ58" s="1"/>
      <c r="DR58" s="16" t="e">
        <f t="shared" si="276"/>
        <v>#DIV/0!</v>
      </c>
      <c r="DS58" s="1"/>
      <c r="DT58" s="1"/>
      <c r="DU58" s="16" t="e">
        <f t="shared" si="277"/>
        <v>#DIV/0!</v>
      </c>
      <c r="DV58" s="57"/>
      <c r="DW58" s="57"/>
      <c r="DX58" s="56" t="e">
        <f t="shared" si="278"/>
        <v>#DIV/0!</v>
      </c>
      <c r="DY58" s="1"/>
      <c r="DZ58" s="1"/>
      <c r="EA58" s="16" t="e">
        <f t="shared" si="299"/>
        <v>#DIV/0!</v>
      </c>
      <c r="EB58" s="16"/>
      <c r="EC58" s="16"/>
      <c r="ED58" s="16" t="e">
        <f t="shared" si="279"/>
        <v>#DIV/0!</v>
      </c>
      <c r="EE58" s="1"/>
      <c r="EF58" s="1"/>
      <c r="EG58" s="16" t="e">
        <f t="shared" si="137"/>
        <v>#DIV/0!</v>
      </c>
      <c r="EH58" s="16"/>
      <c r="EI58" s="16"/>
      <c r="EJ58" s="16" t="e">
        <f t="shared" si="280"/>
        <v>#DIV/0!</v>
      </c>
      <c r="EK58" s="1">
        <f t="shared" si="304"/>
        <v>0</v>
      </c>
      <c r="EL58" s="1">
        <f t="shared" si="304"/>
        <v>0</v>
      </c>
      <c r="EM58" s="16" t="e">
        <f t="shared" si="281"/>
        <v>#DIV/0!</v>
      </c>
      <c r="EN58" s="45">
        <f t="shared" si="92"/>
        <v>1</v>
      </c>
      <c r="EO58" s="45">
        <f t="shared" si="93"/>
        <v>1</v>
      </c>
      <c r="EP58" s="45">
        <f t="shared" si="94"/>
        <v>1</v>
      </c>
      <c r="EQ58" s="45">
        <f t="shared" si="95"/>
        <v>1</v>
      </c>
      <c r="ER58" s="45">
        <f t="shared" si="96"/>
        <v>1</v>
      </c>
      <c r="ES58" s="45">
        <f t="shared" si="97"/>
        <v>1</v>
      </c>
      <c r="ET58" s="45">
        <f t="shared" si="98"/>
        <v>1</v>
      </c>
      <c r="EU58" s="45">
        <f t="shared" si="99"/>
        <v>1</v>
      </c>
      <c r="EV58" s="45">
        <f t="shared" si="100"/>
        <v>1</v>
      </c>
      <c r="EW58" s="45">
        <f t="shared" si="101"/>
        <v>1</v>
      </c>
      <c r="EX58" s="45">
        <f t="shared" si="102"/>
        <v>1</v>
      </c>
      <c r="EY58" s="45">
        <f t="shared" si="103"/>
        <v>1</v>
      </c>
      <c r="EZ58" s="45">
        <f t="shared" si="104"/>
        <v>12</v>
      </c>
    </row>
    <row r="59" spans="1:156" hidden="1" x14ac:dyDescent="0.25">
      <c r="A59" s="4" t="s">
        <v>69</v>
      </c>
      <c r="B59" s="5">
        <v>611</v>
      </c>
      <c r="C59" s="4" t="s">
        <v>71</v>
      </c>
      <c r="D59" s="4"/>
      <c r="E59" s="4"/>
      <c r="F59" s="13">
        <f t="shared" si="300"/>
        <v>0</v>
      </c>
      <c r="G59" s="13">
        <f t="shared" si="300"/>
        <v>0</v>
      </c>
      <c r="H59" s="16" t="e">
        <f t="shared" si="282"/>
        <v>#DIV/0!</v>
      </c>
      <c r="I59" s="1">
        <f t="shared" si="301"/>
        <v>0</v>
      </c>
      <c r="J59" s="1">
        <f t="shared" si="301"/>
        <v>0</v>
      </c>
      <c r="K59" s="16" t="e">
        <f t="shared" si="283"/>
        <v>#DIV/0!</v>
      </c>
      <c r="L59" s="1"/>
      <c r="M59" s="1"/>
      <c r="N59" s="16" t="e">
        <f t="shared" si="284"/>
        <v>#DIV/0!</v>
      </c>
      <c r="O59" s="4"/>
      <c r="P59" s="4"/>
      <c r="Q59" s="16" t="e">
        <f t="shared" si="285"/>
        <v>#DIV/0!</v>
      </c>
      <c r="R59" s="1"/>
      <c r="S59" s="1"/>
      <c r="T59" s="16" t="e">
        <f t="shared" si="305"/>
        <v>#DIV/0!</v>
      </c>
      <c r="U59" s="16"/>
      <c r="V59" s="16"/>
      <c r="W59" s="16"/>
      <c r="X59" s="1">
        <f t="shared" si="306"/>
        <v>0</v>
      </c>
      <c r="Y59" s="1">
        <f t="shared" si="306"/>
        <v>0</v>
      </c>
      <c r="Z59" s="16" t="e">
        <f t="shared" si="287"/>
        <v>#DIV/0!</v>
      </c>
      <c r="AA59" s="1"/>
      <c r="AB59" s="1"/>
      <c r="AC59" s="16" t="e">
        <f t="shared" si="288"/>
        <v>#DIV/0!</v>
      </c>
      <c r="AD59" s="1"/>
      <c r="AE59" s="1"/>
      <c r="AF59" s="16" t="e">
        <f t="shared" si="289"/>
        <v>#DIV/0!</v>
      </c>
      <c r="AG59" s="1"/>
      <c r="AH59" s="1"/>
      <c r="AI59" s="16" t="e">
        <f t="shared" si="290"/>
        <v>#DIV/0!</v>
      </c>
      <c r="AJ59" s="1"/>
      <c r="AK59" s="1"/>
      <c r="AL59" s="16" t="e">
        <f t="shared" si="291"/>
        <v>#DIV/0!</v>
      </c>
      <c r="AM59" s="1"/>
      <c r="AN59" s="1"/>
      <c r="AO59" s="16" t="e">
        <f t="shared" si="292"/>
        <v>#DIV/0!</v>
      </c>
      <c r="AP59" s="1"/>
      <c r="AQ59" s="1"/>
      <c r="AR59" s="16" t="e">
        <f t="shared" si="203"/>
        <v>#DIV/0!</v>
      </c>
      <c r="AS59" s="1"/>
      <c r="AT59" s="1"/>
      <c r="AU59" s="16" t="e">
        <f t="shared" si="114"/>
        <v>#DIV/0!</v>
      </c>
      <c r="AV59" s="16"/>
      <c r="AW59" s="16"/>
      <c r="AX59" s="16" t="e">
        <f t="shared" si="18"/>
        <v>#DIV/0!</v>
      </c>
      <c r="AY59" s="1"/>
      <c r="AZ59" s="1"/>
      <c r="BA59" s="33" t="e">
        <f t="shared" si="271"/>
        <v>#DIV/0!</v>
      </c>
      <c r="BB59" s="16"/>
      <c r="BC59" s="16"/>
      <c r="BD59" s="16" t="e">
        <f t="shared" si="302"/>
        <v>#DIV/0!</v>
      </c>
      <c r="BE59" s="16">
        <f>BH59</f>
        <v>0</v>
      </c>
      <c r="BF59" s="16">
        <f>BI59</f>
        <v>0</v>
      </c>
      <c r="BG59" s="16" t="e">
        <f t="shared" si="293"/>
        <v>#DIV/0!</v>
      </c>
      <c r="BH59" s="1"/>
      <c r="BI59" s="1"/>
      <c r="BJ59" s="16" t="e">
        <f t="shared" si="294"/>
        <v>#DIV/0!</v>
      </c>
      <c r="BK59" s="16"/>
      <c r="BL59" s="16"/>
      <c r="BM59" s="16"/>
      <c r="BN59" s="17"/>
      <c r="BO59" s="17"/>
      <c r="BP59" s="16" t="e">
        <f t="shared" si="295"/>
        <v>#DIV/0!</v>
      </c>
      <c r="BQ59" s="1">
        <f>BT59+CI59</f>
        <v>0</v>
      </c>
      <c r="BR59" s="1">
        <f>BU59+CJ59</f>
        <v>0</v>
      </c>
      <c r="BS59" s="16" t="e">
        <f t="shared" si="119"/>
        <v>#DIV/0!</v>
      </c>
      <c r="BT59" s="1"/>
      <c r="BU59" s="1"/>
      <c r="BV59" s="16" t="e">
        <f t="shared" si="296"/>
        <v>#DIV/0!</v>
      </c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16" t="e">
        <f t="shared" si="138"/>
        <v>#DIV/0!</v>
      </c>
      <c r="CL59" s="1">
        <f t="shared" si="303"/>
        <v>0</v>
      </c>
      <c r="CM59" s="1">
        <f t="shared" si="303"/>
        <v>0</v>
      </c>
      <c r="CN59" s="16" t="e">
        <f t="shared" si="82"/>
        <v>#DIV/0!</v>
      </c>
      <c r="CO59" s="1"/>
      <c r="CP59" s="1"/>
      <c r="CQ59" s="16" t="e">
        <f t="shared" si="122"/>
        <v>#DIV/0!</v>
      </c>
      <c r="CR59" s="1"/>
      <c r="CS59" s="1"/>
      <c r="CT59" s="16" t="e">
        <f t="shared" si="124"/>
        <v>#DIV/0!</v>
      </c>
      <c r="CU59" s="1"/>
      <c r="CV59" s="1"/>
      <c r="CW59" s="16" t="e">
        <f t="shared" si="297"/>
        <v>#DIV/0!</v>
      </c>
      <c r="CX59" s="1"/>
      <c r="CY59" s="1"/>
      <c r="CZ59" s="16" t="e">
        <f t="shared" si="298"/>
        <v>#DIV/0!</v>
      </c>
      <c r="DA59" s="1"/>
      <c r="DB59" s="1"/>
      <c r="DC59" s="16" t="e">
        <f t="shared" si="105"/>
        <v>#DIV/0!</v>
      </c>
      <c r="DD59" s="16"/>
      <c r="DE59" s="16"/>
      <c r="DF59" s="16"/>
      <c r="DG59" s="1">
        <f t="shared" si="307"/>
        <v>0</v>
      </c>
      <c r="DH59" s="1">
        <f t="shared" si="307"/>
        <v>0</v>
      </c>
      <c r="DI59" s="16" t="e">
        <f t="shared" si="35"/>
        <v>#DIV/0!</v>
      </c>
      <c r="DJ59" s="1"/>
      <c r="DK59" s="1"/>
      <c r="DL59" s="16" t="e">
        <f t="shared" si="130"/>
        <v>#DIV/0!</v>
      </c>
      <c r="DM59" s="1"/>
      <c r="DN59" s="1"/>
      <c r="DO59" s="16" t="e">
        <f t="shared" si="275"/>
        <v>#DIV/0!</v>
      </c>
      <c r="DP59" s="1"/>
      <c r="DQ59" s="1"/>
      <c r="DR59" s="16" t="e">
        <f t="shared" si="276"/>
        <v>#DIV/0!</v>
      </c>
      <c r="DS59" s="1"/>
      <c r="DT59" s="1"/>
      <c r="DU59" s="16" t="e">
        <f t="shared" si="277"/>
        <v>#DIV/0!</v>
      </c>
      <c r="DV59" s="57"/>
      <c r="DW59" s="57"/>
      <c r="DX59" s="56" t="e">
        <f t="shared" si="278"/>
        <v>#DIV/0!</v>
      </c>
      <c r="DY59" s="1"/>
      <c r="DZ59" s="1"/>
      <c r="EA59" s="16" t="e">
        <f t="shared" si="299"/>
        <v>#DIV/0!</v>
      </c>
      <c r="EB59" s="16"/>
      <c r="EC59" s="16"/>
      <c r="ED59" s="16" t="e">
        <f t="shared" si="279"/>
        <v>#DIV/0!</v>
      </c>
      <c r="EE59" s="1"/>
      <c r="EF59" s="1"/>
      <c r="EG59" s="16" t="e">
        <f t="shared" si="137"/>
        <v>#DIV/0!</v>
      </c>
      <c r="EH59" s="16"/>
      <c r="EI59" s="16"/>
      <c r="EJ59" s="16" t="e">
        <f t="shared" si="280"/>
        <v>#DIV/0!</v>
      </c>
      <c r="EK59" s="1">
        <f t="shared" si="304"/>
        <v>0</v>
      </c>
      <c r="EL59" s="1">
        <f t="shared" si="304"/>
        <v>0</v>
      </c>
      <c r="EM59" s="16" t="e">
        <f t="shared" si="281"/>
        <v>#DIV/0!</v>
      </c>
      <c r="EN59" s="45">
        <f t="shared" si="92"/>
        <v>1</v>
      </c>
      <c r="EO59" s="45">
        <f t="shared" si="93"/>
        <v>1</v>
      </c>
      <c r="EP59" s="45">
        <f t="shared" si="94"/>
        <v>1</v>
      </c>
      <c r="EQ59" s="45">
        <f t="shared" si="95"/>
        <v>1</v>
      </c>
      <c r="ER59" s="45">
        <f t="shared" si="96"/>
        <v>1</v>
      </c>
      <c r="ES59" s="45">
        <f t="shared" si="97"/>
        <v>1</v>
      </c>
      <c r="ET59" s="45">
        <f t="shared" si="98"/>
        <v>1</v>
      </c>
      <c r="EU59" s="45">
        <f t="shared" si="99"/>
        <v>1</v>
      </c>
      <c r="EV59" s="45">
        <f t="shared" si="100"/>
        <v>1</v>
      </c>
      <c r="EW59" s="45">
        <f t="shared" si="101"/>
        <v>1</v>
      </c>
      <c r="EX59" s="45">
        <f t="shared" si="102"/>
        <v>1</v>
      </c>
      <c r="EY59" s="45">
        <f t="shared" si="103"/>
        <v>1</v>
      </c>
      <c r="EZ59" s="45">
        <f t="shared" si="104"/>
        <v>12</v>
      </c>
    </row>
    <row r="60" spans="1:156" hidden="1" x14ac:dyDescent="0.25">
      <c r="A60" s="4"/>
      <c r="B60" s="5">
        <v>851</v>
      </c>
      <c r="C60" s="6" t="s">
        <v>85</v>
      </c>
      <c r="D60" s="4"/>
      <c r="E60" s="4"/>
      <c r="F60" s="13">
        <f t="shared" si="300"/>
        <v>0</v>
      </c>
      <c r="G60" s="13">
        <f t="shared" si="300"/>
        <v>0</v>
      </c>
      <c r="H60" s="16" t="e">
        <f t="shared" si="282"/>
        <v>#DIV/0!</v>
      </c>
      <c r="I60" s="1">
        <f t="shared" si="301"/>
        <v>0</v>
      </c>
      <c r="J60" s="1">
        <f t="shared" si="301"/>
        <v>0</v>
      </c>
      <c r="K60" s="16" t="e">
        <f t="shared" si="283"/>
        <v>#DIV/0!</v>
      </c>
      <c r="L60" s="1"/>
      <c r="M60" s="1"/>
      <c r="N60" s="16" t="e">
        <f t="shared" si="284"/>
        <v>#DIV/0!</v>
      </c>
      <c r="O60" s="4"/>
      <c r="P60" s="4"/>
      <c r="Q60" s="16" t="e">
        <f t="shared" si="285"/>
        <v>#DIV/0!</v>
      </c>
      <c r="R60" s="1"/>
      <c r="S60" s="1"/>
      <c r="T60" s="16" t="e">
        <f t="shared" si="305"/>
        <v>#DIV/0!</v>
      </c>
      <c r="U60" s="16"/>
      <c r="V60" s="16"/>
      <c r="W60" s="16"/>
      <c r="X60" s="1">
        <f t="shared" si="306"/>
        <v>0</v>
      </c>
      <c r="Y60" s="1">
        <f t="shared" si="306"/>
        <v>0</v>
      </c>
      <c r="Z60" s="16" t="e">
        <f t="shared" si="287"/>
        <v>#DIV/0!</v>
      </c>
      <c r="AA60" s="1"/>
      <c r="AB60" s="1"/>
      <c r="AC60" s="16" t="e">
        <f t="shared" si="288"/>
        <v>#DIV/0!</v>
      </c>
      <c r="AD60" s="1"/>
      <c r="AE60" s="1"/>
      <c r="AF60" s="16" t="e">
        <f t="shared" si="289"/>
        <v>#DIV/0!</v>
      </c>
      <c r="AG60" s="1"/>
      <c r="AH60" s="1"/>
      <c r="AI60" s="16" t="e">
        <f t="shared" si="290"/>
        <v>#DIV/0!</v>
      </c>
      <c r="AJ60" s="1"/>
      <c r="AK60" s="1"/>
      <c r="AL60" s="16" t="e">
        <f t="shared" si="291"/>
        <v>#DIV/0!</v>
      </c>
      <c r="AM60" s="1"/>
      <c r="AN60" s="1"/>
      <c r="AO60" s="16" t="e">
        <f t="shared" si="292"/>
        <v>#DIV/0!</v>
      </c>
      <c r="AP60" s="1"/>
      <c r="AQ60" s="1"/>
      <c r="AR60" s="16" t="e">
        <f t="shared" si="203"/>
        <v>#DIV/0!</v>
      </c>
      <c r="AS60" s="1"/>
      <c r="AT60" s="1"/>
      <c r="AU60" s="16" t="e">
        <f t="shared" si="114"/>
        <v>#DIV/0!</v>
      </c>
      <c r="AV60" s="16"/>
      <c r="AW60" s="16"/>
      <c r="AX60" s="16" t="e">
        <f t="shared" si="18"/>
        <v>#DIV/0!</v>
      </c>
      <c r="AY60" s="1"/>
      <c r="AZ60" s="1"/>
      <c r="BA60" s="33" t="e">
        <f t="shared" si="271"/>
        <v>#DIV/0!</v>
      </c>
      <c r="BB60" s="16"/>
      <c r="BC60" s="16"/>
      <c r="BD60" s="16" t="e">
        <f t="shared" si="302"/>
        <v>#DIV/0!</v>
      </c>
      <c r="BE60" s="16"/>
      <c r="BF60" s="16"/>
      <c r="BG60" s="16" t="e">
        <f t="shared" si="293"/>
        <v>#DIV/0!</v>
      </c>
      <c r="BH60" s="1"/>
      <c r="BI60" s="1"/>
      <c r="BJ60" s="16" t="e">
        <f t="shared" si="294"/>
        <v>#DIV/0!</v>
      </c>
      <c r="BK60" s="16"/>
      <c r="BL60" s="16"/>
      <c r="BM60" s="16"/>
      <c r="BN60" s="17"/>
      <c r="BO60" s="17"/>
      <c r="BP60" s="16" t="e">
        <f t="shared" si="295"/>
        <v>#DIV/0!</v>
      </c>
      <c r="BQ60" s="1"/>
      <c r="BR60" s="1"/>
      <c r="BS60" s="16" t="e">
        <f t="shared" si="119"/>
        <v>#DIV/0!</v>
      </c>
      <c r="BT60" s="1"/>
      <c r="BU60" s="1"/>
      <c r="BV60" s="16" t="e">
        <f t="shared" si="296"/>
        <v>#DIV/0!</v>
      </c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16" t="e">
        <f t="shared" si="138"/>
        <v>#DIV/0!</v>
      </c>
      <c r="CL60" s="1">
        <f t="shared" si="303"/>
        <v>0</v>
      </c>
      <c r="CM60" s="1">
        <f t="shared" si="303"/>
        <v>0</v>
      </c>
      <c r="CN60" s="16" t="e">
        <f t="shared" si="82"/>
        <v>#DIV/0!</v>
      </c>
      <c r="CO60" s="1"/>
      <c r="CP60" s="1"/>
      <c r="CQ60" s="16" t="e">
        <f t="shared" si="122"/>
        <v>#DIV/0!</v>
      </c>
      <c r="CR60" s="1"/>
      <c r="CS60" s="1"/>
      <c r="CT60" s="16" t="e">
        <f t="shared" si="124"/>
        <v>#DIV/0!</v>
      </c>
      <c r="CU60" s="1"/>
      <c r="CV60" s="1"/>
      <c r="CW60" s="16" t="e">
        <f t="shared" si="297"/>
        <v>#DIV/0!</v>
      </c>
      <c r="CX60" s="1"/>
      <c r="CY60" s="1"/>
      <c r="CZ60" s="16" t="e">
        <f t="shared" si="298"/>
        <v>#DIV/0!</v>
      </c>
      <c r="DA60" s="1"/>
      <c r="DB60" s="1"/>
      <c r="DC60" s="16" t="e">
        <f t="shared" si="105"/>
        <v>#DIV/0!</v>
      </c>
      <c r="DD60" s="16"/>
      <c r="DE60" s="16"/>
      <c r="DF60" s="16"/>
      <c r="DG60" s="1">
        <f t="shared" si="307"/>
        <v>0</v>
      </c>
      <c r="DH60" s="1">
        <f t="shared" si="307"/>
        <v>0</v>
      </c>
      <c r="DI60" s="16" t="e">
        <f t="shared" si="35"/>
        <v>#DIV/0!</v>
      </c>
      <c r="DJ60" s="1"/>
      <c r="DK60" s="1"/>
      <c r="DL60" s="16" t="e">
        <f t="shared" si="130"/>
        <v>#DIV/0!</v>
      </c>
      <c r="DM60" s="1"/>
      <c r="DN60" s="1"/>
      <c r="DO60" s="16" t="e">
        <f t="shared" si="275"/>
        <v>#DIV/0!</v>
      </c>
      <c r="DP60" s="1"/>
      <c r="DQ60" s="1"/>
      <c r="DR60" s="16" t="e">
        <f t="shared" si="276"/>
        <v>#DIV/0!</v>
      </c>
      <c r="DS60" s="1"/>
      <c r="DT60" s="1"/>
      <c r="DU60" s="16" t="e">
        <f t="shared" si="277"/>
        <v>#DIV/0!</v>
      </c>
      <c r="DV60" s="57"/>
      <c r="DW60" s="57"/>
      <c r="DX60" s="56" t="e">
        <f t="shared" si="278"/>
        <v>#DIV/0!</v>
      </c>
      <c r="DY60" s="1"/>
      <c r="DZ60" s="1"/>
      <c r="EA60" s="16" t="e">
        <f t="shared" si="299"/>
        <v>#DIV/0!</v>
      </c>
      <c r="EB60" s="16"/>
      <c r="EC60" s="16"/>
      <c r="ED60" s="16" t="e">
        <f t="shared" si="279"/>
        <v>#DIV/0!</v>
      </c>
      <c r="EE60" s="1"/>
      <c r="EF60" s="1"/>
      <c r="EG60" s="16" t="e">
        <f t="shared" si="137"/>
        <v>#DIV/0!</v>
      </c>
      <c r="EH60" s="16"/>
      <c r="EI60" s="16"/>
      <c r="EJ60" s="16" t="e">
        <f t="shared" si="280"/>
        <v>#DIV/0!</v>
      </c>
      <c r="EK60" s="1">
        <f t="shared" si="304"/>
        <v>0</v>
      </c>
      <c r="EL60" s="1">
        <f t="shared" si="304"/>
        <v>0</v>
      </c>
      <c r="EM60" s="16" t="e">
        <f t="shared" si="281"/>
        <v>#DIV/0!</v>
      </c>
      <c r="EN60" s="45">
        <f t="shared" si="92"/>
        <v>1</v>
      </c>
      <c r="EO60" s="45">
        <f t="shared" si="93"/>
        <v>1</v>
      </c>
      <c r="EP60" s="45">
        <f t="shared" si="94"/>
        <v>1</v>
      </c>
      <c r="EQ60" s="45">
        <f t="shared" si="95"/>
        <v>1</v>
      </c>
      <c r="ER60" s="45">
        <f t="shared" si="96"/>
        <v>1</v>
      </c>
      <c r="ES60" s="45">
        <f t="shared" si="97"/>
        <v>1</v>
      </c>
      <c r="ET60" s="45">
        <f t="shared" si="98"/>
        <v>1</v>
      </c>
      <c r="EU60" s="45">
        <f t="shared" si="99"/>
        <v>1</v>
      </c>
      <c r="EV60" s="45">
        <f t="shared" si="100"/>
        <v>1</v>
      </c>
      <c r="EW60" s="45">
        <f t="shared" si="101"/>
        <v>1</v>
      </c>
      <c r="EX60" s="45">
        <f t="shared" si="102"/>
        <v>1</v>
      </c>
      <c r="EY60" s="45">
        <f t="shared" si="103"/>
        <v>1</v>
      </c>
      <c r="EZ60" s="45">
        <f t="shared" si="104"/>
        <v>12</v>
      </c>
    </row>
    <row r="61" spans="1:156" hidden="1" x14ac:dyDescent="0.25">
      <c r="A61" s="4"/>
      <c r="B61" s="5">
        <v>852</v>
      </c>
      <c r="C61" s="6" t="s">
        <v>86</v>
      </c>
      <c r="D61" s="4"/>
      <c r="E61" s="4"/>
      <c r="F61" s="13">
        <f t="shared" si="300"/>
        <v>0</v>
      </c>
      <c r="G61" s="13">
        <f t="shared" si="300"/>
        <v>0</v>
      </c>
      <c r="H61" s="16" t="e">
        <f t="shared" si="282"/>
        <v>#DIV/0!</v>
      </c>
      <c r="I61" s="1">
        <f t="shared" si="301"/>
        <v>0</v>
      </c>
      <c r="J61" s="1">
        <f t="shared" si="301"/>
        <v>0</v>
      </c>
      <c r="K61" s="16" t="e">
        <f t="shared" si="283"/>
        <v>#DIV/0!</v>
      </c>
      <c r="L61" s="1"/>
      <c r="M61" s="1"/>
      <c r="N61" s="16" t="e">
        <f t="shared" si="284"/>
        <v>#DIV/0!</v>
      </c>
      <c r="O61" s="4"/>
      <c r="P61" s="4"/>
      <c r="Q61" s="16" t="e">
        <f t="shared" si="285"/>
        <v>#DIV/0!</v>
      </c>
      <c r="R61" s="1"/>
      <c r="S61" s="1"/>
      <c r="T61" s="16" t="e">
        <f t="shared" si="305"/>
        <v>#DIV/0!</v>
      </c>
      <c r="U61" s="16"/>
      <c r="V61" s="16"/>
      <c r="W61" s="16"/>
      <c r="X61" s="1">
        <f t="shared" si="306"/>
        <v>0</v>
      </c>
      <c r="Y61" s="1">
        <f t="shared" si="306"/>
        <v>0</v>
      </c>
      <c r="Z61" s="16" t="e">
        <f t="shared" si="287"/>
        <v>#DIV/0!</v>
      </c>
      <c r="AA61" s="1"/>
      <c r="AB61" s="1"/>
      <c r="AC61" s="16" t="e">
        <f t="shared" si="288"/>
        <v>#DIV/0!</v>
      </c>
      <c r="AD61" s="1"/>
      <c r="AE61" s="1"/>
      <c r="AF61" s="16" t="e">
        <f t="shared" si="289"/>
        <v>#DIV/0!</v>
      </c>
      <c r="AG61" s="1"/>
      <c r="AH61" s="1"/>
      <c r="AI61" s="16" t="e">
        <f t="shared" si="290"/>
        <v>#DIV/0!</v>
      </c>
      <c r="AJ61" s="1"/>
      <c r="AK61" s="1"/>
      <c r="AL61" s="16" t="e">
        <f t="shared" si="291"/>
        <v>#DIV/0!</v>
      </c>
      <c r="AM61" s="1"/>
      <c r="AN61" s="1"/>
      <c r="AO61" s="16" t="e">
        <f t="shared" si="292"/>
        <v>#DIV/0!</v>
      </c>
      <c r="AP61" s="1"/>
      <c r="AQ61" s="1"/>
      <c r="AR61" s="16" t="e">
        <f t="shared" si="203"/>
        <v>#DIV/0!</v>
      </c>
      <c r="AS61" s="1"/>
      <c r="AT61" s="1"/>
      <c r="AU61" s="16" t="e">
        <f t="shared" si="114"/>
        <v>#DIV/0!</v>
      </c>
      <c r="AV61" s="16"/>
      <c r="AW61" s="16"/>
      <c r="AX61" s="16" t="e">
        <f t="shared" si="18"/>
        <v>#DIV/0!</v>
      </c>
      <c r="AY61" s="1"/>
      <c r="AZ61" s="1"/>
      <c r="BA61" s="33" t="e">
        <f t="shared" si="271"/>
        <v>#DIV/0!</v>
      </c>
      <c r="BB61" s="16"/>
      <c r="BC61" s="16"/>
      <c r="BD61" s="16" t="e">
        <f t="shared" si="302"/>
        <v>#DIV/0!</v>
      </c>
      <c r="BE61" s="16"/>
      <c r="BF61" s="16"/>
      <c r="BG61" s="16" t="e">
        <f t="shared" si="293"/>
        <v>#DIV/0!</v>
      </c>
      <c r="BH61" s="1"/>
      <c r="BI61" s="1"/>
      <c r="BJ61" s="16" t="e">
        <f t="shared" si="294"/>
        <v>#DIV/0!</v>
      </c>
      <c r="BK61" s="16"/>
      <c r="BL61" s="16"/>
      <c r="BM61" s="16"/>
      <c r="BN61" s="17"/>
      <c r="BO61" s="17"/>
      <c r="BP61" s="16" t="e">
        <f t="shared" si="295"/>
        <v>#DIV/0!</v>
      </c>
      <c r="BQ61" s="1"/>
      <c r="BR61" s="1"/>
      <c r="BS61" s="16" t="e">
        <f t="shared" si="119"/>
        <v>#DIV/0!</v>
      </c>
      <c r="BT61" s="1"/>
      <c r="BU61" s="1"/>
      <c r="BV61" s="16" t="e">
        <f t="shared" si="296"/>
        <v>#DIV/0!</v>
      </c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16" t="e">
        <f t="shared" si="138"/>
        <v>#DIV/0!</v>
      </c>
      <c r="CL61" s="1">
        <f t="shared" si="303"/>
        <v>0</v>
      </c>
      <c r="CM61" s="1">
        <f t="shared" si="303"/>
        <v>0</v>
      </c>
      <c r="CN61" s="16" t="e">
        <f t="shared" si="82"/>
        <v>#DIV/0!</v>
      </c>
      <c r="CO61" s="1"/>
      <c r="CP61" s="1"/>
      <c r="CQ61" s="16" t="e">
        <f t="shared" si="122"/>
        <v>#DIV/0!</v>
      </c>
      <c r="CR61" s="1"/>
      <c r="CS61" s="1"/>
      <c r="CT61" s="16" t="e">
        <f t="shared" si="124"/>
        <v>#DIV/0!</v>
      </c>
      <c r="CU61" s="1"/>
      <c r="CV61" s="1"/>
      <c r="CW61" s="16" t="e">
        <f t="shared" si="297"/>
        <v>#DIV/0!</v>
      </c>
      <c r="CX61" s="1"/>
      <c r="CY61" s="1"/>
      <c r="CZ61" s="16" t="e">
        <f t="shared" si="298"/>
        <v>#DIV/0!</v>
      </c>
      <c r="DA61" s="1"/>
      <c r="DB61" s="1"/>
      <c r="DC61" s="16" t="e">
        <f t="shared" si="105"/>
        <v>#DIV/0!</v>
      </c>
      <c r="DD61" s="16"/>
      <c r="DE61" s="16"/>
      <c r="DF61" s="16"/>
      <c r="DG61" s="1">
        <f t="shared" si="307"/>
        <v>0</v>
      </c>
      <c r="DH61" s="1">
        <f t="shared" si="307"/>
        <v>0</v>
      </c>
      <c r="DI61" s="16" t="e">
        <f t="shared" si="35"/>
        <v>#DIV/0!</v>
      </c>
      <c r="DJ61" s="1"/>
      <c r="DK61" s="1"/>
      <c r="DL61" s="16" t="e">
        <f t="shared" si="130"/>
        <v>#DIV/0!</v>
      </c>
      <c r="DM61" s="1"/>
      <c r="DN61" s="1"/>
      <c r="DO61" s="16" t="e">
        <f t="shared" si="275"/>
        <v>#DIV/0!</v>
      </c>
      <c r="DP61" s="1"/>
      <c r="DQ61" s="1"/>
      <c r="DR61" s="16" t="e">
        <f t="shared" si="276"/>
        <v>#DIV/0!</v>
      </c>
      <c r="DS61" s="1"/>
      <c r="DT61" s="1"/>
      <c r="DU61" s="16" t="e">
        <f t="shared" si="277"/>
        <v>#DIV/0!</v>
      </c>
      <c r="DV61" s="57"/>
      <c r="DW61" s="57"/>
      <c r="DX61" s="56" t="e">
        <f t="shared" si="278"/>
        <v>#DIV/0!</v>
      </c>
      <c r="DY61" s="1"/>
      <c r="DZ61" s="1"/>
      <c r="EA61" s="16" t="e">
        <f t="shared" si="299"/>
        <v>#DIV/0!</v>
      </c>
      <c r="EB61" s="16"/>
      <c r="EC61" s="16"/>
      <c r="ED61" s="16" t="e">
        <f t="shared" si="279"/>
        <v>#DIV/0!</v>
      </c>
      <c r="EE61" s="1"/>
      <c r="EF61" s="1"/>
      <c r="EG61" s="16" t="e">
        <f t="shared" si="137"/>
        <v>#DIV/0!</v>
      </c>
      <c r="EH61" s="16"/>
      <c r="EI61" s="16"/>
      <c r="EJ61" s="16" t="e">
        <f t="shared" si="280"/>
        <v>#DIV/0!</v>
      </c>
      <c r="EK61" s="1">
        <f t="shared" si="304"/>
        <v>0</v>
      </c>
      <c r="EL61" s="1">
        <f t="shared" si="304"/>
        <v>0</v>
      </c>
      <c r="EM61" s="16" t="e">
        <f t="shared" si="281"/>
        <v>#DIV/0!</v>
      </c>
      <c r="EN61" s="45">
        <f t="shared" si="92"/>
        <v>1</v>
      </c>
      <c r="EO61" s="45">
        <f t="shared" si="93"/>
        <v>1</v>
      </c>
      <c r="EP61" s="45">
        <f t="shared" si="94"/>
        <v>1</v>
      </c>
      <c r="EQ61" s="45">
        <f t="shared" si="95"/>
        <v>1</v>
      </c>
      <c r="ER61" s="45">
        <f t="shared" si="96"/>
        <v>1</v>
      </c>
      <c r="ES61" s="45">
        <f t="shared" si="97"/>
        <v>1</v>
      </c>
      <c r="ET61" s="45">
        <f t="shared" si="98"/>
        <v>1</v>
      </c>
      <c r="EU61" s="45">
        <f t="shared" si="99"/>
        <v>1</v>
      </c>
      <c r="EV61" s="45">
        <f t="shared" si="100"/>
        <v>1</v>
      </c>
      <c r="EW61" s="45">
        <f t="shared" si="101"/>
        <v>1</v>
      </c>
      <c r="EX61" s="45">
        <f t="shared" si="102"/>
        <v>1</v>
      </c>
      <c r="EY61" s="45">
        <f t="shared" si="103"/>
        <v>1</v>
      </c>
      <c r="EZ61" s="45">
        <f t="shared" si="104"/>
        <v>12</v>
      </c>
    </row>
    <row r="62" spans="1:156" x14ac:dyDescent="0.25">
      <c r="A62" s="27">
        <v>1000</v>
      </c>
      <c r="B62" s="26"/>
      <c r="C62" s="17" t="s">
        <v>72</v>
      </c>
      <c r="D62" s="17" t="e">
        <f>#REF!</f>
        <v>#REF!</v>
      </c>
      <c r="E62" s="17" t="e">
        <f>#REF!</f>
        <v>#REF!</v>
      </c>
      <c r="F62" s="3">
        <f>SUM(F63:F63)</f>
        <v>152000</v>
      </c>
      <c r="G62" s="3">
        <f>SUM(G63:G63)</f>
        <v>76002</v>
      </c>
      <c r="H62" s="16">
        <f t="shared" si="282"/>
        <v>50.001315789473686</v>
      </c>
      <c r="I62" s="3">
        <f>SUM(I63:I63)</f>
        <v>0</v>
      </c>
      <c r="J62" s="3">
        <f>SUM(J63:J63)</f>
        <v>0</v>
      </c>
      <c r="K62" s="16" t="e">
        <f t="shared" si="283"/>
        <v>#DIV/0!</v>
      </c>
      <c r="L62" s="3">
        <f>SUM(L63:L63)</f>
        <v>0</v>
      </c>
      <c r="M62" s="3">
        <f>SUM(M63:M63)</f>
        <v>0</v>
      </c>
      <c r="N62" s="16" t="e">
        <f t="shared" si="284"/>
        <v>#DIV/0!</v>
      </c>
      <c r="O62" s="3">
        <f>SUM(O63:O63)</f>
        <v>0</v>
      </c>
      <c r="P62" s="3">
        <f>SUM(P63:P63)</f>
        <v>0</v>
      </c>
      <c r="Q62" s="16" t="e">
        <f t="shared" si="285"/>
        <v>#DIV/0!</v>
      </c>
      <c r="R62" s="3">
        <f>SUM(R63:R63)</f>
        <v>0</v>
      </c>
      <c r="S62" s="3">
        <f>SUM(S63:S63)</f>
        <v>0</v>
      </c>
      <c r="T62" s="16" t="e">
        <f t="shared" si="305"/>
        <v>#DIV/0!</v>
      </c>
      <c r="U62" s="16"/>
      <c r="V62" s="16"/>
      <c r="W62" s="16"/>
      <c r="X62" s="3">
        <f>SUM(X63:X63)</f>
        <v>0</v>
      </c>
      <c r="Y62" s="3">
        <f>SUM(Y63:Y63)</f>
        <v>0</v>
      </c>
      <c r="Z62" s="16" t="e">
        <f t="shared" si="287"/>
        <v>#DIV/0!</v>
      </c>
      <c r="AA62" s="3">
        <f>SUM(AA63:AA63)</f>
        <v>0</v>
      </c>
      <c r="AB62" s="3">
        <f>SUM(AB63:AB63)</f>
        <v>0</v>
      </c>
      <c r="AC62" s="16" t="e">
        <f t="shared" si="288"/>
        <v>#DIV/0!</v>
      </c>
      <c r="AD62" s="3">
        <f>SUM(AD63:AD63)</f>
        <v>0</v>
      </c>
      <c r="AE62" s="3">
        <f>SUM(AE63:AE63)</f>
        <v>0</v>
      </c>
      <c r="AF62" s="16" t="e">
        <f t="shared" si="289"/>
        <v>#DIV/0!</v>
      </c>
      <c r="AG62" s="3">
        <f>SUM(AG63:AG63)</f>
        <v>0</v>
      </c>
      <c r="AH62" s="3">
        <f>SUM(AH63:AH63)</f>
        <v>0</v>
      </c>
      <c r="AI62" s="16" t="e">
        <f t="shared" si="290"/>
        <v>#DIV/0!</v>
      </c>
      <c r="AJ62" s="3">
        <f>SUM(AJ63:AJ63)</f>
        <v>0</v>
      </c>
      <c r="AK62" s="3">
        <f>SUM(AK63:AK63)</f>
        <v>0</v>
      </c>
      <c r="AL62" s="16" t="e">
        <f t="shared" si="291"/>
        <v>#DIV/0!</v>
      </c>
      <c r="AM62" s="3">
        <f>SUM(AM63:AM63)</f>
        <v>0</v>
      </c>
      <c r="AN62" s="3">
        <f>SUM(AN63:AN63)</f>
        <v>0</v>
      </c>
      <c r="AO62" s="16" t="e">
        <f t="shared" si="292"/>
        <v>#DIV/0!</v>
      </c>
      <c r="AP62" s="3">
        <f>SUM(AP63:AP63)</f>
        <v>0</v>
      </c>
      <c r="AQ62" s="3">
        <f>SUM(AQ63:AQ63)</f>
        <v>0</v>
      </c>
      <c r="AR62" s="16" t="e">
        <f t="shared" si="203"/>
        <v>#DIV/0!</v>
      </c>
      <c r="AS62" s="3">
        <f>SUM(AS63:AS63)</f>
        <v>0</v>
      </c>
      <c r="AT62" s="3">
        <f>SUM(AT63:AT63)</f>
        <v>0</v>
      </c>
      <c r="AU62" s="16" t="e">
        <f t="shared" si="114"/>
        <v>#DIV/0!</v>
      </c>
      <c r="AV62" s="16"/>
      <c r="AW62" s="16"/>
      <c r="AX62" s="16" t="e">
        <f t="shared" si="18"/>
        <v>#DIV/0!</v>
      </c>
      <c r="AY62" s="3">
        <f>SUM(AY63:AY63)</f>
        <v>0</v>
      </c>
      <c r="AZ62" s="3">
        <f>SUM(AZ63:AZ63)</f>
        <v>0</v>
      </c>
      <c r="BA62" s="33" t="e">
        <f t="shared" si="271"/>
        <v>#DIV/0!</v>
      </c>
      <c r="BB62" s="16"/>
      <c r="BC62" s="16"/>
      <c r="BD62" s="16" t="e">
        <f t="shared" si="302"/>
        <v>#DIV/0!</v>
      </c>
      <c r="BE62" s="3">
        <f>SUM(BE63:BE63)</f>
        <v>0</v>
      </c>
      <c r="BF62" s="3">
        <f>SUM(BF63:BF63)</f>
        <v>0</v>
      </c>
      <c r="BG62" s="16" t="e">
        <f t="shared" si="293"/>
        <v>#DIV/0!</v>
      </c>
      <c r="BH62" s="3">
        <f>SUM(BH63:BH63)</f>
        <v>0</v>
      </c>
      <c r="BI62" s="3">
        <f>SUM(BI63:BI63)</f>
        <v>0</v>
      </c>
      <c r="BJ62" s="16" t="e">
        <f t="shared" si="294"/>
        <v>#DIV/0!</v>
      </c>
      <c r="BK62" s="16"/>
      <c r="BL62" s="16"/>
      <c r="BM62" s="16"/>
      <c r="BN62" s="3">
        <f>SUM(BN63:BN63)</f>
        <v>0</v>
      </c>
      <c r="BO62" s="3">
        <f>SUM(BO63:BO63)</f>
        <v>0</v>
      </c>
      <c r="BP62" s="16" t="e">
        <f t="shared" si="295"/>
        <v>#DIV/0!</v>
      </c>
      <c r="BQ62" s="3">
        <f>SUM(BQ63:BQ63)</f>
        <v>152000</v>
      </c>
      <c r="BR62" s="3">
        <f>SUM(BR63:BR63)</f>
        <v>76002</v>
      </c>
      <c r="BS62" s="16">
        <f t="shared" si="119"/>
        <v>50.001315789473686</v>
      </c>
      <c r="BT62" s="3">
        <f>SUM(BT63:BT63)</f>
        <v>0</v>
      </c>
      <c r="BU62" s="3">
        <f>SUM(BU63:BU63)</f>
        <v>0</v>
      </c>
      <c r="BV62" s="16" t="e">
        <f t="shared" si="296"/>
        <v>#DIV/0!</v>
      </c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3">
        <f>SUM(CI63:CI63)</f>
        <v>152000</v>
      </c>
      <c r="CJ62" s="3">
        <f>SUM(CJ63:CJ63)</f>
        <v>76002</v>
      </c>
      <c r="CK62" s="16">
        <f t="shared" si="138"/>
        <v>50.001315789473686</v>
      </c>
      <c r="CL62" s="3">
        <f>SUM(CL63:CL63)</f>
        <v>0</v>
      </c>
      <c r="CM62" s="3">
        <f>SUM(CM63:CM63)</f>
        <v>0</v>
      </c>
      <c r="CN62" s="16" t="e">
        <f t="shared" si="82"/>
        <v>#DIV/0!</v>
      </c>
      <c r="CO62" s="1">
        <f>SUM(CO63:CO63)</f>
        <v>0</v>
      </c>
      <c r="CP62" s="1">
        <f>SUM(CP63:CP63)</f>
        <v>0</v>
      </c>
      <c r="CQ62" s="16" t="e">
        <f t="shared" si="122"/>
        <v>#DIV/0!</v>
      </c>
      <c r="CR62" s="1">
        <f>SUM(CR63:CR63)</f>
        <v>0</v>
      </c>
      <c r="CS62" s="1">
        <f>SUM(CS63:CS63)</f>
        <v>0</v>
      </c>
      <c r="CT62" s="16" t="e">
        <f t="shared" si="124"/>
        <v>#DIV/0!</v>
      </c>
      <c r="CU62" s="1">
        <f>SUM(CU63:CU63)</f>
        <v>0</v>
      </c>
      <c r="CV62" s="1">
        <f>SUM(CV63:CV63)</f>
        <v>0</v>
      </c>
      <c r="CW62" s="16" t="e">
        <f t="shared" si="297"/>
        <v>#DIV/0!</v>
      </c>
      <c r="CX62" s="1">
        <f>SUM(CX63:CX63)</f>
        <v>0</v>
      </c>
      <c r="CY62" s="1">
        <f>SUM(CY63:CY63)</f>
        <v>0</v>
      </c>
      <c r="CZ62" s="16" t="e">
        <f t="shared" si="298"/>
        <v>#DIV/0!</v>
      </c>
      <c r="DA62" s="1">
        <f>SUM(DA63:DA63)</f>
        <v>0</v>
      </c>
      <c r="DB62" s="1">
        <f>SUM(DB63:DB63)</f>
        <v>0</v>
      </c>
      <c r="DC62" s="16" t="e">
        <f t="shared" si="105"/>
        <v>#DIV/0!</v>
      </c>
      <c r="DD62" s="16"/>
      <c r="DE62" s="16"/>
      <c r="DF62" s="16"/>
      <c r="DG62" s="3">
        <f>SUM(DG63:DG63)</f>
        <v>0</v>
      </c>
      <c r="DH62" s="3">
        <f>SUM(DH63:DH63)</f>
        <v>0</v>
      </c>
      <c r="DI62" s="16" t="e">
        <f t="shared" si="35"/>
        <v>#DIV/0!</v>
      </c>
      <c r="DJ62" s="3">
        <f>SUM(DJ63:DJ63)</f>
        <v>0</v>
      </c>
      <c r="DK62" s="3">
        <f>SUM(DK63:DK63)</f>
        <v>0</v>
      </c>
      <c r="DL62" s="16" t="e">
        <f t="shared" si="130"/>
        <v>#DIV/0!</v>
      </c>
      <c r="DM62" s="3">
        <f>SUM(DM63:DM63)</f>
        <v>0</v>
      </c>
      <c r="DN62" s="3">
        <f>SUM(DN63:DN63)</f>
        <v>0</v>
      </c>
      <c r="DO62" s="16" t="e">
        <f t="shared" si="275"/>
        <v>#DIV/0!</v>
      </c>
      <c r="DP62" s="3">
        <f>SUM(DP63:DP63)</f>
        <v>0</v>
      </c>
      <c r="DQ62" s="3">
        <f>SUM(DQ63:DQ63)</f>
        <v>0</v>
      </c>
      <c r="DR62" s="16" t="e">
        <f t="shared" si="276"/>
        <v>#DIV/0!</v>
      </c>
      <c r="DS62" s="3">
        <f>SUM(DS63:DS63)</f>
        <v>0</v>
      </c>
      <c r="DT62" s="3">
        <f>SUM(DT63:DT63)</f>
        <v>0</v>
      </c>
      <c r="DU62" s="16" t="e">
        <f t="shared" si="277"/>
        <v>#DIV/0!</v>
      </c>
      <c r="DV62" s="55">
        <f>SUM(DV63:DV63)</f>
        <v>0</v>
      </c>
      <c r="DW62" s="55">
        <f>SUM(DW63:DW63)</f>
        <v>0</v>
      </c>
      <c r="DX62" s="56" t="e">
        <f t="shared" si="278"/>
        <v>#DIV/0!</v>
      </c>
      <c r="DY62" s="3">
        <f>SUM(DY63:DY63)</f>
        <v>0</v>
      </c>
      <c r="DZ62" s="3">
        <f>SUM(DZ63:DZ63)</f>
        <v>0</v>
      </c>
      <c r="EA62" s="16" t="e">
        <f t="shared" si="299"/>
        <v>#DIV/0!</v>
      </c>
      <c r="EB62" s="3">
        <f>SUM(EB63:EB63)</f>
        <v>0</v>
      </c>
      <c r="EC62" s="3">
        <f>SUM(EC63:EC63)</f>
        <v>0</v>
      </c>
      <c r="ED62" s="16" t="e">
        <f t="shared" si="279"/>
        <v>#DIV/0!</v>
      </c>
      <c r="EE62" s="3">
        <f>SUM(EE63:EE63)</f>
        <v>0</v>
      </c>
      <c r="EF62" s="3">
        <f>SUM(EF63:EF63)</f>
        <v>0</v>
      </c>
      <c r="EG62" s="16" t="e">
        <f t="shared" si="137"/>
        <v>#DIV/0!</v>
      </c>
      <c r="EH62" s="15"/>
      <c r="EI62" s="15"/>
      <c r="EJ62" s="16" t="e">
        <f t="shared" si="280"/>
        <v>#DIV/0!</v>
      </c>
      <c r="EK62" s="3">
        <f>SUM(EK63:EK63)</f>
        <v>152000</v>
      </c>
      <c r="EL62" s="3">
        <f>SUM(EL63:EL63)</f>
        <v>76002</v>
      </c>
      <c r="EM62" s="16">
        <f t="shared" si="281"/>
        <v>50.001315789473686</v>
      </c>
      <c r="EN62" s="45">
        <f t="shared" si="92"/>
        <v>1</v>
      </c>
      <c r="EO62" s="45">
        <f t="shared" si="93"/>
        <v>1</v>
      </c>
      <c r="EP62" s="45">
        <f t="shared" si="94"/>
        <v>1</v>
      </c>
      <c r="EQ62" s="45">
        <f t="shared" si="95"/>
        <v>1</v>
      </c>
      <c r="ER62" s="45">
        <f t="shared" si="96"/>
        <v>1</v>
      </c>
      <c r="ES62" s="45">
        <f t="shared" si="97"/>
        <v>1</v>
      </c>
      <c r="ET62" s="45">
        <f t="shared" si="98"/>
        <v>1</v>
      </c>
      <c r="EU62" s="45">
        <f t="shared" si="99"/>
        <v>1</v>
      </c>
      <c r="EV62" s="45">
        <f t="shared" si="100"/>
        <v>1</v>
      </c>
      <c r="EW62" s="45">
        <f t="shared" si="101"/>
        <v>1</v>
      </c>
      <c r="EX62" s="45">
        <f t="shared" si="102"/>
        <v>1</v>
      </c>
      <c r="EY62" s="45">
        <f t="shared" si="103"/>
        <v>1</v>
      </c>
      <c r="EZ62" s="45">
        <f t="shared" si="104"/>
        <v>12</v>
      </c>
    </row>
    <row r="63" spans="1:156" x14ac:dyDescent="0.25">
      <c r="A63" s="7">
        <v>1001</v>
      </c>
      <c r="B63" s="5">
        <v>321</v>
      </c>
      <c r="C63" s="4" t="s">
        <v>73</v>
      </c>
      <c r="D63" s="17"/>
      <c r="E63" s="17"/>
      <c r="F63" s="13">
        <f t="shared" ref="F63:G63" si="308">I63+X63+BE63+BQ63+CL63+BN63</f>
        <v>152000</v>
      </c>
      <c r="G63" s="13">
        <f t="shared" si="308"/>
        <v>76002</v>
      </c>
      <c r="H63" s="16">
        <f t="shared" si="282"/>
        <v>50.001315789473686</v>
      </c>
      <c r="I63" s="1">
        <f t="shared" ref="I63:J63" si="309">L63+O63+R63</f>
        <v>0</v>
      </c>
      <c r="J63" s="1">
        <f t="shared" si="309"/>
        <v>0</v>
      </c>
      <c r="K63" s="16" t="e">
        <f t="shared" si="283"/>
        <v>#DIV/0!</v>
      </c>
      <c r="L63" s="3"/>
      <c r="M63" s="3"/>
      <c r="N63" s="16" t="e">
        <f t="shared" si="284"/>
        <v>#DIV/0!</v>
      </c>
      <c r="O63" s="4"/>
      <c r="P63" s="4"/>
      <c r="Q63" s="16" t="e">
        <f t="shared" si="285"/>
        <v>#DIV/0!</v>
      </c>
      <c r="R63" s="3"/>
      <c r="S63" s="3"/>
      <c r="T63" s="16" t="e">
        <f t="shared" si="305"/>
        <v>#DIV/0!</v>
      </c>
      <c r="U63" s="16"/>
      <c r="V63" s="16"/>
      <c r="W63" s="16"/>
      <c r="X63" s="1">
        <f t="shared" ref="X63:Y63" si="310">AA63+AD63+AG63+AJ63+AP63+AS63+AM63</f>
        <v>0</v>
      </c>
      <c r="Y63" s="1">
        <f t="shared" si="310"/>
        <v>0</v>
      </c>
      <c r="Z63" s="16" t="e">
        <f t="shared" si="287"/>
        <v>#DIV/0!</v>
      </c>
      <c r="AA63" s="3"/>
      <c r="AB63" s="3"/>
      <c r="AC63" s="16" t="e">
        <f t="shared" si="288"/>
        <v>#DIV/0!</v>
      </c>
      <c r="AD63" s="3"/>
      <c r="AE63" s="3"/>
      <c r="AF63" s="16" t="e">
        <f t="shared" si="289"/>
        <v>#DIV/0!</v>
      </c>
      <c r="AG63" s="3"/>
      <c r="AH63" s="3"/>
      <c r="AI63" s="16" t="e">
        <f t="shared" si="290"/>
        <v>#DIV/0!</v>
      </c>
      <c r="AJ63" s="3"/>
      <c r="AK63" s="3"/>
      <c r="AL63" s="16" t="e">
        <f t="shared" si="291"/>
        <v>#DIV/0!</v>
      </c>
      <c r="AM63" s="15"/>
      <c r="AN63" s="3"/>
      <c r="AO63" s="16" t="e">
        <f t="shared" si="292"/>
        <v>#DIV/0!</v>
      </c>
      <c r="AP63" s="3"/>
      <c r="AQ63" s="3"/>
      <c r="AR63" s="16" t="e">
        <f t="shared" si="203"/>
        <v>#DIV/0!</v>
      </c>
      <c r="AS63" s="3"/>
      <c r="AT63" s="3"/>
      <c r="AU63" s="16" t="e">
        <f t="shared" si="114"/>
        <v>#DIV/0!</v>
      </c>
      <c r="AV63" s="16"/>
      <c r="AW63" s="16"/>
      <c r="AX63" s="16" t="e">
        <f t="shared" si="18"/>
        <v>#DIV/0!</v>
      </c>
      <c r="AY63" s="3"/>
      <c r="AZ63" s="3"/>
      <c r="BA63" s="33" t="e">
        <f t="shared" si="271"/>
        <v>#DIV/0!</v>
      </c>
      <c r="BB63" s="16"/>
      <c r="BC63" s="16"/>
      <c r="BD63" s="16" t="e">
        <f t="shared" si="302"/>
        <v>#DIV/0!</v>
      </c>
      <c r="BE63" s="16">
        <f t="shared" ref="BE63:BF63" si="311">BH63</f>
        <v>0</v>
      </c>
      <c r="BF63" s="16">
        <f t="shared" si="311"/>
        <v>0</v>
      </c>
      <c r="BG63" s="16" t="e">
        <f t="shared" si="293"/>
        <v>#DIV/0!</v>
      </c>
      <c r="BH63" s="15"/>
      <c r="BI63" s="15"/>
      <c r="BJ63" s="16" t="e">
        <f t="shared" si="294"/>
        <v>#DIV/0!</v>
      </c>
      <c r="BK63" s="16"/>
      <c r="BL63" s="16"/>
      <c r="BM63" s="16"/>
      <c r="BN63" s="17"/>
      <c r="BO63" s="17"/>
      <c r="BP63" s="16" t="e">
        <f t="shared" si="295"/>
        <v>#DIV/0!</v>
      </c>
      <c r="BQ63" s="1">
        <f t="shared" ref="BQ63:BR63" si="312">BT63+CI63</f>
        <v>152000</v>
      </c>
      <c r="BR63" s="1">
        <f t="shared" si="312"/>
        <v>76002</v>
      </c>
      <c r="BS63" s="16">
        <f t="shared" si="119"/>
        <v>50.001315789473686</v>
      </c>
      <c r="BT63" s="1"/>
      <c r="BU63" s="1"/>
      <c r="BV63" s="16" t="e">
        <f t="shared" si="296"/>
        <v>#DIV/0!</v>
      </c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">
        <f>152000</f>
        <v>152000</v>
      </c>
      <c r="CJ63" s="1">
        <f>25334+12667*4</f>
        <v>76002</v>
      </c>
      <c r="CK63" s="16">
        <f t="shared" si="138"/>
        <v>50.001315789473686</v>
      </c>
      <c r="CL63" s="1">
        <f t="shared" ref="CL63:CM63" si="313">CO63+CR63+CU63+CX63+DA63</f>
        <v>0</v>
      </c>
      <c r="CM63" s="1">
        <f t="shared" si="313"/>
        <v>0</v>
      </c>
      <c r="CN63" s="16" t="e">
        <f t="shared" si="82"/>
        <v>#DIV/0!</v>
      </c>
      <c r="CO63" s="1"/>
      <c r="CP63" s="1"/>
      <c r="CQ63" s="16" t="e">
        <f t="shared" si="122"/>
        <v>#DIV/0!</v>
      </c>
      <c r="CR63" s="1"/>
      <c r="CS63" s="1"/>
      <c r="CT63" s="16" t="e">
        <f t="shared" si="124"/>
        <v>#DIV/0!</v>
      </c>
      <c r="CU63" s="1"/>
      <c r="CV63" s="1"/>
      <c r="CW63" s="16" t="e">
        <f t="shared" si="297"/>
        <v>#DIV/0!</v>
      </c>
      <c r="CX63" s="1"/>
      <c r="CY63" s="1"/>
      <c r="CZ63" s="16" t="e">
        <f t="shared" si="298"/>
        <v>#DIV/0!</v>
      </c>
      <c r="DA63" s="1"/>
      <c r="DB63" s="1"/>
      <c r="DC63" s="16" t="e">
        <f t="shared" si="105"/>
        <v>#DIV/0!</v>
      </c>
      <c r="DD63" s="16"/>
      <c r="DE63" s="16"/>
      <c r="DF63" s="16"/>
      <c r="DG63" s="1">
        <f>DJ63+DM63+DP63+DS63+DY63+EE63+EH63</f>
        <v>0</v>
      </c>
      <c r="DH63" s="1">
        <f>DK63+DN63+DQ63+DT63+DZ63+EF63+EI63</f>
        <v>0</v>
      </c>
      <c r="DI63" s="16" t="e">
        <f t="shared" si="35"/>
        <v>#DIV/0!</v>
      </c>
      <c r="DJ63" s="3"/>
      <c r="DK63" s="3"/>
      <c r="DL63" s="16" t="e">
        <f t="shared" si="130"/>
        <v>#DIV/0!</v>
      </c>
      <c r="DM63" s="3"/>
      <c r="DN63" s="3"/>
      <c r="DO63" s="16" t="e">
        <f t="shared" si="275"/>
        <v>#DIV/0!</v>
      </c>
      <c r="DP63" s="3"/>
      <c r="DQ63" s="3"/>
      <c r="DR63" s="16" t="e">
        <f t="shared" si="276"/>
        <v>#DIV/0!</v>
      </c>
      <c r="DS63" s="3"/>
      <c r="DT63" s="3"/>
      <c r="DU63" s="16" t="e">
        <f t="shared" si="277"/>
        <v>#DIV/0!</v>
      </c>
      <c r="DV63" s="57">
        <f>DY63+EB63+EE63+EH63</f>
        <v>0</v>
      </c>
      <c r="DW63" s="57">
        <f>DZ63+EC63+EF63+EI63</f>
        <v>0</v>
      </c>
      <c r="DX63" s="56" t="e">
        <f t="shared" si="278"/>
        <v>#DIV/0!</v>
      </c>
      <c r="DY63" s="3"/>
      <c r="DZ63" s="3"/>
      <c r="EA63" s="16" t="e">
        <f t="shared" si="299"/>
        <v>#DIV/0!</v>
      </c>
      <c r="EB63" s="16"/>
      <c r="EC63" s="16"/>
      <c r="ED63" s="16" t="e">
        <f t="shared" si="279"/>
        <v>#DIV/0!</v>
      </c>
      <c r="EE63" s="3"/>
      <c r="EF63" s="3"/>
      <c r="EG63" s="16" t="e">
        <f t="shared" si="137"/>
        <v>#DIV/0!</v>
      </c>
      <c r="EH63" s="15"/>
      <c r="EI63" s="15"/>
      <c r="EJ63" s="16" t="e">
        <f t="shared" si="280"/>
        <v>#DIV/0!</v>
      </c>
      <c r="EK63" s="1">
        <f>I63+X63+BE63+BQ63+CL63+DG63+BN63</f>
        <v>152000</v>
      </c>
      <c r="EL63" s="1">
        <f>J63+Y63+BF63+BR63+CM63+DH63+BO63</f>
        <v>76002</v>
      </c>
      <c r="EM63" s="16">
        <f t="shared" si="281"/>
        <v>50.001315789473686</v>
      </c>
      <c r="EN63" s="45">
        <f t="shared" si="92"/>
        <v>1</v>
      </c>
      <c r="EO63" s="45">
        <f t="shared" si="93"/>
        <v>1</v>
      </c>
      <c r="EP63" s="45">
        <f t="shared" si="94"/>
        <v>1</v>
      </c>
      <c r="EQ63" s="45">
        <f t="shared" si="95"/>
        <v>1</v>
      </c>
      <c r="ER63" s="45">
        <f t="shared" si="96"/>
        <v>1</v>
      </c>
      <c r="ES63" s="45">
        <f t="shared" si="97"/>
        <v>1</v>
      </c>
      <c r="ET63" s="45">
        <f t="shared" si="98"/>
        <v>1</v>
      </c>
      <c r="EU63" s="45">
        <f t="shared" si="99"/>
        <v>1</v>
      </c>
      <c r="EV63" s="45">
        <f t="shared" si="100"/>
        <v>1</v>
      </c>
      <c r="EW63" s="45">
        <f t="shared" si="101"/>
        <v>1</v>
      </c>
      <c r="EX63" s="45">
        <f t="shared" si="102"/>
        <v>1</v>
      </c>
      <c r="EY63" s="45">
        <f t="shared" si="103"/>
        <v>1</v>
      </c>
      <c r="EZ63" s="45">
        <f t="shared" si="104"/>
        <v>12</v>
      </c>
    </row>
    <row r="64" spans="1:156" x14ac:dyDescent="0.25">
      <c r="A64" s="27">
        <v>1100</v>
      </c>
      <c r="B64" s="27"/>
      <c r="C64" s="17" t="s">
        <v>74</v>
      </c>
      <c r="D64" s="28"/>
      <c r="E64" s="28"/>
      <c r="F64" s="3">
        <f>F65+F66</f>
        <v>265800</v>
      </c>
      <c r="G64" s="3">
        <f>G65+G66</f>
        <v>264641</v>
      </c>
      <c r="H64" s="16">
        <f t="shared" si="282"/>
        <v>99.563957863054924</v>
      </c>
      <c r="I64" s="29">
        <f>I65</f>
        <v>0</v>
      </c>
      <c r="J64" s="29">
        <f>J65</f>
        <v>0</v>
      </c>
      <c r="K64" s="16" t="e">
        <f t="shared" si="283"/>
        <v>#DIV/0!</v>
      </c>
      <c r="L64" s="29">
        <f>L65</f>
        <v>0</v>
      </c>
      <c r="M64" s="29">
        <f>M65</f>
        <v>0</v>
      </c>
      <c r="N64" s="16" t="e">
        <f t="shared" si="284"/>
        <v>#DIV/0!</v>
      </c>
      <c r="O64" s="29">
        <f>O65</f>
        <v>0</v>
      </c>
      <c r="P64" s="29">
        <f>P65</f>
        <v>0</v>
      </c>
      <c r="Q64" s="16" t="e">
        <f t="shared" si="285"/>
        <v>#DIV/0!</v>
      </c>
      <c r="R64" s="29">
        <f>R65</f>
        <v>0</v>
      </c>
      <c r="S64" s="29">
        <f>S65</f>
        <v>0</v>
      </c>
      <c r="T64" s="16" t="e">
        <f t="shared" si="305"/>
        <v>#DIV/0!</v>
      </c>
      <c r="U64" s="30"/>
      <c r="V64" s="30"/>
      <c r="W64" s="30"/>
      <c r="X64" s="29">
        <f>X65</f>
        <v>150500</v>
      </c>
      <c r="Y64" s="29">
        <f>Y65</f>
        <v>149341</v>
      </c>
      <c r="Z64" s="16">
        <f t="shared" si="287"/>
        <v>99.229900332225924</v>
      </c>
      <c r="AA64" s="29">
        <f>AA65</f>
        <v>0</v>
      </c>
      <c r="AB64" s="29">
        <f>AB65</f>
        <v>0</v>
      </c>
      <c r="AC64" s="16" t="e">
        <f t="shared" si="288"/>
        <v>#DIV/0!</v>
      </c>
      <c r="AD64" s="29">
        <f>AD65</f>
        <v>0</v>
      </c>
      <c r="AE64" s="29">
        <f>AE65</f>
        <v>0</v>
      </c>
      <c r="AF64" s="16" t="e">
        <f t="shared" si="289"/>
        <v>#DIV/0!</v>
      </c>
      <c r="AG64" s="29">
        <f>AG65</f>
        <v>0</v>
      </c>
      <c r="AH64" s="29">
        <f>AH65</f>
        <v>0</v>
      </c>
      <c r="AI64" s="16" t="e">
        <f t="shared" si="290"/>
        <v>#DIV/0!</v>
      </c>
      <c r="AJ64" s="29">
        <f>AJ65</f>
        <v>0</v>
      </c>
      <c r="AK64" s="29">
        <f>AK65</f>
        <v>0</v>
      </c>
      <c r="AL64" s="16" t="e">
        <f t="shared" si="291"/>
        <v>#DIV/0!</v>
      </c>
      <c r="AM64" s="29">
        <f>AM65</f>
        <v>0</v>
      </c>
      <c r="AN64" s="29">
        <f>AN65</f>
        <v>0</v>
      </c>
      <c r="AO64" s="16" t="e">
        <f t="shared" si="292"/>
        <v>#DIV/0!</v>
      </c>
      <c r="AP64" s="29">
        <f>AP65</f>
        <v>0</v>
      </c>
      <c r="AQ64" s="29">
        <f>AQ65</f>
        <v>0</v>
      </c>
      <c r="AR64" s="16" t="e">
        <f t="shared" si="203"/>
        <v>#DIV/0!</v>
      </c>
      <c r="AS64" s="29">
        <f>AS65</f>
        <v>150500</v>
      </c>
      <c r="AT64" s="29">
        <f>AT65</f>
        <v>149341</v>
      </c>
      <c r="AU64" s="16">
        <f t="shared" si="114"/>
        <v>99.229900332225924</v>
      </c>
      <c r="AV64" s="30"/>
      <c r="AW64" s="30"/>
      <c r="AX64" s="16" t="e">
        <f t="shared" si="18"/>
        <v>#DIV/0!</v>
      </c>
      <c r="AY64" s="29">
        <f>AY65</f>
        <v>0</v>
      </c>
      <c r="AZ64" s="29">
        <f>AZ65</f>
        <v>0</v>
      </c>
      <c r="BA64" s="33" t="e">
        <f t="shared" si="271"/>
        <v>#DIV/0!</v>
      </c>
      <c r="BB64" s="30"/>
      <c r="BC64" s="30"/>
      <c r="BD64" s="16" t="e">
        <f t="shared" si="302"/>
        <v>#DIV/0!</v>
      </c>
      <c r="BE64" s="29">
        <f>BE65</f>
        <v>0</v>
      </c>
      <c r="BF64" s="29">
        <f>BF65</f>
        <v>0</v>
      </c>
      <c r="BG64" s="16" t="e">
        <f t="shared" si="293"/>
        <v>#DIV/0!</v>
      </c>
      <c r="BH64" s="29">
        <f>BH65</f>
        <v>0</v>
      </c>
      <c r="BI64" s="29">
        <f>BI65</f>
        <v>0</v>
      </c>
      <c r="BJ64" s="16" t="e">
        <f t="shared" si="294"/>
        <v>#DIV/0!</v>
      </c>
      <c r="BK64" s="30"/>
      <c r="BL64" s="30"/>
      <c r="BM64" s="30"/>
      <c r="BN64" s="29">
        <f>BN65</f>
        <v>0</v>
      </c>
      <c r="BO64" s="29">
        <f>BO65</f>
        <v>0</v>
      </c>
      <c r="BP64" s="16" t="e">
        <f t="shared" si="295"/>
        <v>#DIV/0!</v>
      </c>
      <c r="BQ64" s="29">
        <f>BQ65</f>
        <v>0</v>
      </c>
      <c r="BR64" s="29">
        <f>BR65</f>
        <v>0</v>
      </c>
      <c r="BS64" s="16" t="e">
        <f t="shared" si="119"/>
        <v>#DIV/0!</v>
      </c>
      <c r="BT64" s="29">
        <f>BT65</f>
        <v>0</v>
      </c>
      <c r="BU64" s="29">
        <f>BU65</f>
        <v>0</v>
      </c>
      <c r="BV64" s="16" t="e">
        <f t="shared" si="296"/>
        <v>#DIV/0!</v>
      </c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9">
        <f>CI65</f>
        <v>0</v>
      </c>
      <c r="CJ64" s="29">
        <f>CJ65</f>
        <v>0</v>
      </c>
      <c r="CK64" s="16" t="e">
        <f t="shared" si="138"/>
        <v>#DIV/0!</v>
      </c>
      <c r="CL64" s="29">
        <f>SUM(CL65:CL66)</f>
        <v>115300</v>
      </c>
      <c r="CM64" s="29">
        <f t="shared" ref="CM64:DB64" si="314">SUM(CM65:CM66)</f>
        <v>115300</v>
      </c>
      <c r="CN64" s="16">
        <f t="shared" si="82"/>
        <v>100</v>
      </c>
      <c r="CO64" s="29">
        <f t="shared" si="314"/>
        <v>0</v>
      </c>
      <c r="CP64" s="29">
        <f t="shared" si="314"/>
        <v>0</v>
      </c>
      <c r="CQ64" s="16" t="e">
        <f t="shared" si="122"/>
        <v>#DIV/0!</v>
      </c>
      <c r="CR64" s="29">
        <f t="shared" si="314"/>
        <v>0</v>
      </c>
      <c r="CS64" s="29">
        <f t="shared" si="314"/>
        <v>0</v>
      </c>
      <c r="CT64" s="16" t="e">
        <f t="shared" si="124"/>
        <v>#DIV/0!</v>
      </c>
      <c r="CU64" s="29">
        <f t="shared" si="314"/>
        <v>0</v>
      </c>
      <c r="CV64" s="29">
        <f t="shared" si="314"/>
        <v>0</v>
      </c>
      <c r="CW64" s="29" t="e">
        <f t="shared" si="314"/>
        <v>#DIV/0!</v>
      </c>
      <c r="CX64" s="29">
        <f t="shared" si="314"/>
        <v>0</v>
      </c>
      <c r="CY64" s="29">
        <f t="shared" si="314"/>
        <v>0</v>
      </c>
      <c r="CZ64" s="29" t="e">
        <f t="shared" si="314"/>
        <v>#DIV/0!</v>
      </c>
      <c r="DA64" s="29">
        <f t="shared" si="314"/>
        <v>115300</v>
      </c>
      <c r="DB64" s="29">
        <f t="shared" si="314"/>
        <v>115300</v>
      </c>
      <c r="DC64" s="16">
        <f t="shared" si="105"/>
        <v>100</v>
      </c>
      <c r="DD64" s="30"/>
      <c r="DE64" s="30"/>
      <c r="DF64" s="30"/>
      <c r="DG64" s="29">
        <f t="shared" ref="DG64:DH64" si="315">SUM(DG65:DG66)</f>
        <v>168500</v>
      </c>
      <c r="DH64" s="29">
        <f t="shared" si="315"/>
        <v>103583</v>
      </c>
      <c r="DI64" s="16">
        <f t="shared" si="35"/>
        <v>61.473590504451039</v>
      </c>
      <c r="DJ64" s="29">
        <f t="shared" ref="DJ64:DK64" si="316">SUM(DJ65:DJ66)</f>
        <v>40000</v>
      </c>
      <c r="DK64" s="29">
        <f t="shared" si="316"/>
        <v>40000</v>
      </c>
      <c r="DL64" s="16">
        <f t="shared" si="130"/>
        <v>100</v>
      </c>
      <c r="DM64" s="29">
        <f t="shared" ref="DM64:DN64" si="317">SUM(DM65:DM66)</f>
        <v>0</v>
      </c>
      <c r="DN64" s="29">
        <f t="shared" si="317"/>
        <v>0</v>
      </c>
      <c r="DO64" s="16" t="e">
        <f t="shared" si="275"/>
        <v>#DIV/0!</v>
      </c>
      <c r="DP64" s="29">
        <f>DP65</f>
        <v>0</v>
      </c>
      <c r="DQ64" s="29">
        <f>DQ65</f>
        <v>0</v>
      </c>
      <c r="DR64" s="16" t="e">
        <f t="shared" si="276"/>
        <v>#DIV/0!</v>
      </c>
      <c r="DS64" s="29">
        <f t="shared" ref="DS64:DT64" si="318">SUM(DS65:DS66)</f>
        <v>0</v>
      </c>
      <c r="DT64" s="29">
        <f t="shared" si="318"/>
        <v>0</v>
      </c>
      <c r="DU64" s="16" t="e">
        <f t="shared" si="277"/>
        <v>#DIV/0!</v>
      </c>
      <c r="DV64" s="59">
        <f t="shared" ref="DV64:DW64" si="319">SUM(DV65:DV66)</f>
        <v>128500</v>
      </c>
      <c r="DW64" s="59">
        <f t="shared" si="319"/>
        <v>63583</v>
      </c>
      <c r="DX64" s="56">
        <f t="shared" si="278"/>
        <v>49.480933852140083</v>
      </c>
      <c r="DY64" s="29">
        <f t="shared" ref="DY64:EC64" si="320">SUM(DY65:DY66)</f>
        <v>23000</v>
      </c>
      <c r="DZ64" s="29">
        <f t="shared" si="320"/>
        <v>8333</v>
      </c>
      <c r="EA64" s="16">
        <f t="shared" si="299"/>
        <v>36.230434782608697</v>
      </c>
      <c r="EB64" s="29">
        <f t="shared" si="320"/>
        <v>0</v>
      </c>
      <c r="EC64" s="29">
        <f t="shared" si="320"/>
        <v>0</v>
      </c>
      <c r="ED64" s="16" t="e">
        <f t="shared" si="279"/>
        <v>#DIV/0!</v>
      </c>
      <c r="EE64" s="29">
        <f t="shared" ref="EE64:EF64" si="321">SUM(EE65:EE66)</f>
        <v>105500</v>
      </c>
      <c r="EF64" s="29">
        <f t="shared" si="321"/>
        <v>55250</v>
      </c>
      <c r="EG64" s="16">
        <f t="shared" si="137"/>
        <v>52.369668246445499</v>
      </c>
      <c r="EH64" s="29">
        <f t="shared" ref="EH64:EI64" si="322">SUM(EH65:EH66)</f>
        <v>0</v>
      </c>
      <c r="EI64" s="29">
        <f t="shared" si="322"/>
        <v>0</v>
      </c>
      <c r="EJ64" s="16" t="e">
        <f t="shared" si="280"/>
        <v>#DIV/0!</v>
      </c>
      <c r="EK64" s="29">
        <f t="shared" ref="EK64:EL64" si="323">SUM(EK65:EK66)</f>
        <v>434300</v>
      </c>
      <c r="EL64" s="29">
        <f t="shared" si="323"/>
        <v>368224</v>
      </c>
      <c r="EM64" s="16">
        <f t="shared" si="281"/>
        <v>84.785632051577252</v>
      </c>
      <c r="EN64" s="45">
        <f t="shared" si="92"/>
        <v>1</v>
      </c>
      <c r="EO64" s="45">
        <f t="shared" si="93"/>
        <v>1</v>
      </c>
      <c r="EP64" s="45">
        <f t="shared" si="94"/>
        <v>1</v>
      </c>
      <c r="EQ64" s="45">
        <f t="shared" si="95"/>
        <v>1</v>
      </c>
      <c r="ER64" s="45">
        <f t="shared" si="96"/>
        <v>1</v>
      </c>
      <c r="ES64" s="45">
        <f t="shared" si="97"/>
        <v>1</v>
      </c>
      <c r="ET64" s="45">
        <f t="shared" si="98"/>
        <v>1</v>
      </c>
      <c r="EU64" s="45">
        <f t="shared" si="99"/>
        <v>1</v>
      </c>
      <c r="EV64" s="45">
        <f t="shared" si="100"/>
        <v>1</v>
      </c>
      <c r="EW64" s="45">
        <f t="shared" si="101"/>
        <v>1</v>
      </c>
      <c r="EX64" s="45">
        <f t="shared" si="102"/>
        <v>1</v>
      </c>
      <c r="EY64" s="45">
        <f t="shared" si="103"/>
        <v>1</v>
      </c>
      <c r="EZ64" s="45">
        <f t="shared" si="104"/>
        <v>12</v>
      </c>
    </row>
    <row r="65" spans="1:158" x14ac:dyDescent="0.25">
      <c r="A65" s="7">
        <v>1101</v>
      </c>
      <c r="B65" s="5">
        <v>244</v>
      </c>
      <c r="C65" s="4" t="s">
        <v>75</v>
      </c>
      <c r="D65" s="28"/>
      <c r="E65" s="28"/>
      <c r="F65" s="1">
        <f>I65+X65+BE65+BQ65+CL65+BN65</f>
        <v>150500</v>
      </c>
      <c r="G65" s="1">
        <f t="shared" ref="G65:G66" si="324">J65+Y65+BF65+BR65+CM65+BO65</f>
        <v>149341</v>
      </c>
      <c r="H65" s="16">
        <f t="shared" si="282"/>
        <v>99.229900332225924</v>
      </c>
      <c r="I65" s="1">
        <f t="shared" ref="I65:J67" si="325">L65+O65+R65</f>
        <v>0</v>
      </c>
      <c r="J65" s="1">
        <f t="shared" si="325"/>
        <v>0</v>
      </c>
      <c r="K65" s="16" t="e">
        <f t="shared" si="283"/>
        <v>#DIV/0!</v>
      </c>
      <c r="L65" s="31"/>
      <c r="M65" s="31"/>
      <c r="N65" s="16" t="e">
        <f t="shared" si="284"/>
        <v>#DIV/0!</v>
      </c>
      <c r="O65" s="28"/>
      <c r="P65" s="28"/>
      <c r="Q65" s="16" t="e">
        <f t="shared" si="285"/>
        <v>#DIV/0!</v>
      </c>
      <c r="R65" s="31"/>
      <c r="S65" s="31"/>
      <c r="T65" s="16" t="e">
        <f t="shared" si="305"/>
        <v>#DIV/0!</v>
      </c>
      <c r="U65" s="16"/>
      <c r="V65" s="16"/>
      <c r="W65" s="16"/>
      <c r="X65" s="1">
        <f t="shared" ref="X65:Y68" si="326">AA65+AD65+AG65+AJ65+AP65+AS65+AM65</f>
        <v>150500</v>
      </c>
      <c r="Y65" s="1">
        <f t="shared" si="326"/>
        <v>149341</v>
      </c>
      <c r="Z65" s="16">
        <f t="shared" si="287"/>
        <v>99.229900332225924</v>
      </c>
      <c r="AA65" s="31"/>
      <c r="AB65" s="31"/>
      <c r="AC65" s="16" t="e">
        <f t="shared" si="288"/>
        <v>#DIV/0!</v>
      </c>
      <c r="AD65" s="31"/>
      <c r="AE65" s="31"/>
      <c r="AF65" s="16" t="e">
        <f t="shared" si="289"/>
        <v>#DIV/0!</v>
      </c>
      <c r="AG65" s="31"/>
      <c r="AH65" s="31"/>
      <c r="AI65" s="16" t="e">
        <f t="shared" si="290"/>
        <v>#DIV/0!</v>
      </c>
      <c r="AJ65" s="31"/>
      <c r="AK65" s="31"/>
      <c r="AL65" s="16" t="e">
        <f t="shared" si="291"/>
        <v>#DIV/0!</v>
      </c>
      <c r="AM65" s="30"/>
      <c r="AN65" s="31"/>
      <c r="AO65" s="16" t="e">
        <f t="shared" si="292"/>
        <v>#DIV/0!</v>
      </c>
      <c r="AP65" s="31">
        <f>500000-500000</f>
        <v>0</v>
      </c>
      <c r="AQ65" s="31"/>
      <c r="AR65" s="16" t="e">
        <f t="shared" si="203"/>
        <v>#DIV/0!</v>
      </c>
      <c r="AS65" s="31">
        <f>50000-2500+3000+100000</f>
        <v>150500</v>
      </c>
      <c r="AT65" s="31">
        <f>10690+31801+8000+36250+62600</f>
        <v>149341</v>
      </c>
      <c r="AU65" s="16">
        <f t="shared" si="114"/>
        <v>99.229900332225924</v>
      </c>
      <c r="AV65" s="30"/>
      <c r="AW65" s="30"/>
      <c r="AX65" s="16" t="e">
        <f t="shared" si="18"/>
        <v>#DIV/0!</v>
      </c>
      <c r="AY65" s="31"/>
      <c r="AZ65" s="31"/>
      <c r="BA65" s="33" t="e">
        <f t="shared" si="271"/>
        <v>#DIV/0!</v>
      </c>
      <c r="BB65" s="16"/>
      <c r="BC65" s="16"/>
      <c r="BD65" s="16" t="e">
        <f t="shared" si="302"/>
        <v>#DIV/0!</v>
      </c>
      <c r="BE65" s="16">
        <f>BH65</f>
        <v>0</v>
      </c>
      <c r="BF65" s="16">
        <f>BI65</f>
        <v>0</v>
      </c>
      <c r="BG65" s="16" t="e">
        <f t="shared" si="293"/>
        <v>#DIV/0!</v>
      </c>
      <c r="BH65" s="30"/>
      <c r="BI65" s="30"/>
      <c r="BJ65" s="16" t="e">
        <f t="shared" si="294"/>
        <v>#DIV/0!</v>
      </c>
      <c r="BK65" s="30"/>
      <c r="BL65" s="30"/>
      <c r="BM65" s="30"/>
      <c r="BN65" s="32"/>
      <c r="BO65" s="32"/>
      <c r="BP65" s="16" t="e">
        <f t="shared" si="295"/>
        <v>#DIV/0!</v>
      </c>
      <c r="BQ65" s="1">
        <f>BT65+CI65</f>
        <v>0</v>
      </c>
      <c r="BR65" s="1">
        <f>BU65+CJ65</f>
        <v>0</v>
      </c>
      <c r="BS65" s="16" t="e">
        <f t="shared" si="119"/>
        <v>#DIV/0!</v>
      </c>
      <c r="BT65" s="28"/>
      <c r="BU65" s="28"/>
      <c r="BV65" s="16" t="e">
        <f t="shared" si="296"/>
        <v>#DIV/0!</v>
      </c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16" t="e">
        <f t="shared" si="138"/>
        <v>#DIV/0!</v>
      </c>
      <c r="CL65" s="1">
        <f t="shared" ref="CL65:CM66" si="327">CO65+CR65+CU65+CX65+DA65</f>
        <v>0</v>
      </c>
      <c r="CM65" s="1">
        <f t="shared" si="327"/>
        <v>0</v>
      </c>
      <c r="CN65" s="16" t="e">
        <f t="shared" si="82"/>
        <v>#DIV/0!</v>
      </c>
      <c r="CO65" s="31"/>
      <c r="CP65" s="31"/>
      <c r="CQ65" s="16" t="e">
        <f t="shared" si="122"/>
        <v>#DIV/0!</v>
      </c>
      <c r="CR65" s="31"/>
      <c r="CS65" s="31"/>
      <c r="CT65" s="16" t="e">
        <f t="shared" si="124"/>
        <v>#DIV/0!</v>
      </c>
      <c r="CU65" s="31"/>
      <c r="CV65" s="31"/>
      <c r="CW65" s="16" t="e">
        <f t="shared" ref="CW65" si="328">CV65/CU65*100</f>
        <v>#DIV/0!</v>
      </c>
      <c r="CX65" s="31"/>
      <c r="CY65" s="31"/>
      <c r="CZ65" s="16" t="e">
        <f t="shared" ref="CZ65" si="329">CY65/CX65*100</f>
        <v>#DIV/0!</v>
      </c>
      <c r="DA65" s="31"/>
      <c r="DB65" s="31"/>
      <c r="DC65" s="16" t="e">
        <f t="shared" si="105"/>
        <v>#DIV/0!</v>
      </c>
      <c r="DD65" s="16"/>
      <c r="DE65" s="16"/>
      <c r="DF65" s="16"/>
      <c r="DG65" s="1">
        <f>DJ65+DV65</f>
        <v>168500</v>
      </c>
      <c r="DH65" s="1">
        <f>DK65+DW65</f>
        <v>103583</v>
      </c>
      <c r="DI65" s="16">
        <f t="shared" si="35"/>
        <v>61.473590504451039</v>
      </c>
      <c r="DJ65" s="31">
        <f>40000</f>
        <v>40000</v>
      </c>
      <c r="DK65" s="31">
        <f>40000</f>
        <v>40000</v>
      </c>
      <c r="DL65" s="16">
        <f t="shared" si="130"/>
        <v>100</v>
      </c>
      <c r="DM65" s="31"/>
      <c r="DN65" s="31"/>
      <c r="DO65" s="16" t="e">
        <f t="shared" si="275"/>
        <v>#DIV/0!</v>
      </c>
      <c r="DP65" s="31"/>
      <c r="DQ65" s="31"/>
      <c r="DR65" s="16" t="e">
        <f t="shared" si="276"/>
        <v>#DIV/0!</v>
      </c>
      <c r="DS65" s="31"/>
      <c r="DT65" s="31"/>
      <c r="DU65" s="16" t="e">
        <f t="shared" si="277"/>
        <v>#DIV/0!</v>
      </c>
      <c r="DV65" s="57">
        <f>DY65+EB65+EE65+EH65</f>
        <v>128500</v>
      </c>
      <c r="DW65" s="57">
        <f>DZ65+EC65+EF65+EI65</f>
        <v>63583</v>
      </c>
      <c r="DX65" s="56">
        <f t="shared" si="278"/>
        <v>49.480933852140083</v>
      </c>
      <c r="DY65" s="31">
        <f>1500+2500+9000+10000</f>
        <v>23000</v>
      </c>
      <c r="DZ65" s="31">
        <f>1500+2399+8994-4560</f>
        <v>8333</v>
      </c>
      <c r="EA65" s="16">
        <f t="shared" si="299"/>
        <v>36.230434782608697</v>
      </c>
      <c r="EB65" s="30"/>
      <c r="EC65" s="30"/>
      <c r="ED65" s="16" t="e">
        <f t="shared" si="279"/>
        <v>#DIV/0!</v>
      </c>
      <c r="EE65" s="31">
        <f>10000-1500-3000+12000+38000+50000</f>
        <v>105500</v>
      </c>
      <c r="EF65" s="31">
        <f>4560+50690</f>
        <v>55250</v>
      </c>
      <c r="EG65" s="16">
        <f t="shared" si="137"/>
        <v>52.369668246445499</v>
      </c>
      <c r="EH65" s="30"/>
      <c r="EI65" s="30"/>
      <c r="EJ65" s="16" t="e">
        <f t="shared" si="280"/>
        <v>#DIV/0!</v>
      </c>
      <c r="EK65" s="1">
        <f>I65+X65+BE65+BQ65+CL65+DG65+BN65</f>
        <v>319000</v>
      </c>
      <c r="EL65" s="1">
        <f>J65+Y65+BF65+BR65+CM65+DH65+BO65</f>
        <v>252924</v>
      </c>
      <c r="EM65" s="16">
        <f t="shared" si="281"/>
        <v>79.286520376175545</v>
      </c>
      <c r="EN65" s="45">
        <f t="shared" si="92"/>
        <v>1</v>
      </c>
      <c r="EO65" s="45">
        <f t="shared" si="93"/>
        <v>1</v>
      </c>
      <c r="EP65" s="45">
        <f t="shared" si="94"/>
        <v>1</v>
      </c>
      <c r="EQ65" s="45">
        <f t="shared" si="95"/>
        <v>1</v>
      </c>
      <c r="ER65" s="45">
        <f t="shared" si="96"/>
        <v>1</v>
      </c>
      <c r="ES65" s="45">
        <f t="shared" si="97"/>
        <v>1</v>
      </c>
      <c r="ET65" s="45">
        <f t="shared" si="98"/>
        <v>1</v>
      </c>
      <c r="EU65" s="45">
        <f t="shared" si="99"/>
        <v>1</v>
      </c>
      <c r="EV65" s="45">
        <f t="shared" si="100"/>
        <v>1</v>
      </c>
      <c r="EW65" s="45">
        <f t="shared" si="101"/>
        <v>1</v>
      </c>
      <c r="EX65" s="45">
        <f t="shared" si="102"/>
        <v>1</v>
      </c>
      <c r="EY65" s="45">
        <f t="shared" si="103"/>
        <v>1</v>
      </c>
      <c r="EZ65" s="45">
        <f t="shared" si="104"/>
        <v>12</v>
      </c>
    </row>
    <row r="66" spans="1:158" x14ac:dyDescent="0.25">
      <c r="A66" s="7">
        <v>1101</v>
      </c>
      <c r="B66" s="5">
        <v>350</v>
      </c>
      <c r="C66" s="4" t="s">
        <v>75</v>
      </c>
      <c r="D66" s="28"/>
      <c r="E66" s="28"/>
      <c r="F66" s="1">
        <f>I66+X66+BE66+BQ66+CL66+BN66</f>
        <v>115300</v>
      </c>
      <c r="G66" s="1">
        <f t="shared" si="324"/>
        <v>115300</v>
      </c>
      <c r="H66" s="16">
        <f t="shared" si="282"/>
        <v>100</v>
      </c>
      <c r="I66" s="1">
        <f t="shared" si="325"/>
        <v>0</v>
      </c>
      <c r="J66" s="1">
        <f t="shared" si="325"/>
        <v>0</v>
      </c>
      <c r="K66" s="16" t="e">
        <f t="shared" si="283"/>
        <v>#DIV/0!</v>
      </c>
      <c r="L66" s="31"/>
      <c r="M66" s="31"/>
      <c r="N66" s="16" t="e">
        <f t="shared" si="284"/>
        <v>#DIV/0!</v>
      </c>
      <c r="O66" s="28"/>
      <c r="P66" s="28"/>
      <c r="Q66" s="16" t="e">
        <f t="shared" si="285"/>
        <v>#DIV/0!</v>
      </c>
      <c r="R66" s="31"/>
      <c r="S66" s="31"/>
      <c r="T66" s="16" t="e">
        <f t="shared" si="305"/>
        <v>#DIV/0!</v>
      </c>
      <c r="U66" s="16"/>
      <c r="V66" s="16"/>
      <c r="W66" s="16"/>
      <c r="X66" s="1">
        <f t="shared" si="326"/>
        <v>0</v>
      </c>
      <c r="Y66" s="1">
        <f t="shared" si="326"/>
        <v>0</v>
      </c>
      <c r="Z66" s="16" t="e">
        <f t="shared" si="287"/>
        <v>#DIV/0!</v>
      </c>
      <c r="AA66" s="31"/>
      <c r="AB66" s="31"/>
      <c r="AC66" s="16" t="e">
        <f t="shared" si="288"/>
        <v>#DIV/0!</v>
      </c>
      <c r="AD66" s="31"/>
      <c r="AE66" s="31"/>
      <c r="AF66" s="16" t="e">
        <f t="shared" si="289"/>
        <v>#DIV/0!</v>
      </c>
      <c r="AG66" s="31"/>
      <c r="AH66" s="31"/>
      <c r="AI66" s="16" t="e">
        <f t="shared" si="290"/>
        <v>#DIV/0!</v>
      </c>
      <c r="AJ66" s="31"/>
      <c r="AK66" s="31"/>
      <c r="AL66" s="16"/>
      <c r="AM66" s="30"/>
      <c r="AN66" s="31"/>
      <c r="AO66" s="16"/>
      <c r="AP66" s="31"/>
      <c r="AQ66" s="31"/>
      <c r="AR66" s="16" t="e">
        <f t="shared" si="203"/>
        <v>#DIV/0!</v>
      </c>
      <c r="AS66" s="31"/>
      <c r="AT66" s="31"/>
      <c r="AU66" s="16" t="e">
        <f t="shared" si="114"/>
        <v>#DIV/0!</v>
      </c>
      <c r="AV66" s="30"/>
      <c r="AW66" s="30"/>
      <c r="AX66" s="16" t="e">
        <f t="shared" si="18"/>
        <v>#DIV/0!</v>
      </c>
      <c r="AY66" s="31"/>
      <c r="AZ66" s="31"/>
      <c r="BA66" s="33" t="e">
        <f t="shared" si="271"/>
        <v>#DIV/0!</v>
      </c>
      <c r="BB66" s="16"/>
      <c r="BC66" s="16"/>
      <c r="BD66" s="16" t="e">
        <f t="shared" si="302"/>
        <v>#DIV/0!</v>
      </c>
      <c r="BE66" s="16"/>
      <c r="BF66" s="16"/>
      <c r="BG66" s="16"/>
      <c r="BH66" s="30"/>
      <c r="BI66" s="30"/>
      <c r="BJ66" s="16"/>
      <c r="BK66" s="30"/>
      <c r="BL66" s="30"/>
      <c r="BM66" s="30"/>
      <c r="BN66" s="32"/>
      <c r="BO66" s="32"/>
      <c r="BP66" s="16" t="e">
        <f t="shared" si="295"/>
        <v>#DIV/0!</v>
      </c>
      <c r="BQ66" s="1"/>
      <c r="BR66" s="1"/>
      <c r="BS66" s="16" t="e">
        <f t="shared" si="119"/>
        <v>#DIV/0!</v>
      </c>
      <c r="BT66" s="28"/>
      <c r="BU66" s="28"/>
      <c r="BV66" s="16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16" t="e">
        <f t="shared" si="138"/>
        <v>#DIV/0!</v>
      </c>
      <c r="CL66" s="1">
        <f t="shared" si="327"/>
        <v>115300</v>
      </c>
      <c r="CM66" s="1">
        <f t="shared" si="327"/>
        <v>115300</v>
      </c>
      <c r="CN66" s="16">
        <f t="shared" si="82"/>
        <v>100</v>
      </c>
      <c r="CO66" s="31"/>
      <c r="CP66" s="31"/>
      <c r="CQ66" s="16" t="e">
        <f t="shared" si="122"/>
        <v>#DIV/0!</v>
      </c>
      <c r="CR66" s="31"/>
      <c r="CS66" s="31"/>
      <c r="CT66" s="16" t="e">
        <f t="shared" si="124"/>
        <v>#DIV/0!</v>
      </c>
      <c r="CU66" s="31"/>
      <c r="CV66" s="31"/>
      <c r="CW66" s="16"/>
      <c r="CX66" s="31"/>
      <c r="CY66" s="31"/>
      <c r="CZ66" s="16"/>
      <c r="DA66" s="31">
        <f>100000-10000+25300</f>
        <v>115300</v>
      </c>
      <c r="DB66" s="31">
        <f>115300</f>
        <v>115300</v>
      </c>
      <c r="DC66" s="16">
        <f t="shared" si="105"/>
        <v>100</v>
      </c>
      <c r="DD66" s="16"/>
      <c r="DE66" s="16"/>
      <c r="DF66" s="16"/>
      <c r="DG66" s="1">
        <f>DJ66+DM66+DP66+DS66+DY66+EE66+EH66</f>
        <v>0</v>
      </c>
      <c r="DH66" s="1">
        <f>DK66+DN66+DQ66+DT66+DZ66+EF66+EI66</f>
        <v>0</v>
      </c>
      <c r="DI66" s="16" t="e">
        <f t="shared" si="35"/>
        <v>#DIV/0!</v>
      </c>
      <c r="DJ66" s="31"/>
      <c r="DK66" s="31"/>
      <c r="DL66" s="16" t="e">
        <f t="shared" si="130"/>
        <v>#DIV/0!</v>
      </c>
      <c r="DM66" s="31"/>
      <c r="DN66" s="31"/>
      <c r="DO66" s="16"/>
      <c r="DP66" s="31"/>
      <c r="DQ66" s="31"/>
      <c r="DR66" s="16"/>
      <c r="DS66" s="31"/>
      <c r="DT66" s="31"/>
      <c r="DU66" s="16"/>
      <c r="DV66" s="57">
        <f t="shared" ref="DV66:DV68" si="330">DY66+EB66+EE66+EH66</f>
        <v>0</v>
      </c>
      <c r="DW66" s="57">
        <f t="shared" ref="DW66:DW68" si="331">DZ66+EC66+EF66+EI66</f>
        <v>0</v>
      </c>
      <c r="DX66" s="56" t="e">
        <f t="shared" si="278"/>
        <v>#DIV/0!</v>
      </c>
      <c r="DY66" s="31"/>
      <c r="DZ66" s="31"/>
      <c r="EA66" s="16" t="e">
        <f t="shared" si="299"/>
        <v>#DIV/0!</v>
      </c>
      <c r="EB66" s="30"/>
      <c r="EC66" s="30"/>
      <c r="ED66" s="16" t="e">
        <f t="shared" si="279"/>
        <v>#DIV/0!</v>
      </c>
      <c r="EE66" s="31"/>
      <c r="EF66" s="31"/>
      <c r="EG66" s="16" t="e">
        <f t="shared" si="137"/>
        <v>#DIV/0!</v>
      </c>
      <c r="EH66" s="31"/>
      <c r="EI66" s="31"/>
      <c r="EJ66" s="16" t="e">
        <f t="shared" si="280"/>
        <v>#DIV/0!</v>
      </c>
      <c r="EK66" s="1">
        <f>I66+X66+BE66+BQ66+CL66+DG66+BN66</f>
        <v>115300</v>
      </c>
      <c r="EL66" s="1">
        <f>J66+Y66+BF66+BR66+CM66+DH66+BO66</f>
        <v>115300</v>
      </c>
      <c r="EM66" s="16">
        <f t="shared" si="281"/>
        <v>100</v>
      </c>
      <c r="EN66" s="45">
        <f t="shared" si="92"/>
        <v>1</v>
      </c>
      <c r="EO66" s="45">
        <f t="shared" si="93"/>
        <v>1</v>
      </c>
      <c r="EP66" s="45">
        <f t="shared" si="94"/>
        <v>1</v>
      </c>
      <c r="EQ66" s="45">
        <f t="shared" si="95"/>
        <v>1</v>
      </c>
      <c r="ER66" s="45">
        <f t="shared" si="96"/>
        <v>1</v>
      </c>
      <c r="ES66" s="45">
        <f t="shared" si="97"/>
        <v>1</v>
      </c>
      <c r="ET66" s="45">
        <f t="shared" si="98"/>
        <v>1</v>
      </c>
      <c r="EU66" s="45">
        <f t="shared" si="99"/>
        <v>1</v>
      </c>
      <c r="EV66" s="45">
        <f t="shared" si="100"/>
        <v>1</v>
      </c>
      <c r="EW66" s="45">
        <f t="shared" si="101"/>
        <v>1</v>
      </c>
      <c r="EX66" s="45">
        <f t="shared" si="102"/>
        <v>1</v>
      </c>
      <c r="EY66" s="45">
        <f t="shared" si="103"/>
        <v>1</v>
      </c>
      <c r="EZ66" s="45">
        <f t="shared" si="104"/>
        <v>12</v>
      </c>
    </row>
    <row r="67" spans="1:158" x14ac:dyDescent="0.25">
      <c r="A67" s="7">
        <v>1301</v>
      </c>
      <c r="B67" s="5">
        <v>730</v>
      </c>
      <c r="C67" s="4" t="s">
        <v>108</v>
      </c>
      <c r="D67" s="28"/>
      <c r="E67" s="28"/>
      <c r="F67" s="1">
        <f>I67+X67+BE67+BQ67+CL67+BN67+BB67</f>
        <v>2000</v>
      </c>
      <c r="G67" s="1">
        <f>J67+Y67+BF67+BR67+CM67+BO67+BC67</f>
        <v>0</v>
      </c>
      <c r="H67" s="16"/>
      <c r="I67" s="1">
        <f t="shared" si="325"/>
        <v>0</v>
      </c>
      <c r="J67" s="1">
        <f t="shared" si="325"/>
        <v>0</v>
      </c>
      <c r="K67" s="16"/>
      <c r="L67" s="31"/>
      <c r="M67" s="31"/>
      <c r="N67" s="16"/>
      <c r="O67" s="28"/>
      <c r="P67" s="28"/>
      <c r="Q67" s="16"/>
      <c r="R67" s="31"/>
      <c r="S67" s="31"/>
      <c r="T67" s="16"/>
      <c r="U67" s="16"/>
      <c r="V67" s="16"/>
      <c r="W67" s="16"/>
      <c r="X67" s="1">
        <f t="shared" si="326"/>
        <v>0</v>
      </c>
      <c r="Y67" s="1">
        <f t="shared" si="326"/>
        <v>0</v>
      </c>
      <c r="Z67" s="16" t="e">
        <f t="shared" si="287"/>
        <v>#DIV/0!</v>
      </c>
      <c r="AA67" s="31"/>
      <c r="AB67" s="31"/>
      <c r="AC67" s="16"/>
      <c r="AD67" s="31"/>
      <c r="AE67" s="31"/>
      <c r="AF67" s="16" t="e">
        <f t="shared" si="289"/>
        <v>#DIV/0!</v>
      </c>
      <c r="AG67" s="31"/>
      <c r="AH67" s="31"/>
      <c r="AI67" s="16" t="e">
        <f t="shared" si="290"/>
        <v>#DIV/0!</v>
      </c>
      <c r="AJ67" s="31"/>
      <c r="AK67" s="31"/>
      <c r="AL67" s="16"/>
      <c r="AM67" s="30"/>
      <c r="AN67" s="31"/>
      <c r="AO67" s="16"/>
      <c r="AP67" s="31"/>
      <c r="AQ67" s="31"/>
      <c r="AR67" s="16" t="e">
        <f t="shared" si="203"/>
        <v>#DIV/0!</v>
      </c>
      <c r="AS67" s="31"/>
      <c r="AT67" s="31"/>
      <c r="AU67" s="16" t="e">
        <f t="shared" si="114"/>
        <v>#DIV/0!</v>
      </c>
      <c r="AV67" s="30"/>
      <c r="AW67" s="30"/>
      <c r="AX67" s="16" t="e">
        <f t="shared" si="18"/>
        <v>#DIV/0!</v>
      </c>
      <c r="AY67" s="31"/>
      <c r="AZ67" s="31"/>
      <c r="BA67" s="33" t="e">
        <f t="shared" ref="BA67" si="332">BA68</f>
        <v>#DIV/0!</v>
      </c>
      <c r="BB67" s="1">
        <v>2000</v>
      </c>
      <c r="BC67" s="16"/>
      <c r="BD67" s="16">
        <f t="shared" si="302"/>
        <v>0</v>
      </c>
      <c r="BE67" s="16"/>
      <c r="BF67" s="16"/>
      <c r="BG67" s="16"/>
      <c r="BH67" s="30"/>
      <c r="BI67" s="30"/>
      <c r="BJ67" s="16"/>
      <c r="BK67" s="30"/>
      <c r="BL67" s="30"/>
      <c r="BM67" s="30"/>
      <c r="BN67" s="32"/>
      <c r="BO67" s="32"/>
      <c r="BP67" s="16" t="e">
        <f t="shared" si="295"/>
        <v>#DIV/0!</v>
      </c>
      <c r="BQ67" s="1"/>
      <c r="BR67" s="1"/>
      <c r="BS67" s="16" t="e">
        <f t="shared" si="119"/>
        <v>#DIV/0!</v>
      </c>
      <c r="BT67" s="28"/>
      <c r="BU67" s="28"/>
      <c r="BV67" s="16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16" t="e">
        <f t="shared" si="138"/>
        <v>#DIV/0!</v>
      </c>
      <c r="CL67" s="1"/>
      <c r="CM67" s="1"/>
      <c r="CN67" s="16" t="e">
        <f t="shared" si="82"/>
        <v>#DIV/0!</v>
      </c>
      <c r="CO67" s="31"/>
      <c r="CP67" s="31"/>
      <c r="CQ67" s="16" t="e">
        <f t="shared" si="122"/>
        <v>#DIV/0!</v>
      </c>
      <c r="CR67" s="31"/>
      <c r="CS67" s="31"/>
      <c r="CT67" s="16" t="e">
        <f t="shared" si="124"/>
        <v>#DIV/0!</v>
      </c>
      <c r="CU67" s="31"/>
      <c r="CV67" s="31"/>
      <c r="CW67" s="16"/>
      <c r="CX67" s="31"/>
      <c r="CY67" s="31"/>
      <c r="CZ67" s="16"/>
      <c r="DA67" s="31"/>
      <c r="DB67" s="31"/>
      <c r="DC67" s="16" t="e">
        <f t="shared" si="105"/>
        <v>#DIV/0!</v>
      </c>
      <c r="DD67" s="16"/>
      <c r="DE67" s="16"/>
      <c r="DF67" s="16"/>
      <c r="DG67" s="1"/>
      <c r="DH67" s="1"/>
      <c r="DI67" s="16" t="e">
        <f t="shared" si="35"/>
        <v>#DIV/0!</v>
      </c>
      <c r="DJ67" s="31"/>
      <c r="DK67" s="31"/>
      <c r="DL67" s="16" t="e">
        <f t="shared" si="130"/>
        <v>#DIV/0!</v>
      </c>
      <c r="DM67" s="31"/>
      <c r="DN67" s="31"/>
      <c r="DO67" s="16"/>
      <c r="DP67" s="31"/>
      <c r="DQ67" s="31"/>
      <c r="DR67" s="16"/>
      <c r="DS67" s="31"/>
      <c r="DT67" s="31"/>
      <c r="DU67" s="16"/>
      <c r="DV67" s="57">
        <f t="shared" si="330"/>
        <v>0</v>
      </c>
      <c r="DW67" s="57">
        <f t="shared" si="331"/>
        <v>0</v>
      </c>
      <c r="DX67" s="56" t="e">
        <f t="shared" si="278"/>
        <v>#DIV/0!</v>
      </c>
      <c r="DY67" s="31"/>
      <c r="DZ67" s="31"/>
      <c r="EA67" s="16" t="e">
        <f t="shared" si="299"/>
        <v>#DIV/0!</v>
      </c>
      <c r="EB67" s="30"/>
      <c r="EC67" s="30"/>
      <c r="ED67" s="16" t="e">
        <f>EC66/EB66*100</f>
        <v>#DIV/0!</v>
      </c>
      <c r="EE67" s="31"/>
      <c r="EF67" s="31"/>
      <c r="EG67" s="16" t="e">
        <f t="shared" si="137"/>
        <v>#DIV/0!</v>
      </c>
      <c r="EH67" s="31"/>
      <c r="EI67" s="31"/>
      <c r="EJ67" s="16" t="e">
        <f t="shared" si="280"/>
        <v>#DIV/0!</v>
      </c>
      <c r="EK67" s="1">
        <f>I67+X67+BE67+BQ67+CL67+DG67+BN67+BB67</f>
        <v>2000</v>
      </c>
      <c r="EL67" s="1">
        <f>J67+Y67+BF67+BR67+CM67+DH67+BO67+BC67</f>
        <v>0</v>
      </c>
      <c r="EM67" s="16">
        <f t="shared" si="281"/>
        <v>0</v>
      </c>
      <c r="EN67" s="45">
        <f t="shared" si="92"/>
        <v>1</v>
      </c>
      <c r="EO67" s="45">
        <f t="shared" si="93"/>
        <v>1</v>
      </c>
      <c r="EP67" s="45">
        <f t="shared" si="94"/>
        <v>1</v>
      </c>
      <c r="EQ67" s="45">
        <f t="shared" si="95"/>
        <v>1</v>
      </c>
      <c r="ER67" s="45">
        <f t="shared" si="96"/>
        <v>1</v>
      </c>
      <c r="ES67" s="45">
        <f t="shared" si="97"/>
        <v>1</v>
      </c>
      <c r="ET67" s="45">
        <f t="shared" si="98"/>
        <v>1</v>
      </c>
      <c r="EU67" s="45">
        <f t="shared" si="99"/>
        <v>1</v>
      </c>
      <c r="EV67" s="45">
        <f t="shared" si="100"/>
        <v>1</v>
      </c>
      <c r="EW67" s="45">
        <f t="shared" si="101"/>
        <v>1</v>
      </c>
      <c r="EX67" s="45">
        <f t="shared" si="102"/>
        <v>1</v>
      </c>
      <c r="EY67" s="45">
        <f t="shared" si="103"/>
        <v>1</v>
      </c>
      <c r="EZ67" s="45">
        <f t="shared" si="104"/>
        <v>12</v>
      </c>
    </row>
    <row r="68" spans="1:158" x14ac:dyDescent="0.25">
      <c r="A68" s="27">
        <v>1403</v>
      </c>
      <c r="B68" s="27"/>
      <c r="C68" s="17" t="s">
        <v>76</v>
      </c>
      <c r="D68" s="32"/>
      <c r="E68" s="32"/>
      <c r="F68" s="33">
        <f>I68+X68+BE68+BQ68+CL68+BN68</f>
        <v>228683</v>
      </c>
      <c r="G68" s="33">
        <f t="shared" ref="G68" si="333">J68+Y68+BF68+BR68+CM68+BO68</f>
        <v>114341.51</v>
      </c>
      <c r="H68" s="16">
        <f t="shared" ref="H68:H73" si="334">G68/F68*100</f>
        <v>50.00000437286549</v>
      </c>
      <c r="I68" s="3">
        <f>L68+O68+R68</f>
        <v>0</v>
      </c>
      <c r="J68" s="3">
        <f>M68+P68+S68</f>
        <v>0</v>
      </c>
      <c r="K68" s="16" t="e">
        <f t="shared" ref="K68:K73" si="335">J68/I68*100</f>
        <v>#DIV/0!</v>
      </c>
      <c r="L68" s="29"/>
      <c r="M68" s="29"/>
      <c r="N68" s="16" t="e">
        <f t="shared" ref="N68:N73" si="336">M68/L68*100</f>
        <v>#DIV/0!</v>
      </c>
      <c r="O68" s="32"/>
      <c r="P68" s="32"/>
      <c r="Q68" s="16" t="e">
        <f t="shared" ref="Q68:Q73" si="337">P68/O68*100</f>
        <v>#DIV/0!</v>
      </c>
      <c r="R68" s="29"/>
      <c r="S68" s="29"/>
      <c r="T68" s="16" t="e">
        <f t="shared" ref="T68:T73" si="338">S68/R68*100</f>
        <v>#DIV/0!</v>
      </c>
      <c r="U68" s="16"/>
      <c r="V68" s="16"/>
      <c r="W68" s="16"/>
      <c r="X68" s="3">
        <f t="shared" si="326"/>
        <v>0</v>
      </c>
      <c r="Y68" s="3">
        <f t="shared" si="326"/>
        <v>0</v>
      </c>
      <c r="Z68" s="16" t="e">
        <f t="shared" si="287"/>
        <v>#DIV/0!</v>
      </c>
      <c r="AA68" s="29"/>
      <c r="AB68" s="29"/>
      <c r="AC68" s="16" t="e">
        <f t="shared" ref="AC68:AC73" si="339">AB68/AA68*100</f>
        <v>#DIV/0!</v>
      </c>
      <c r="AD68" s="29"/>
      <c r="AE68" s="29"/>
      <c r="AF68" s="16" t="e">
        <f t="shared" ref="AF68:AF73" si="340">AE68/AD68*100</f>
        <v>#DIV/0!</v>
      </c>
      <c r="AG68" s="29"/>
      <c r="AH68" s="29"/>
      <c r="AI68" s="16" t="e">
        <f t="shared" ref="AI68:AI73" si="341">AH68/AG68*100</f>
        <v>#DIV/0!</v>
      </c>
      <c r="AJ68" s="29"/>
      <c r="AK68" s="29"/>
      <c r="AL68" s="16" t="e">
        <f t="shared" ref="AL68:AL73" si="342">AK68/AJ68*100</f>
        <v>#DIV/0!</v>
      </c>
      <c r="AM68" s="34"/>
      <c r="AN68" s="29"/>
      <c r="AO68" s="16" t="e">
        <f t="shared" ref="AO68:AO73" si="343">AN68/AM68*100</f>
        <v>#DIV/0!</v>
      </c>
      <c r="AP68" s="29"/>
      <c r="AQ68" s="29"/>
      <c r="AR68" s="16" t="e">
        <f t="shared" ref="AR68:AR73" si="344">AQ68/AP68*100</f>
        <v>#DIV/0!</v>
      </c>
      <c r="AS68" s="29"/>
      <c r="AT68" s="29"/>
      <c r="AU68" s="16" t="e">
        <f t="shared" ref="AU68:AU73" si="345">AT68/AS68*100</f>
        <v>#DIV/0!</v>
      </c>
      <c r="AV68" s="30"/>
      <c r="AW68" s="30"/>
      <c r="AX68" s="16" t="e">
        <f t="shared" si="18"/>
        <v>#DIV/0!</v>
      </c>
      <c r="AY68" s="29"/>
      <c r="AZ68" s="29"/>
      <c r="BA68" s="16" t="e">
        <f t="shared" ref="BA68:BA73" si="346">AZ68/AY68*100</f>
        <v>#DIV/0!</v>
      </c>
      <c r="BB68" s="16"/>
      <c r="BC68" s="16"/>
      <c r="BD68" s="16" t="e">
        <f t="shared" si="302"/>
        <v>#DIV/0!</v>
      </c>
      <c r="BE68" s="15">
        <f>BH68</f>
        <v>0</v>
      </c>
      <c r="BF68" s="15">
        <f>BI68</f>
        <v>0</v>
      </c>
      <c r="BG68" s="16" t="e">
        <f t="shared" ref="BG68:BG73" si="347">BF68/BE68*100</f>
        <v>#DIV/0!</v>
      </c>
      <c r="BH68" s="34"/>
      <c r="BI68" s="34"/>
      <c r="BJ68" s="16" t="e">
        <f t="shared" ref="BJ68:BJ73" si="348">BI68/BH68*100</f>
        <v>#DIV/0!</v>
      </c>
      <c r="BK68" s="30"/>
      <c r="BL68" s="30"/>
      <c r="BM68" s="30"/>
      <c r="BN68" s="29">
        <f>238742-10059</f>
        <v>228683</v>
      </c>
      <c r="BO68" s="29">
        <f>57170.75+19056.92*3</f>
        <v>114341.51</v>
      </c>
      <c r="BP68" s="16">
        <f t="shared" si="295"/>
        <v>50.00000437286549</v>
      </c>
      <c r="BQ68" s="3">
        <f>BT68+CI68</f>
        <v>0</v>
      </c>
      <c r="BR68" s="3">
        <f>BU68+CJ68</f>
        <v>0</v>
      </c>
      <c r="BS68" s="16" t="e">
        <f t="shared" ref="BS68:BS73" si="349">BR68/BQ68*100</f>
        <v>#DIV/0!</v>
      </c>
      <c r="BT68" s="32"/>
      <c r="BU68" s="32"/>
      <c r="BV68" s="16" t="e">
        <f t="shared" ref="BV68:BV73" si="350">BU68/BT68*100</f>
        <v>#DIV/0!</v>
      </c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16" t="e">
        <f t="shared" ref="CK68:CK73" si="351">CJ68/CI68*100</f>
        <v>#DIV/0!</v>
      </c>
      <c r="CL68" s="1">
        <f t="shared" ref="CL68:CM68" si="352">CO68+CR68+CU68+CX68+DA68</f>
        <v>0</v>
      </c>
      <c r="CM68" s="1">
        <f t="shared" si="352"/>
        <v>0</v>
      </c>
      <c r="CN68" s="16" t="e">
        <f t="shared" ref="CN68:CN73" si="353">CM68/CL68*100</f>
        <v>#DIV/0!</v>
      </c>
      <c r="CO68" s="31"/>
      <c r="CP68" s="31"/>
      <c r="CQ68" s="16" t="e">
        <f t="shared" ref="CQ68:CQ73" si="354">CP68/CO68*100</f>
        <v>#DIV/0!</v>
      </c>
      <c r="CR68" s="31"/>
      <c r="CS68" s="31"/>
      <c r="CT68" s="16" t="e">
        <f t="shared" ref="CT68:CT73" si="355">CS68/CR68*100</f>
        <v>#DIV/0!</v>
      </c>
      <c r="CU68" s="31"/>
      <c r="CV68" s="31"/>
      <c r="CW68" s="16" t="e">
        <f t="shared" ref="CW68:CW73" si="356">CV68/CU68*100</f>
        <v>#DIV/0!</v>
      </c>
      <c r="CX68" s="31"/>
      <c r="CY68" s="31"/>
      <c r="CZ68" s="16" t="e">
        <f t="shared" ref="CZ68:CZ73" si="357">CY68/CX68*100</f>
        <v>#DIV/0!</v>
      </c>
      <c r="DA68" s="31"/>
      <c r="DB68" s="31"/>
      <c r="DC68" s="16" t="e">
        <f t="shared" ref="DC68:DC73" si="358">DB68/DA68*100</f>
        <v>#DIV/0!</v>
      </c>
      <c r="DD68" s="16"/>
      <c r="DE68" s="16"/>
      <c r="DF68" s="16"/>
      <c r="DG68" s="3">
        <f>DJ68+DM68+DP68+DS68+DY68+EE68</f>
        <v>0</v>
      </c>
      <c r="DH68" s="3">
        <f>DK68+DN68+DQ68+DT68+DZ68+EF68</f>
        <v>0</v>
      </c>
      <c r="DI68" s="16" t="e">
        <f t="shared" ref="DI68:DI73" si="359">DH68/DG68*100</f>
        <v>#DIV/0!</v>
      </c>
      <c r="DJ68" s="29"/>
      <c r="DK68" s="29"/>
      <c r="DL68" s="16" t="e">
        <f t="shared" ref="DL68:DL73" si="360">DK68/DJ68*100</f>
        <v>#DIV/0!</v>
      </c>
      <c r="DM68" s="29"/>
      <c r="DN68" s="29"/>
      <c r="DO68" s="16" t="e">
        <f t="shared" ref="DO68:DO73" si="361">DN68/DM68*100</f>
        <v>#DIV/0!</v>
      </c>
      <c r="DP68" s="29"/>
      <c r="DQ68" s="29"/>
      <c r="DR68" s="16" t="e">
        <f t="shared" ref="DR68:DR73" si="362">DQ68/DP68*100</f>
        <v>#DIV/0!</v>
      </c>
      <c r="DS68" s="29"/>
      <c r="DT68" s="29"/>
      <c r="DU68" s="16" t="e">
        <f t="shared" ref="DU68:DU73" si="363">DT68/DS68*100</f>
        <v>#DIV/0!</v>
      </c>
      <c r="DV68" s="57">
        <f t="shared" si="330"/>
        <v>0</v>
      </c>
      <c r="DW68" s="57">
        <f t="shared" si="331"/>
        <v>0</v>
      </c>
      <c r="DX68" s="56" t="e">
        <f t="shared" ref="DX68:DX73" si="364">DW68/DV68*100</f>
        <v>#DIV/0!</v>
      </c>
      <c r="DY68" s="29"/>
      <c r="DZ68" s="29"/>
      <c r="EA68" s="16" t="e">
        <f t="shared" si="299"/>
        <v>#DIV/0!</v>
      </c>
      <c r="EB68" s="30"/>
      <c r="EC68" s="30"/>
      <c r="ED68" s="16" t="e">
        <f t="shared" ref="ED68:ED73" si="365">EC68/EB68*100</f>
        <v>#DIV/0!</v>
      </c>
      <c r="EE68" s="29"/>
      <c r="EF68" s="29"/>
      <c r="EG68" s="16" t="e">
        <f t="shared" ref="EG68:EG73" si="366">EF68/EE68*100</f>
        <v>#DIV/0!</v>
      </c>
      <c r="EH68" s="34"/>
      <c r="EI68" s="34"/>
      <c r="EJ68" s="16" t="e">
        <f t="shared" ref="EJ68:EJ73" si="367">EI68/EH68*100</f>
        <v>#DIV/0!</v>
      </c>
      <c r="EK68" s="1">
        <f>I68+X68+BE68+BQ68+CL68+DG68+BN68</f>
        <v>228683</v>
      </c>
      <c r="EL68" s="1">
        <f>J68+Y68+BF68+BR68+CM68+DH68+BO68</f>
        <v>114341.51</v>
      </c>
      <c r="EM68" s="16">
        <f t="shared" si="281"/>
        <v>50.00000437286549</v>
      </c>
      <c r="EN68" s="45">
        <f t="shared" si="92"/>
        <v>1</v>
      </c>
      <c r="EO68" s="45">
        <f t="shared" si="93"/>
        <v>1</v>
      </c>
      <c r="EP68" s="45">
        <f t="shared" si="94"/>
        <v>1</v>
      </c>
      <c r="EQ68" s="45">
        <f t="shared" si="95"/>
        <v>1</v>
      </c>
      <c r="ER68" s="45">
        <f t="shared" si="96"/>
        <v>1</v>
      </c>
      <c r="ES68" s="45">
        <f t="shared" si="97"/>
        <v>1</v>
      </c>
      <c r="ET68" s="45">
        <f t="shared" si="98"/>
        <v>1</v>
      </c>
      <c r="EU68" s="45">
        <f t="shared" si="99"/>
        <v>1</v>
      </c>
      <c r="EV68" s="45">
        <f t="shared" si="100"/>
        <v>1</v>
      </c>
      <c r="EW68" s="45">
        <f t="shared" si="101"/>
        <v>1</v>
      </c>
      <c r="EX68" s="45">
        <f t="shared" si="102"/>
        <v>1</v>
      </c>
      <c r="EY68" s="45">
        <f t="shared" si="103"/>
        <v>1</v>
      </c>
      <c r="EZ68" s="45">
        <f t="shared" si="104"/>
        <v>12</v>
      </c>
    </row>
    <row r="69" spans="1:158" x14ac:dyDescent="0.25">
      <c r="A69" s="4"/>
      <c r="B69" s="4"/>
      <c r="C69" s="35" t="s">
        <v>27</v>
      </c>
      <c r="D69" s="32" t="e">
        <f>D4+#REF!+D33+#REF!+D53+#REF!+D62</f>
        <v>#REF!</v>
      </c>
      <c r="E69" s="32" t="e">
        <f>E4+#REF!+E33+#REF!+E53+#REF!+E62</f>
        <v>#REF!</v>
      </c>
      <c r="F69" s="36">
        <f>F4+F33+F53+F62+F20+F23+F64+F68+F51+F67</f>
        <v>20252273</v>
      </c>
      <c r="G69" s="36">
        <f>G4+G33+G53+G62+G20+G23+G64+G68+G51+G67</f>
        <v>8807201.9500000011</v>
      </c>
      <c r="H69" s="16">
        <f t="shared" si="334"/>
        <v>43.487473973909005</v>
      </c>
      <c r="I69" s="36">
        <f>I4+I33+I53+I62+I20+I23+I64+I68+I51</f>
        <v>11537330</v>
      </c>
      <c r="J69" s="36">
        <f>J4+J33+J53+J62+J20+J23+J64+J68+J51</f>
        <v>5114458.8099999996</v>
      </c>
      <c r="K69" s="16">
        <f t="shared" si="335"/>
        <v>44.329656948358064</v>
      </c>
      <c r="L69" s="36">
        <f>L4+L33+L53+L62+L20+L23+L64+L68+L51</f>
        <v>8861340.4000000004</v>
      </c>
      <c r="M69" s="36">
        <f>M4+M33+M53+M62+M20+M23+M64+M68+M51</f>
        <v>3936910.9000000004</v>
      </c>
      <c r="N69" s="16">
        <f t="shared" si="336"/>
        <v>44.427938915426388</v>
      </c>
      <c r="O69" s="36">
        <f>O4+O33+O53+O62+O20+O23+O64+O68+O51</f>
        <v>0</v>
      </c>
      <c r="P69" s="36">
        <f>P4+P33+P53+P62+P20+P23+P64+P68+P51</f>
        <v>0</v>
      </c>
      <c r="Q69" s="16" t="e">
        <f t="shared" si="337"/>
        <v>#DIV/0!</v>
      </c>
      <c r="R69" s="36">
        <f>R4+R33+R53+R62+R20+R23+R64+R68+R51</f>
        <v>2675989.6</v>
      </c>
      <c r="S69" s="36">
        <f>S4+S33+S53+S62+S20+S23+S64+S68+S51</f>
        <v>1177547.9099999999</v>
      </c>
      <c r="T69" s="16">
        <f t="shared" si="338"/>
        <v>44.004203529042115</v>
      </c>
      <c r="U69" s="30"/>
      <c r="V69" s="30"/>
      <c r="W69" s="30"/>
      <c r="X69" s="36">
        <f>X4+X33+X53+X62+X20+X23+X64+X68+X51</f>
        <v>7424560</v>
      </c>
      <c r="Y69" s="36">
        <f>Y4+Y33+Y53+Y62+Y20+Y23+Y64+Y68+Y51</f>
        <v>2644514.58</v>
      </c>
      <c r="Z69" s="16">
        <f t="shared" si="287"/>
        <v>35.618468703869318</v>
      </c>
      <c r="AA69" s="36">
        <f>AA4+AA33+AA53+AA62+AA20+AA23+AA64+AA68+AA51</f>
        <v>131100</v>
      </c>
      <c r="AB69" s="36">
        <f>AB4+AB33+AB53+AB62+AB20+AB23+AB64+AB68+AB51</f>
        <v>64397.45</v>
      </c>
      <c r="AC69" s="16">
        <f t="shared" si="339"/>
        <v>49.120861937452325</v>
      </c>
      <c r="AD69" s="36">
        <f>AD4+AD33+AD53+AD62+AD20+AD23+AD64+AD68+AD51</f>
        <v>9800</v>
      </c>
      <c r="AE69" s="36">
        <f>AE4+AE33+AE53+AE62+AE20+AE23+AE64+AE68+AE51</f>
        <v>6200</v>
      </c>
      <c r="AF69" s="16">
        <f t="shared" si="340"/>
        <v>63.265306122448983</v>
      </c>
      <c r="AG69" s="36">
        <f>AG4+AG33+AG53+AG62+AG20+AG23+AG64+AG68+AG51</f>
        <v>390000</v>
      </c>
      <c r="AH69" s="36">
        <f>AH4+AH33+AH53+AH62+AH20+AH23+AH64+AH68+AH51</f>
        <v>362841.04000000004</v>
      </c>
      <c r="AI69" s="16">
        <f t="shared" si="341"/>
        <v>93.036164102564115</v>
      </c>
      <c r="AJ69" s="36">
        <f>AJ4+AJ33+AJ53+AJ62+AJ20+AJ23+AJ64+AJ68+AJ51</f>
        <v>0</v>
      </c>
      <c r="AK69" s="36">
        <f>AK4+AK33+AK53+AK62+AK20+AK23+AK64+AK68+AK51</f>
        <v>0</v>
      </c>
      <c r="AL69" s="16" t="e">
        <f t="shared" si="342"/>
        <v>#DIV/0!</v>
      </c>
      <c r="AM69" s="36">
        <f>AM4+AM33+AM53+AM62+AM20+AM23+AM64+AM68+AM51</f>
        <v>0</v>
      </c>
      <c r="AN69" s="36">
        <f>AN4+AN33+AN53+AN62+AN20+AN23+AN64+AN68+AN51</f>
        <v>0</v>
      </c>
      <c r="AO69" s="16" t="e">
        <f t="shared" si="343"/>
        <v>#DIV/0!</v>
      </c>
      <c r="AP69" s="36">
        <f>AP4+AP33+AP53+AP62+AP20+AP23+AP64+AP68+AP51</f>
        <v>2824960</v>
      </c>
      <c r="AQ69" s="36">
        <f>AQ4+AQ33+AQ53+AQ62+AQ20+AQ23+AQ64+AQ68+AQ51</f>
        <v>41980.68</v>
      </c>
      <c r="AR69" s="16">
        <f t="shared" si="344"/>
        <v>1.4860628115088355</v>
      </c>
      <c r="AS69" s="36">
        <f>AS4+AS33+AS53+AS62+AS20+AS23+AS64+AS68+AS51</f>
        <v>4060000</v>
      </c>
      <c r="AT69" s="36">
        <f>AT4+AT33+AT53+AT62+AT20+AT23+AT64+AT68+AT51</f>
        <v>2164415.5499999998</v>
      </c>
      <c r="AU69" s="16">
        <f t="shared" si="345"/>
        <v>53.310727832512306</v>
      </c>
      <c r="AV69" s="36">
        <f>AV4+AV33+AV53+AV62+AV20+AV23+AV64+AV68+AV51</f>
        <v>8700</v>
      </c>
      <c r="AW69" s="36">
        <f>AW4+AW33+AW53+AW62+AW20+AW23+AW64+AW68+AW51</f>
        <v>4679.8599999999997</v>
      </c>
      <c r="AX69" s="16">
        <f t="shared" si="18"/>
        <v>53.791494252873562</v>
      </c>
      <c r="AY69" s="36">
        <f>AY4+AY33+AY53+AY62+AY20+AY23+AY64+AY68+AY51+AY67</f>
        <v>0</v>
      </c>
      <c r="AZ69" s="36">
        <f>AZ4+AZ33+AZ53+AZ62+AZ20+AZ23+AZ64+AZ68+AZ51+AZ67</f>
        <v>0</v>
      </c>
      <c r="BA69" s="16" t="e">
        <f t="shared" si="346"/>
        <v>#DIV/0!</v>
      </c>
      <c r="BB69" s="36">
        <f>BB4+BB33+BB53+BB62+BB20+BB23+BB64+BB68+BB51+BB67</f>
        <v>2000</v>
      </c>
      <c r="BC69" s="36">
        <f>BC4+BC33+BC53+BC62+BC20+BC23+BC64+BC68+BC51+BC67</f>
        <v>0</v>
      </c>
      <c r="BD69" s="16">
        <f t="shared" si="302"/>
        <v>0</v>
      </c>
      <c r="BE69" s="36">
        <f>BE4+BE33+BE53+BE62+BE20+BE23+BE64+BE68+BE51</f>
        <v>0</v>
      </c>
      <c r="BF69" s="36">
        <f>BF4+BF33+BF53+BF62+BF20+BF23+BF64+BF68+BF51</f>
        <v>0</v>
      </c>
      <c r="BG69" s="16" t="e">
        <f t="shared" si="347"/>
        <v>#DIV/0!</v>
      </c>
      <c r="BH69" s="36">
        <f>BH4+BH33+BH53+BH62+BH20+BH23+BH64+BH68+BH51</f>
        <v>0</v>
      </c>
      <c r="BI69" s="36">
        <f>BI4+BI33+BI53+BI62+BI20+BI23+BI64+BI68+BI51</f>
        <v>0</v>
      </c>
      <c r="BJ69" s="16" t="e">
        <f t="shared" si="348"/>
        <v>#DIV/0!</v>
      </c>
      <c r="BK69" s="30"/>
      <c r="BL69" s="30"/>
      <c r="BM69" s="30"/>
      <c r="BN69" s="36">
        <f>BN4+BN33+BN53+BN62+BN20+BN23+BN64+BN68+BN51</f>
        <v>228683</v>
      </c>
      <c r="BO69" s="36">
        <f>BO4+BO33+BO53+BO62+BO20+BO23+BO64+BO68+BO51</f>
        <v>114341.51</v>
      </c>
      <c r="BP69" s="16">
        <f t="shared" ref="BP69:BP73" si="368">BO69/BN69*100</f>
        <v>50.00000437286549</v>
      </c>
      <c r="BQ69" s="36">
        <f>BQ4+BQ33+BQ53+BQ62+BQ20+BQ23+BQ64+BQ68+BQ51</f>
        <v>152000</v>
      </c>
      <c r="BR69" s="36">
        <f>BR4+BR33+BR53+BR62+BR20+BR23+BR64+BR68+BR51</f>
        <v>76002</v>
      </c>
      <c r="BS69" s="16">
        <f t="shared" si="349"/>
        <v>50.001315789473686</v>
      </c>
      <c r="BT69" s="36">
        <f>BT4+BT33+BT53+BT62+BT20+BT23+BT64+BT68+BT51</f>
        <v>0</v>
      </c>
      <c r="BU69" s="36">
        <f>BU4+BU33+BU53+BU62+BU20+BU23+BU64+BU68+BU51</f>
        <v>0</v>
      </c>
      <c r="BV69" s="16" t="e">
        <f t="shared" si="350"/>
        <v>#DIV/0!</v>
      </c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6">
        <f>CI4+CI33+CI53+CI62+CI20+CI23+CI64+CI68+CI51</f>
        <v>152000</v>
      </c>
      <c r="CJ69" s="36">
        <f>CJ4+CJ33+CJ53+CJ62+CJ20+CJ23+CJ64+CJ68+CJ51</f>
        <v>76002</v>
      </c>
      <c r="CK69" s="16">
        <f t="shared" si="351"/>
        <v>50.001315789473686</v>
      </c>
      <c r="CL69" s="36">
        <f>CL4+CL33+CL53+CL62+CL20+CL23+CL64+CL68+CL51</f>
        <v>883300</v>
      </c>
      <c r="CM69" s="36">
        <f>CM4+CM33+CM53+CM62+CM20+CM23+CM64+CM68+CM51</f>
        <v>833581.04999999993</v>
      </c>
      <c r="CN69" s="16">
        <f t="shared" si="353"/>
        <v>94.371227216121355</v>
      </c>
      <c r="CO69" s="36">
        <f>CO4+CO33+CO53+CO62+CO20+CO23+CO64+CO68+CO51</f>
        <v>683100</v>
      </c>
      <c r="CP69" s="36">
        <f>CP4+CP33+CP53+CP62+CP20+CP23+CP64+CP68+CP51</f>
        <v>681720</v>
      </c>
      <c r="CQ69" s="16">
        <f t="shared" si="354"/>
        <v>99.797979797979792</v>
      </c>
      <c r="CR69" s="36">
        <f>CR4+CR33+CR53+CR62+CR20+CR23+CR64+CR68+CR51</f>
        <v>9900</v>
      </c>
      <c r="CS69" s="36">
        <f>CS4+CS33+CS53+CS62+CS20+CS23+CS64+CS68+CS51</f>
        <v>9561.0499999999993</v>
      </c>
      <c r="CT69" s="16">
        <f t="shared" si="355"/>
        <v>96.576262626262618</v>
      </c>
      <c r="CU69" s="36">
        <f>CU4+CU33+CU53+CU62+CU20+CU23+CU64+CU68+CU51</f>
        <v>0</v>
      </c>
      <c r="CV69" s="36">
        <f>CV4+CV33+CV53+CV62+CV20+CV23+CV64+CV68+CV51</f>
        <v>0</v>
      </c>
      <c r="CW69" s="16" t="e">
        <f t="shared" si="356"/>
        <v>#DIV/0!</v>
      </c>
      <c r="CX69" s="36">
        <f>CX4+CX33+CX53+CX62+CX20+CX23+CX64+CX68+CX51</f>
        <v>0</v>
      </c>
      <c r="CY69" s="36">
        <f>CY4+CY33+CY53+CY62+CY20+CY23+CY64+CY68+CY51</f>
        <v>0</v>
      </c>
      <c r="CZ69" s="16" t="e">
        <f t="shared" si="357"/>
        <v>#DIV/0!</v>
      </c>
      <c r="DA69" s="36">
        <f>DA4+DA33+DA53+DA62+DA20+DA23+DA64+DA68+DA51</f>
        <v>190300</v>
      </c>
      <c r="DB69" s="36">
        <f>DB4+DB33+DB53+DB62+DB20+DB23+DB64+DB68+DB51</f>
        <v>142300</v>
      </c>
      <c r="DC69" s="16">
        <f t="shared" si="358"/>
        <v>74.776668418286917</v>
      </c>
      <c r="DD69" s="30"/>
      <c r="DE69" s="30"/>
      <c r="DF69" s="30"/>
      <c r="DG69" s="36">
        <f>DG4+DG33+DG53+DG62+DG20+DG23+DG64+DG68+DG51</f>
        <v>6944855</v>
      </c>
      <c r="DH69" s="36">
        <f>DH4+DH33+DH53+DH62+DH20+DH23+DH64+DH68+DH51</f>
        <v>2856416.4899999998</v>
      </c>
      <c r="DI69" s="16">
        <f t="shared" si="359"/>
        <v>41.129965852418806</v>
      </c>
      <c r="DJ69" s="36">
        <f>DJ4+DJ33+DJ53+DJ62+DJ20+DJ23+DJ64+DJ68+DJ51</f>
        <v>23303000</v>
      </c>
      <c r="DK69" s="36">
        <f>DK4+DK33+DK53+DK62+DK20+DK23+DK64+DK68+DK51</f>
        <v>1941179.8</v>
      </c>
      <c r="DL69" s="16">
        <f t="shared" si="360"/>
        <v>8.3301712225893674</v>
      </c>
      <c r="DM69" s="36">
        <f>DM4+DM33+DM53+DM62+DM20+DM23+DM64+DM68+DM51</f>
        <v>0</v>
      </c>
      <c r="DN69" s="36">
        <f>DN4+DN33+DN53+DN62+DN20+DN23+DN64+DN68+DN51</f>
        <v>0</v>
      </c>
      <c r="DO69" s="16" t="e">
        <f t="shared" si="361"/>
        <v>#DIV/0!</v>
      </c>
      <c r="DP69" s="36">
        <f>DP4+DP33+DP53+DP62+DP20+DP23+DP64+DP68+DP51</f>
        <v>0</v>
      </c>
      <c r="DQ69" s="36">
        <f>DQ4+DQ33+DQ53+DQ62+DQ20+DQ23+DQ64+DQ68+DQ51</f>
        <v>0</v>
      </c>
      <c r="DR69" s="16" t="e">
        <f t="shared" si="362"/>
        <v>#DIV/0!</v>
      </c>
      <c r="DS69" s="36">
        <f>DS4+DS33+DS53+DS62+DS20+DS23+DS64+DS68+DS51</f>
        <v>0</v>
      </c>
      <c r="DT69" s="36">
        <f>DT4+DT33+DT53+DT62+DT20+DT23+DT64+DT68+DT51</f>
        <v>0</v>
      </c>
      <c r="DU69" s="16" t="e">
        <f t="shared" si="363"/>
        <v>#DIV/0!</v>
      </c>
      <c r="DV69" s="60">
        <f>DV4+DV33+DV53+DV62+DV20+DV23+DV64+DV68+DV51</f>
        <v>1530855</v>
      </c>
      <c r="DW69" s="60">
        <f>DW4+DW33+DW53+DW62+DW20+DW23+DW64+DW68+DW51</f>
        <v>912161.69</v>
      </c>
      <c r="DX69" s="56">
        <f t="shared" si="364"/>
        <v>59.585113547658011</v>
      </c>
      <c r="DY69" s="36">
        <f>DY4+DY33+DY53+DY62+DY20+DY23+DY64+DY68+DY51</f>
        <v>280769</v>
      </c>
      <c r="DZ69" s="36">
        <f>DZ4+DZ33+DZ53+DZ62+DZ20+DZ23+DZ64+DZ68+DZ51</f>
        <v>176094</v>
      </c>
      <c r="EA69" s="16">
        <f t="shared" ref="EA69:EA73" si="369">DZ69/DY69*100</f>
        <v>62.718462508325345</v>
      </c>
      <c r="EB69" s="36">
        <f>EB4+EB33+EB53+EB62+EB20+EB23+EB64+EB68+EB51</f>
        <v>81800</v>
      </c>
      <c r="EC69" s="36">
        <f>EC4+EC33+EC53+EC62+EC20+EC23+EC64+EC68+EC51</f>
        <v>81736</v>
      </c>
      <c r="ED69" s="16">
        <f t="shared" si="365"/>
        <v>99.921760391198049</v>
      </c>
      <c r="EE69" s="36">
        <f>EE4+EE33+EE53+EE62+EE20+EE23+EE64+EE68+EE51</f>
        <v>1163386</v>
      </c>
      <c r="EF69" s="36">
        <f>EF4+EF33+EF53+EF62+EF20+EF23+EF64+EF68+EF51</f>
        <v>649493.68999999994</v>
      </c>
      <c r="EG69" s="16">
        <f t="shared" si="366"/>
        <v>55.827875700756238</v>
      </c>
      <c r="EH69" s="36">
        <f>EH4+EH33+EH53+EH62+EH20+EH23+EH64+EH68+EH51</f>
        <v>11100</v>
      </c>
      <c r="EI69" s="36">
        <f>EI4+EI33+EI53+EI62+EI20+EI23+EI64+EI68+EI51</f>
        <v>10988</v>
      </c>
      <c r="EJ69" s="16">
        <f t="shared" si="367"/>
        <v>98.990990990990994</v>
      </c>
      <c r="EK69" s="36">
        <f>EK4+EK33+EK53+EK62+EK20+EK23+EK64+EK68+EK51+EK67</f>
        <v>45089228</v>
      </c>
      <c r="EL69" s="36">
        <f>EL4+EL33+EL53+EL62+EL20+EL23+EL64+EL68+EL51+EL67</f>
        <v>11663618.439999999</v>
      </c>
      <c r="EM69" s="16">
        <f t="shared" si="281"/>
        <v>25.867860146108512</v>
      </c>
      <c r="EN69" s="45">
        <f t="shared" si="92"/>
        <v>1</v>
      </c>
      <c r="EO69" s="45">
        <f t="shared" si="93"/>
        <v>1</v>
      </c>
      <c r="EP69" s="45">
        <f t="shared" si="94"/>
        <v>1</v>
      </c>
      <c r="EQ69" s="45">
        <f t="shared" si="95"/>
        <v>1</v>
      </c>
      <c r="ER69" s="45">
        <f t="shared" si="96"/>
        <v>1</v>
      </c>
      <c r="ES69" s="45">
        <f t="shared" si="97"/>
        <v>1</v>
      </c>
      <c r="ET69" s="45">
        <f t="shared" si="98"/>
        <v>1</v>
      </c>
      <c r="EU69" s="45">
        <f t="shared" si="99"/>
        <v>1</v>
      </c>
      <c r="EV69" s="45">
        <f t="shared" si="100"/>
        <v>1</v>
      </c>
      <c r="EW69" s="45">
        <f t="shared" si="101"/>
        <v>1</v>
      </c>
      <c r="EX69" s="45">
        <f t="shared" si="102"/>
        <v>1</v>
      </c>
      <c r="EY69" s="45">
        <f t="shared" si="103"/>
        <v>1</v>
      </c>
      <c r="EZ69" s="45">
        <f t="shared" si="104"/>
        <v>12</v>
      </c>
      <c r="FA69">
        <f>41395330+556370+236060+359400*3-2662+866400+1488900-556370+4700+22300</f>
        <v>45089228</v>
      </c>
      <c r="FB69" s="65">
        <f>FA69-EK69</f>
        <v>0</v>
      </c>
    </row>
    <row r="70" spans="1:158" x14ac:dyDescent="0.25">
      <c r="A70" s="4"/>
      <c r="B70" s="37"/>
      <c r="C70" s="37" t="s">
        <v>77</v>
      </c>
      <c r="D70" s="4"/>
      <c r="E70" s="4"/>
      <c r="F70" s="3">
        <f>I70+X70+BE70+BQ70+CL70+BN70</f>
        <v>228683</v>
      </c>
      <c r="G70" s="3">
        <f>J70+Y70+BF70+BR70+CM70+BO70</f>
        <v>114341.51</v>
      </c>
      <c r="H70" s="16">
        <f t="shared" si="334"/>
        <v>50.00000437286549</v>
      </c>
      <c r="I70" s="1"/>
      <c r="J70" s="1"/>
      <c r="K70" s="16" t="e">
        <f t="shared" si="335"/>
        <v>#DIV/0!</v>
      </c>
      <c r="L70" s="1"/>
      <c r="M70" s="1"/>
      <c r="N70" s="16" t="e">
        <f t="shared" si="336"/>
        <v>#DIV/0!</v>
      </c>
      <c r="O70" s="1"/>
      <c r="P70" s="1"/>
      <c r="Q70" s="16" t="e">
        <f t="shared" si="337"/>
        <v>#DIV/0!</v>
      </c>
      <c r="R70" s="1"/>
      <c r="S70" s="1"/>
      <c r="T70" s="16" t="e">
        <f t="shared" si="338"/>
        <v>#DIV/0!</v>
      </c>
      <c r="U70" s="16"/>
      <c r="V70" s="16"/>
      <c r="W70" s="16"/>
      <c r="X70" s="1"/>
      <c r="Y70" s="1"/>
      <c r="Z70" s="16" t="e">
        <f t="shared" si="287"/>
        <v>#DIV/0!</v>
      </c>
      <c r="AA70" s="1"/>
      <c r="AB70" s="1"/>
      <c r="AC70" s="16" t="e">
        <f t="shared" si="339"/>
        <v>#DIV/0!</v>
      </c>
      <c r="AD70" s="1"/>
      <c r="AE70" s="1"/>
      <c r="AF70" s="16" t="e">
        <f t="shared" si="340"/>
        <v>#DIV/0!</v>
      </c>
      <c r="AG70" s="1"/>
      <c r="AH70" s="1"/>
      <c r="AI70" s="16" t="e">
        <f t="shared" si="341"/>
        <v>#DIV/0!</v>
      </c>
      <c r="AJ70" s="1"/>
      <c r="AK70" s="1"/>
      <c r="AL70" s="16" t="e">
        <f t="shared" si="342"/>
        <v>#DIV/0!</v>
      </c>
      <c r="AM70" s="1"/>
      <c r="AN70" s="1"/>
      <c r="AO70" s="16" t="e">
        <f t="shared" si="343"/>
        <v>#DIV/0!</v>
      </c>
      <c r="AP70" s="1"/>
      <c r="AQ70" s="1"/>
      <c r="AR70" s="16" t="e">
        <f t="shared" si="344"/>
        <v>#DIV/0!</v>
      </c>
      <c r="AS70" s="1"/>
      <c r="AT70" s="1"/>
      <c r="AU70" s="16" t="e">
        <f t="shared" si="345"/>
        <v>#DIV/0!</v>
      </c>
      <c r="AV70" s="1"/>
      <c r="AW70" s="1"/>
      <c r="AX70" s="16" t="e">
        <f t="shared" si="18"/>
        <v>#DIV/0!</v>
      </c>
      <c r="AY70" s="1"/>
      <c r="AZ70" s="1"/>
      <c r="BA70" s="16" t="e">
        <f t="shared" si="346"/>
        <v>#DIV/0!</v>
      </c>
      <c r="BB70" s="1"/>
      <c r="BC70" s="1"/>
      <c r="BD70" s="16" t="e">
        <f t="shared" si="302"/>
        <v>#DIV/0!</v>
      </c>
      <c r="BE70" s="1"/>
      <c r="BF70" s="1">
        <f>BI70</f>
        <v>0</v>
      </c>
      <c r="BG70" s="16" t="e">
        <f t="shared" si="347"/>
        <v>#DIV/0!</v>
      </c>
      <c r="BH70" s="1"/>
      <c r="BI70" s="1"/>
      <c r="BJ70" s="16" t="e">
        <f t="shared" si="348"/>
        <v>#DIV/0!</v>
      </c>
      <c r="BK70" s="16"/>
      <c r="BL70" s="16"/>
      <c r="BM70" s="16"/>
      <c r="BN70" s="1">
        <f>BN68</f>
        <v>228683</v>
      </c>
      <c r="BO70" s="1">
        <f>BO68</f>
        <v>114341.51</v>
      </c>
      <c r="BP70" s="16">
        <f t="shared" si="368"/>
        <v>50.00000437286549</v>
      </c>
      <c r="BQ70" s="1"/>
      <c r="BR70" s="4"/>
      <c r="BS70" s="16" t="e">
        <f t="shared" si="349"/>
        <v>#DIV/0!</v>
      </c>
      <c r="BT70" s="1"/>
      <c r="BU70" s="4"/>
      <c r="BV70" s="16" t="e">
        <f t="shared" si="350"/>
        <v>#DIV/0!</v>
      </c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1"/>
      <c r="CJ70" s="4"/>
      <c r="CK70" s="16" t="e">
        <f t="shared" si="351"/>
        <v>#DIV/0!</v>
      </c>
      <c r="CL70" s="1">
        <f>CO70+CR70+CU70+CX70+DA70</f>
        <v>0</v>
      </c>
      <c r="CM70" s="1">
        <f>CP70+CS70+CV70+CY70+DB70</f>
        <v>0</v>
      </c>
      <c r="CN70" s="16" t="e">
        <f t="shared" si="353"/>
        <v>#DIV/0!</v>
      </c>
      <c r="CO70" s="1"/>
      <c r="CP70" s="1"/>
      <c r="CQ70" s="16" t="e">
        <f t="shared" si="354"/>
        <v>#DIV/0!</v>
      </c>
      <c r="CR70" s="1"/>
      <c r="CS70" s="1"/>
      <c r="CT70" s="16" t="e">
        <f t="shared" si="355"/>
        <v>#DIV/0!</v>
      </c>
      <c r="CU70" s="1"/>
      <c r="CV70" s="1"/>
      <c r="CW70" s="16" t="e">
        <f t="shared" si="356"/>
        <v>#DIV/0!</v>
      </c>
      <c r="CX70" s="1"/>
      <c r="CY70" s="1"/>
      <c r="CZ70" s="16" t="e">
        <f t="shared" si="357"/>
        <v>#DIV/0!</v>
      </c>
      <c r="DA70" s="1"/>
      <c r="DB70" s="1"/>
      <c r="DC70" s="16" t="e">
        <f t="shared" si="358"/>
        <v>#DIV/0!</v>
      </c>
      <c r="DD70" s="16"/>
      <c r="DE70" s="16"/>
      <c r="DF70" s="16"/>
      <c r="DG70" s="1">
        <f>DJ70+DM70+DP70+DS70+DY70+EE70+EH70</f>
        <v>0</v>
      </c>
      <c r="DH70" s="1">
        <f>DK70+DN70+DQ70+DT70+DZ70+EF70+EI70</f>
        <v>0</v>
      </c>
      <c r="DI70" s="16" t="e">
        <f t="shared" si="359"/>
        <v>#DIV/0!</v>
      </c>
      <c r="DJ70" s="1"/>
      <c r="DK70" s="29"/>
      <c r="DL70" s="16" t="e">
        <f t="shared" si="360"/>
        <v>#DIV/0!</v>
      </c>
      <c r="DM70" s="1"/>
      <c r="DN70" s="1"/>
      <c r="DO70" s="16" t="e">
        <f t="shared" si="361"/>
        <v>#DIV/0!</v>
      </c>
      <c r="DP70" s="1"/>
      <c r="DQ70" s="1"/>
      <c r="DR70" s="16" t="e">
        <f t="shared" si="362"/>
        <v>#DIV/0!</v>
      </c>
      <c r="DS70" s="1"/>
      <c r="DT70" s="1"/>
      <c r="DU70" s="16" t="e">
        <f t="shared" si="363"/>
        <v>#DIV/0!</v>
      </c>
      <c r="DV70" s="57"/>
      <c r="DW70" s="57"/>
      <c r="DX70" s="56" t="e">
        <f t="shared" si="364"/>
        <v>#DIV/0!</v>
      </c>
      <c r="DY70" s="1"/>
      <c r="DZ70" s="1"/>
      <c r="EA70" s="16" t="e">
        <f t="shared" si="369"/>
        <v>#DIV/0!</v>
      </c>
      <c r="EB70" s="16"/>
      <c r="EC70" s="16"/>
      <c r="ED70" s="16" t="e">
        <f t="shared" si="365"/>
        <v>#DIV/0!</v>
      </c>
      <c r="EE70" s="1"/>
      <c r="EF70" s="1"/>
      <c r="EG70" s="16" t="e">
        <f t="shared" si="366"/>
        <v>#DIV/0!</v>
      </c>
      <c r="EH70" s="1"/>
      <c r="EI70" s="1"/>
      <c r="EJ70" s="16" t="e">
        <f t="shared" si="367"/>
        <v>#DIV/0!</v>
      </c>
      <c r="EK70" s="29">
        <f>I70+X70+BE70+BQ70+CL70+DG70+BN70</f>
        <v>228683</v>
      </c>
      <c r="EL70" s="29">
        <f>J70+Y70+BF70+BR70+CM70+DH70+BO70</f>
        <v>114341.51</v>
      </c>
      <c r="EM70" s="16">
        <f t="shared" si="281"/>
        <v>50.00000437286549</v>
      </c>
      <c r="EZ70" s="45">
        <f>SUM(EZ5:EZ69)</f>
        <v>720</v>
      </c>
    </row>
    <row r="71" spans="1:158" x14ac:dyDescent="0.25">
      <c r="A71" s="4"/>
      <c r="B71" s="37"/>
      <c r="C71" s="38" t="s">
        <v>27</v>
      </c>
      <c r="D71" s="17"/>
      <c r="E71" s="17"/>
      <c r="F71" s="33">
        <f>F69-F70</f>
        <v>20023590</v>
      </c>
      <c r="G71" s="33">
        <f>G69-G70</f>
        <v>8692860.4400000013</v>
      </c>
      <c r="H71" s="16">
        <f t="shared" si="334"/>
        <v>43.41309645273401</v>
      </c>
      <c r="I71" s="33">
        <f>I69-I70</f>
        <v>11537330</v>
      </c>
      <c r="J71" s="33">
        <f>J69-J70</f>
        <v>5114458.8099999996</v>
      </c>
      <c r="K71" s="16">
        <f t="shared" si="335"/>
        <v>44.329656948358064</v>
      </c>
      <c r="L71" s="33">
        <f>L69-L70</f>
        <v>8861340.4000000004</v>
      </c>
      <c r="M71" s="33">
        <f>M69-M70</f>
        <v>3936910.9000000004</v>
      </c>
      <c r="N71" s="16">
        <f t="shared" si="336"/>
        <v>44.427938915426388</v>
      </c>
      <c r="O71" s="33">
        <f>O69-O70</f>
        <v>0</v>
      </c>
      <c r="P71" s="33">
        <f>P69-P70</f>
        <v>0</v>
      </c>
      <c r="Q71" s="16" t="e">
        <f t="shared" si="337"/>
        <v>#DIV/0!</v>
      </c>
      <c r="R71" s="3">
        <f>R69+R70</f>
        <v>2675989.6</v>
      </c>
      <c r="S71" s="3">
        <f>S69+S70</f>
        <v>1177547.9099999999</v>
      </c>
      <c r="T71" s="16">
        <f t="shared" si="338"/>
        <v>44.004203529042115</v>
      </c>
      <c r="U71" s="16"/>
      <c r="V71" s="16"/>
      <c r="W71" s="16"/>
      <c r="X71" s="3">
        <f>X69+X70</f>
        <v>7424560</v>
      </c>
      <c r="Y71" s="3">
        <f>Y69+Y70</f>
        <v>2644514.58</v>
      </c>
      <c r="Z71" s="16">
        <f t="shared" si="287"/>
        <v>35.618468703869318</v>
      </c>
      <c r="AA71" s="3">
        <f>AA69+AA70</f>
        <v>131100</v>
      </c>
      <c r="AB71" s="3">
        <f>AB69+AB70</f>
        <v>64397.45</v>
      </c>
      <c r="AC71" s="16">
        <f t="shared" si="339"/>
        <v>49.120861937452325</v>
      </c>
      <c r="AD71" s="3">
        <f>AD69+AD70</f>
        <v>9800</v>
      </c>
      <c r="AE71" s="3">
        <f>AE69+AE70</f>
        <v>6200</v>
      </c>
      <c r="AF71" s="16">
        <f t="shared" si="340"/>
        <v>63.265306122448983</v>
      </c>
      <c r="AG71" s="3">
        <f>AG69+AG70</f>
        <v>390000</v>
      </c>
      <c r="AH71" s="3">
        <f>AH69+AH70</f>
        <v>362841.04000000004</v>
      </c>
      <c r="AI71" s="16">
        <f t="shared" si="341"/>
        <v>93.036164102564115</v>
      </c>
      <c r="AJ71" s="3">
        <f>AJ69+AJ70</f>
        <v>0</v>
      </c>
      <c r="AK71" s="3">
        <f>AK69+AK70</f>
        <v>0</v>
      </c>
      <c r="AL71" s="16" t="e">
        <f t="shared" si="342"/>
        <v>#DIV/0!</v>
      </c>
      <c r="AM71" s="3">
        <f>AM69+AM70</f>
        <v>0</v>
      </c>
      <c r="AN71" s="3">
        <f>AN69+AN70</f>
        <v>0</v>
      </c>
      <c r="AO71" s="16" t="e">
        <f t="shared" si="343"/>
        <v>#DIV/0!</v>
      </c>
      <c r="AP71" s="3">
        <f>AP69+AP70</f>
        <v>2824960</v>
      </c>
      <c r="AQ71" s="3">
        <f>AQ69+AQ70</f>
        <v>41980.68</v>
      </c>
      <c r="AR71" s="16">
        <f t="shared" si="344"/>
        <v>1.4860628115088355</v>
      </c>
      <c r="AS71" s="3">
        <f>AS69+AS70</f>
        <v>4060000</v>
      </c>
      <c r="AT71" s="3">
        <f>AT69+AT70</f>
        <v>2164415.5499999998</v>
      </c>
      <c r="AU71" s="16">
        <f t="shared" si="345"/>
        <v>53.310727832512306</v>
      </c>
      <c r="AV71" s="3">
        <f>AV69+AV70</f>
        <v>8700</v>
      </c>
      <c r="AW71" s="3">
        <f>AW69+AW70</f>
        <v>4679.8599999999997</v>
      </c>
      <c r="AX71" s="16">
        <f t="shared" si="18"/>
        <v>53.791494252873562</v>
      </c>
      <c r="AY71" s="3">
        <f>AY69+AY70</f>
        <v>0</v>
      </c>
      <c r="AZ71" s="3">
        <f>AZ69+AZ70</f>
        <v>0</v>
      </c>
      <c r="BA71" s="16" t="e">
        <f t="shared" si="346"/>
        <v>#DIV/0!</v>
      </c>
      <c r="BB71" s="3">
        <f>BB69+BB70</f>
        <v>2000</v>
      </c>
      <c r="BC71" s="3">
        <f>BC69+BC70</f>
        <v>0</v>
      </c>
      <c r="BD71" s="16">
        <f t="shared" si="302"/>
        <v>0</v>
      </c>
      <c r="BE71" s="3">
        <f>BE69+BE70</f>
        <v>0</v>
      </c>
      <c r="BF71" s="3">
        <f>BF69+BF70</f>
        <v>0</v>
      </c>
      <c r="BG71" s="16" t="e">
        <f t="shared" si="347"/>
        <v>#DIV/0!</v>
      </c>
      <c r="BH71" s="3">
        <f>BH69+BH70</f>
        <v>0</v>
      </c>
      <c r="BI71" s="3">
        <f>BI69+BI70</f>
        <v>0</v>
      </c>
      <c r="BJ71" s="16" t="e">
        <f t="shared" si="348"/>
        <v>#DIV/0!</v>
      </c>
      <c r="BK71" s="20"/>
      <c r="BL71" s="20"/>
      <c r="BM71" s="20"/>
      <c r="BN71" s="33">
        <f>BN69-BN70</f>
        <v>0</v>
      </c>
      <c r="BO71" s="33">
        <f>BO69-BO70</f>
        <v>0</v>
      </c>
      <c r="BP71" s="16" t="e">
        <f t="shared" si="368"/>
        <v>#DIV/0!</v>
      </c>
      <c r="BQ71" s="3">
        <f>BQ69+BQ70</f>
        <v>152000</v>
      </c>
      <c r="BR71" s="3">
        <f>BR69+BR70</f>
        <v>76002</v>
      </c>
      <c r="BS71" s="16">
        <f t="shared" si="349"/>
        <v>50.001315789473686</v>
      </c>
      <c r="BT71" s="3">
        <f>BT69+BT70</f>
        <v>0</v>
      </c>
      <c r="BU71" s="3">
        <f>BU69+BU70</f>
        <v>0</v>
      </c>
      <c r="BV71" s="16" t="e">
        <f t="shared" si="350"/>
        <v>#DIV/0!</v>
      </c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3">
        <f>CI69+CI70</f>
        <v>152000</v>
      </c>
      <c r="CJ71" s="3">
        <f>CJ69+CJ70</f>
        <v>76002</v>
      </c>
      <c r="CK71" s="16">
        <f t="shared" si="351"/>
        <v>50.001315789473686</v>
      </c>
      <c r="CL71" s="3">
        <f>CL69+CL70</f>
        <v>883300</v>
      </c>
      <c r="CM71" s="3">
        <f>CM69+CM70</f>
        <v>833581.04999999993</v>
      </c>
      <c r="CN71" s="16">
        <f t="shared" si="353"/>
        <v>94.371227216121355</v>
      </c>
      <c r="CO71" s="1">
        <f t="shared" ref="CO71:CP71" si="370">CO69+CO70</f>
        <v>683100</v>
      </c>
      <c r="CP71" s="1">
        <f t="shared" si="370"/>
        <v>681720</v>
      </c>
      <c r="CQ71" s="16">
        <f t="shared" si="354"/>
        <v>99.797979797979792</v>
      </c>
      <c r="CR71" s="1">
        <f t="shared" ref="CR71:CS71" si="371">CR69+CR70</f>
        <v>9900</v>
      </c>
      <c r="CS71" s="1">
        <f t="shared" si="371"/>
        <v>9561.0499999999993</v>
      </c>
      <c r="CT71" s="16">
        <f t="shared" si="355"/>
        <v>96.576262626262618</v>
      </c>
      <c r="CU71" s="1">
        <f t="shared" ref="CU71:CV71" si="372">CU69+CU70</f>
        <v>0</v>
      </c>
      <c r="CV71" s="1">
        <f t="shared" si="372"/>
        <v>0</v>
      </c>
      <c r="CW71" s="16" t="e">
        <f t="shared" si="356"/>
        <v>#DIV/0!</v>
      </c>
      <c r="CX71" s="1">
        <f t="shared" ref="CX71:CY71" si="373">CX69+CX70</f>
        <v>0</v>
      </c>
      <c r="CY71" s="1">
        <f t="shared" si="373"/>
        <v>0</v>
      </c>
      <c r="CZ71" s="16" t="e">
        <f t="shared" si="357"/>
        <v>#DIV/0!</v>
      </c>
      <c r="DA71" s="1">
        <f t="shared" ref="DA71:DB71" si="374">DA69+DA70</f>
        <v>190300</v>
      </c>
      <c r="DB71" s="1">
        <f t="shared" si="374"/>
        <v>142300</v>
      </c>
      <c r="DC71" s="16">
        <f t="shared" si="358"/>
        <v>74.776668418286917</v>
      </c>
      <c r="DD71" s="16"/>
      <c r="DE71" s="16"/>
      <c r="DF71" s="16"/>
      <c r="DG71" s="3">
        <f>DG69+DG70</f>
        <v>6944855</v>
      </c>
      <c r="DH71" s="3">
        <f>DH69+DH70</f>
        <v>2856416.4899999998</v>
      </c>
      <c r="DI71" s="16">
        <f t="shared" si="359"/>
        <v>41.129965852418806</v>
      </c>
      <c r="DJ71" s="3">
        <f>DJ69+DJ70</f>
        <v>23303000</v>
      </c>
      <c r="DK71" s="3">
        <f>DK69+DK70</f>
        <v>1941179.8</v>
      </c>
      <c r="DL71" s="16">
        <f t="shared" si="360"/>
        <v>8.3301712225893674</v>
      </c>
      <c r="DM71" s="3">
        <f>DM69+DM70</f>
        <v>0</v>
      </c>
      <c r="DN71" s="3">
        <f>DN69+DN70</f>
        <v>0</v>
      </c>
      <c r="DO71" s="16" t="e">
        <f t="shared" si="361"/>
        <v>#DIV/0!</v>
      </c>
      <c r="DP71" s="3">
        <f>DP69+DP70</f>
        <v>0</v>
      </c>
      <c r="DQ71" s="3">
        <f>DQ69+DQ70</f>
        <v>0</v>
      </c>
      <c r="DR71" s="16" t="e">
        <f t="shared" si="362"/>
        <v>#DIV/0!</v>
      </c>
      <c r="DS71" s="3">
        <f>DS69+DS70</f>
        <v>0</v>
      </c>
      <c r="DT71" s="3">
        <f>DT69+DT70</f>
        <v>0</v>
      </c>
      <c r="DU71" s="16" t="e">
        <f t="shared" si="363"/>
        <v>#DIV/0!</v>
      </c>
      <c r="DV71" s="55">
        <f>DV69+DV70</f>
        <v>1530855</v>
      </c>
      <c r="DW71" s="55">
        <f>DW69+DW70</f>
        <v>912161.69</v>
      </c>
      <c r="DX71" s="56">
        <f t="shared" si="364"/>
        <v>59.585113547658011</v>
      </c>
      <c r="DY71" s="3">
        <f>DY69+DY70</f>
        <v>280769</v>
      </c>
      <c r="DZ71" s="3">
        <f>DZ69+DZ70</f>
        <v>176094</v>
      </c>
      <c r="EA71" s="16">
        <f t="shared" si="369"/>
        <v>62.718462508325345</v>
      </c>
      <c r="EB71" s="3">
        <f>EB69+EB70</f>
        <v>81800</v>
      </c>
      <c r="EC71" s="3">
        <f>EC69+EC70</f>
        <v>81736</v>
      </c>
      <c r="ED71" s="16">
        <f t="shared" si="365"/>
        <v>99.921760391198049</v>
      </c>
      <c r="EE71" s="3">
        <f>EE69+EE70</f>
        <v>1163386</v>
      </c>
      <c r="EF71" s="3">
        <f>EF69+EF70</f>
        <v>649493.68999999994</v>
      </c>
      <c r="EG71" s="16">
        <f t="shared" si="366"/>
        <v>55.827875700756238</v>
      </c>
      <c r="EH71" s="3">
        <f>EH69+EH70</f>
        <v>11100</v>
      </c>
      <c r="EI71" s="3">
        <f>EI69+EI70</f>
        <v>10988</v>
      </c>
      <c r="EJ71" s="16">
        <f t="shared" si="367"/>
        <v>98.990990990990994</v>
      </c>
      <c r="EK71" s="3">
        <f>EK69-EK70</f>
        <v>44860545</v>
      </c>
      <c r="EL71" s="3">
        <f>EL69-EL70</f>
        <v>11549276.93</v>
      </c>
      <c r="EM71" s="16">
        <f t="shared" si="281"/>
        <v>25.744843113252415</v>
      </c>
    </row>
    <row r="72" spans="1:158" x14ac:dyDescent="0.25">
      <c r="A72" s="4" t="s">
        <v>83</v>
      </c>
      <c r="B72" s="4"/>
      <c r="C72" s="17"/>
      <c r="D72" s="17"/>
      <c r="E72" s="17"/>
      <c r="F72" s="3">
        <f>F4+F20+F23+F33+F62+F64+F68+F51+F67</f>
        <v>19702373</v>
      </c>
      <c r="G72" s="3">
        <f>G4+G20+G23+G33+G62+G64+G68+G51+G67</f>
        <v>8438088.5099999998</v>
      </c>
      <c r="H72" s="16">
        <f t="shared" si="334"/>
        <v>42.827777699670996</v>
      </c>
      <c r="I72" s="3">
        <f>I4+I20+I23+I33+I62+I64+I68+I51</f>
        <v>11146730</v>
      </c>
      <c r="J72" s="3">
        <f>J4+J20+J23+J33+J62+J64+J68+J51</f>
        <v>4842395.0999999996</v>
      </c>
      <c r="K72" s="16">
        <f t="shared" si="335"/>
        <v>43.442292941517373</v>
      </c>
      <c r="L72" s="3">
        <f>L4+L20+L23+L33+L62+L64+L68+L51</f>
        <v>8561340.4000000004</v>
      </c>
      <c r="M72" s="3">
        <f>M4+M20+M23+M33+M62+M64+M68+M51</f>
        <v>3720345.0900000003</v>
      </c>
      <c r="N72" s="16">
        <f t="shared" si="336"/>
        <v>43.455170758074289</v>
      </c>
      <c r="O72" s="3">
        <f>O4+O20+O23+O33+O62+O64+O68+O51</f>
        <v>0</v>
      </c>
      <c r="P72" s="3">
        <f>P4+P20+P23+P33+P62+P64+P68+P51</f>
        <v>0</v>
      </c>
      <c r="Q72" s="16" t="e">
        <f t="shared" si="337"/>
        <v>#DIV/0!</v>
      </c>
      <c r="R72" s="3">
        <f>R4+R20+R23+R33+R62+R64+R68+R51</f>
        <v>2585389.6</v>
      </c>
      <c r="S72" s="3">
        <f>S4+S20+S23+S33+S62+S64+S68+S51</f>
        <v>1122050.01</v>
      </c>
      <c r="T72" s="16">
        <f t="shared" si="338"/>
        <v>43.399648934922617</v>
      </c>
      <c r="U72" s="16"/>
      <c r="V72" s="16"/>
      <c r="W72" s="16"/>
      <c r="X72" s="3">
        <f>X4+X20+X23+X33+X62+X64+X68+X51</f>
        <v>7284560</v>
      </c>
      <c r="Y72" s="3">
        <f>Y4+Y20+Y23+Y33+Y62+Y64+Y68+Y51</f>
        <v>2566727.31</v>
      </c>
      <c r="Z72" s="16">
        <f t="shared" si="287"/>
        <v>35.23517288621413</v>
      </c>
      <c r="AA72" s="3">
        <f>AA4+AA20+AA23+AA33+AA62+AA64+AA68+AA51</f>
        <v>131100</v>
      </c>
      <c r="AB72" s="3">
        <f>AB4+AB20+AB23+AB33+AB62+AB64+AB68+AB51</f>
        <v>64397.45</v>
      </c>
      <c r="AC72" s="16">
        <f t="shared" si="339"/>
        <v>49.120861937452325</v>
      </c>
      <c r="AD72" s="3">
        <f>AD4+AD20+AD23+AD33+AD62+AD64+AD68+AD51</f>
        <v>9800</v>
      </c>
      <c r="AE72" s="3">
        <f>AE4+AE20+AE23+AE33+AE62+AE64+AE68+AE51</f>
        <v>6200</v>
      </c>
      <c r="AF72" s="4">
        <f t="shared" si="340"/>
        <v>63.265306122448983</v>
      </c>
      <c r="AG72" s="3">
        <f>AG4+AG20+AG23+AG33+AG62+AG64+AG68+AG51</f>
        <v>390000</v>
      </c>
      <c r="AH72" s="3">
        <f>AH4+AH20+AH23+AH33+AH62+AH64+AH68+AH51</f>
        <v>362841.04000000004</v>
      </c>
      <c r="AI72" s="16">
        <f t="shared" si="341"/>
        <v>93.036164102564115</v>
      </c>
      <c r="AJ72" s="3">
        <f>AJ4+AJ20+AJ23+AJ33+AJ62+AJ64+AJ68+AJ51</f>
        <v>0</v>
      </c>
      <c r="AK72" s="3">
        <f>AK4+AK20+AK23+AK33+AK62+AK64+AK68+AK51</f>
        <v>0</v>
      </c>
      <c r="AL72" s="4" t="e">
        <f t="shared" si="342"/>
        <v>#DIV/0!</v>
      </c>
      <c r="AM72" s="3">
        <f>AM4+AM20+AM23+AM33+AM62+AM64+AM68+AM51</f>
        <v>0</v>
      </c>
      <c r="AN72" s="3">
        <f>AN4+AN20+AN23+AN33+AN62+AN64+AN68+AN51</f>
        <v>0</v>
      </c>
      <c r="AO72" s="4" t="e">
        <f t="shared" si="343"/>
        <v>#DIV/0!</v>
      </c>
      <c r="AP72" s="3">
        <f>AP4+AP20+AP23+AP33+AP62+AP64+AP68+AP51</f>
        <v>2824960</v>
      </c>
      <c r="AQ72" s="3">
        <f>AQ4+AQ20+AQ23+AQ33+AQ62+AQ64+AQ68+AQ51</f>
        <v>41980.68</v>
      </c>
      <c r="AR72" s="16">
        <f t="shared" si="344"/>
        <v>1.4860628115088355</v>
      </c>
      <c r="AS72" s="3">
        <f>AS4+AS20+AS23+AS33+AS62+AS64+AS68+AS51</f>
        <v>3920000</v>
      </c>
      <c r="AT72" s="3">
        <f>AT4+AT20+AT23+AT33+AT62+AT64+AT68+AT51</f>
        <v>2086628.28</v>
      </c>
      <c r="AU72" s="16">
        <f t="shared" si="345"/>
        <v>53.23031326530613</v>
      </c>
      <c r="AV72" s="3">
        <f>AV4+AV20+AV23+AV33+AV62+AV64+AV68+AV51</f>
        <v>8700</v>
      </c>
      <c r="AW72" s="3">
        <f>AW4+AW20+AW23+AW33+AW62+AW64+AW68+AW51</f>
        <v>4679.8599999999997</v>
      </c>
      <c r="AX72" s="16">
        <f t="shared" si="18"/>
        <v>53.791494252873562</v>
      </c>
      <c r="AY72" s="3">
        <f>AY4+AY20+AY23+AY33+AY62+AY64+AY68+AY51</f>
        <v>0</v>
      </c>
      <c r="AZ72" s="3">
        <f>AZ4+AZ20+AZ23+AZ33+AZ62+AZ64+AZ68+AZ51</f>
        <v>0</v>
      </c>
      <c r="BA72" s="16" t="e">
        <f t="shared" si="346"/>
        <v>#DIV/0!</v>
      </c>
      <c r="BB72" s="3">
        <f>BB4+BB20+BB23+BB33+BB62+BB64+BB68+BB51+BB67</f>
        <v>2000</v>
      </c>
      <c r="BC72" s="3">
        <f>BC4+BC20+BC23+BC33+BC62+BC64+BC68+BC51</f>
        <v>0</v>
      </c>
      <c r="BD72" s="16">
        <f t="shared" si="302"/>
        <v>0</v>
      </c>
      <c r="BE72" s="3">
        <f>BE4+BE20+BE23+BE33+BE62+BE64+BE68+BE51</f>
        <v>0</v>
      </c>
      <c r="BF72" s="3">
        <f>BF4+BF20+BF23+BF33+BF62+BF64+BF68+BF51</f>
        <v>0</v>
      </c>
      <c r="BG72" s="16" t="e">
        <f t="shared" si="347"/>
        <v>#DIV/0!</v>
      </c>
      <c r="BH72" s="3">
        <f>BH4+BH20+BH23+BH33+BH62+BH64+BH68+BH51</f>
        <v>0</v>
      </c>
      <c r="BI72" s="3">
        <f>BI4+BI20+BI23+BI33+BI62+BI64+BI68+BI51</f>
        <v>0</v>
      </c>
      <c r="BJ72" s="16" t="e">
        <f t="shared" si="348"/>
        <v>#DIV/0!</v>
      </c>
      <c r="BK72" s="16"/>
      <c r="BL72" s="16"/>
      <c r="BM72" s="16"/>
      <c r="BN72" s="3">
        <f>BN4+BN20+BN23+BN33+BN62+BN64+BN68+BN51</f>
        <v>228683</v>
      </c>
      <c r="BO72" s="3">
        <f>BO4+BO20+BO23+BO33+BO62+BO64+BO68+BO51</f>
        <v>114341.51</v>
      </c>
      <c r="BP72" s="16">
        <f t="shared" si="368"/>
        <v>50.00000437286549</v>
      </c>
      <c r="BQ72" s="3">
        <f>BQ4+BQ20+BQ23+BQ33+BQ62+BQ64+BQ68+BQ51</f>
        <v>152000</v>
      </c>
      <c r="BR72" s="3">
        <f>BR4+BR20+BR23+BR33+BR62+BR64+BR68+BR51</f>
        <v>76002</v>
      </c>
      <c r="BS72" s="16">
        <f t="shared" si="349"/>
        <v>50.001315789473686</v>
      </c>
      <c r="BT72" s="3">
        <f>BT4+BT20+BT23+BT33+BT62+BT64+BT68+BT51</f>
        <v>0</v>
      </c>
      <c r="BU72" s="3">
        <f>BU4+BU20+BU23+BU33+BU62+BU64+BU68+BU51</f>
        <v>0</v>
      </c>
      <c r="BV72" s="16" t="e">
        <f t="shared" si="350"/>
        <v>#DIV/0!</v>
      </c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3">
        <f>CI4+CI20+CI23+CI33+CI62+CI64+CI68+CI51</f>
        <v>152000</v>
      </c>
      <c r="CJ72" s="3">
        <f>CJ4+CJ20+CJ23+CJ33+CJ62+CJ64+CJ68+CJ51</f>
        <v>76002</v>
      </c>
      <c r="CK72" s="16">
        <f t="shared" si="351"/>
        <v>50.001315789473686</v>
      </c>
      <c r="CL72" s="3">
        <f>CL4+CL20+CL23+CL33+CL62+CL64+CL68+CL51</f>
        <v>864000</v>
      </c>
      <c r="CM72" s="3">
        <f>CM4+CM20+CM23+CM33+CM62+CM64+CM68+CM51</f>
        <v>814318.59</v>
      </c>
      <c r="CN72" s="16">
        <f t="shared" si="353"/>
        <v>94.24983680555556</v>
      </c>
      <c r="CO72" s="3">
        <f>CO4+CO20+CO23+CO33+CO62+CO64+CO68+CO51</f>
        <v>683100</v>
      </c>
      <c r="CP72" s="3">
        <f>CP4+CP20+CP23+CP33+CP62+CP64+CP68+CP51</f>
        <v>681720</v>
      </c>
      <c r="CQ72" s="16">
        <f t="shared" si="354"/>
        <v>99.797979797979792</v>
      </c>
      <c r="CR72" s="3">
        <f>CR4+CR20+CR23+CR33+CR62+CR64+CR68+CR51</f>
        <v>9600</v>
      </c>
      <c r="CS72" s="3">
        <f>CS4+CS20+CS23+CS33+CS62+CS64+CS68+CS51</f>
        <v>9298.59</v>
      </c>
      <c r="CT72" s="16">
        <f t="shared" si="355"/>
        <v>96.860312500000006</v>
      </c>
      <c r="CU72" s="3">
        <f>CU4+CU20+CU23+CU33+CU62+CU64+CU68+CU51</f>
        <v>0</v>
      </c>
      <c r="CV72" s="3">
        <f>CV4+CV20+CV23+CV33+CV62+CV64+CV68+CV51</f>
        <v>0</v>
      </c>
      <c r="CW72" s="16" t="e">
        <f t="shared" si="356"/>
        <v>#DIV/0!</v>
      </c>
      <c r="CX72" s="3">
        <f>CX4+CX20+CX23+CX33+CX62+CX64+CX68+CX51</f>
        <v>0</v>
      </c>
      <c r="CY72" s="3">
        <f>CY4+CY20+CY23+CY33+CY62+CY64+CY68+CY51</f>
        <v>0</v>
      </c>
      <c r="CZ72" s="16" t="e">
        <f t="shared" si="357"/>
        <v>#DIV/0!</v>
      </c>
      <c r="DA72" s="3">
        <f>DA4+DA20+DA23+DA33+DA62+DA64+DA68+DA51</f>
        <v>171300</v>
      </c>
      <c r="DB72" s="3">
        <f>DB4+DB20+DB23+DB33+DB62+DB64+DB68+DB51</f>
        <v>123300</v>
      </c>
      <c r="DC72" s="16">
        <f t="shared" si="358"/>
        <v>71.97898423817864</v>
      </c>
      <c r="DD72" s="16"/>
      <c r="DE72" s="16"/>
      <c r="DF72" s="16"/>
      <c r="DG72" s="3">
        <f>DG4+DG20+DG23+DG33+DG62+DG64+DG68+DG51</f>
        <v>6722755</v>
      </c>
      <c r="DH72" s="3">
        <f>DH4+DH20+DH23+DH33+DH62+DH64+DH68+DH51</f>
        <v>2731632.4899999998</v>
      </c>
      <c r="DI72" s="16">
        <f t="shared" si="359"/>
        <v>40.632634834974645</v>
      </c>
      <c r="DJ72" s="3">
        <f>DJ4+DJ20+DJ23+DJ33+DJ62+DJ64+DJ68+DJ51</f>
        <v>23303000</v>
      </c>
      <c r="DK72" s="3">
        <f>DK4+DK20+DK23+DK33+DK62+DK64+DK68+DK51</f>
        <v>1941179.8</v>
      </c>
      <c r="DL72" s="16">
        <f t="shared" si="360"/>
        <v>8.3301712225893674</v>
      </c>
      <c r="DM72" s="3">
        <f>DM4+DM20+DM23+DM33+DM62+DM64+DM68+DM51</f>
        <v>0</v>
      </c>
      <c r="DN72" s="3">
        <f>DN4+DN20+DN23+DN33+DN62+DN64+DN68+DN51</f>
        <v>0</v>
      </c>
      <c r="DO72" s="16" t="e">
        <f t="shared" si="361"/>
        <v>#DIV/0!</v>
      </c>
      <c r="DP72" s="3">
        <f>DP4+DP20+DP23+DP33+DP62+DP64+DP68+DP51</f>
        <v>0</v>
      </c>
      <c r="DQ72" s="3">
        <f>DQ4+DQ20+DQ23+DQ33+DQ62+DQ64+DQ68+DQ51</f>
        <v>0</v>
      </c>
      <c r="DR72" s="16" t="e">
        <f t="shared" si="362"/>
        <v>#DIV/0!</v>
      </c>
      <c r="DS72" s="3">
        <f>DS4+DS20+DS23+DS33+DS62+DS64+DS68+DS51</f>
        <v>0</v>
      </c>
      <c r="DT72" s="3">
        <f>DT4+DT20+DT23+DT33+DT62+DT64+DT68+DT51</f>
        <v>0</v>
      </c>
      <c r="DU72" s="16" t="e">
        <f t="shared" si="363"/>
        <v>#DIV/0!</v>
      </c>
      <c r="DV72" s="55">
        <f>DV4+DV20+DV23+DV33+DV62+DV64+DV68+DV51</f>
        <v>1308755</v>
      </c>
      <c r="DW72" s="55">
        <f>DW4+DW20+DW23+DW33+DW62+DW64+DW68+DW51</f>
        <v>787377.69</v>
      </c>
      <c r="DX72" s="56">
        <f t="shared" si="364"/>
        <v>60.162344365446543</v>
      </c>
      <c r="DY72" s="3">
        <f>DY4+DY20+DY23+DY33+DY62+DY64+DY68+DY51</f>
        <v>280769</v>
      </c>
      <c r="DZ72" s="3">
        <f>DZ4+DZ20+DZ23+DZ33+DZ62+DZ64+DZ68+DZ51</f>
        <v>176094</v>
      </c>
      <c r="EA72" s="16">
        <f t="shared" si="369"/>
        <v>62.718462508325345</v>
      </c>
      <c r="EB72" s="3">
        <f>EB4+EB20+EB23+EB33+EB62+EB64+EB68+EB51</f>
        <v>81800</v>
      </c>
      <c r="EC72" s="3">
        <f>EC4+EC20+EC23+EC33+EC62+EC64+EC68+EC51</f>
        <v>81736</v>
      </c>
      <c r="ED72" s="16">
        <f t="shared" si="365"/>
        <v>99.921760391198049</v>
      </c>
      <c r="EE72" s="3">
        <f>EE4+EE20+EE23+EE33+EE62+EE64+EE68+EE51</f>
        <v>943186</v>
      </c>
      <c r="EF72" s="3">
        <f>EF4+EF20+EF23+EF33+EF62+EF64+EF68+EF51</f>
        <v>526547.68999999994</v>
      </c>
      <c r="EG72" s="16">
        <f t="shared" si="366"/>
        <v>55.826495516260835</v>
      </c>
      <c r="EH72" s="3">
        <f>EH4+EH20+EH23+EH33+EH62+EH64+EH68+EH51</f>
        <v>9200</v>
      </c>
      <c r="EI72" s="3">
        <f>EI4+EI20+EI23+EI33+EI62+EI64+EI68+EI51</f>
        <v>9150</v>
      </c>
      <c r="EJ72" s="16">
        <f t="shared" si="367"/>
        <v>99.456521739130437</v>
      </c>
      <c r="EK72" s="3">
        <f>EK4+EK20+EK23+EK33+EK62+EK64+EK68+EK51+EK67</f>
        <v>44317228</v>
      </c>
      <c r="EL72" s="3">
        <f>EL4+EL20+EL23+EL33+EL62+EL64+EL68+EL51+EL67</f>
        <v>11169721</v>
      </c>
      <c r="EM72" s="16">
        <f t="shared" si="281"/>
        <v>25.204015467754438</v>
      </c>
    </row>
    <row r="73" spans="1:158" x14ac:dyDescent="0.25">
      <c r="A73" s="4" t="s">
        <v>84</v>
      </c>
      <c r="B73" s="4"/>
      <c r="C73" s="17"/>
      <c r="D73" s="17"/>
      <c r="E73" s="17"/>
      <c r="F73" s="3">
        <f>F53</f>
        <v>549900</v>
      </c>
      <c r="G73" s="3">
        <f>G53</f>
        <v>369113.44</v>
      </c>
      <c r="H73" s="16">
        <f t="shared" si="334"/>
        <v>67.123738861611201</v>
      </c>
      <c r="I73" s="3">
        <f>I53</f>
        <v>390600</v>
      </c>
      <c r="J73" s="3">
        <f>J53</f>
        <v>272063.70999999996</v>
      </c>
      <c r="K73" s="16">
        <f t="shared" si="335"/>
        <v>69.652767537122358</v>
      </c>
      <c r="L73" s="3">
        <f>L53</f>
        <v>300000</v>
      </c>
      <c r="M73" s="3">
        <f>M53</f>
        <v>216565.81</v>
      </c>
      <c r="N73" s="16">
        <f t="shared" si="336"/>
        <v>72.188603333333333</v>
      </c>
      <c r="O73" s="3">
        <f>O53</f>
        <v>0</v>
      </c>
      <c r="P73" s="3">
        <f>P53</f>
        <v>0</v>
      </c>
      <c r="Q73" s="16" t="e">
        <f t="shared" si="337"/>
        <v>#DIV/0!</v>
      </c>
      <c r="R73" s="3">
        <f>R53</f>
        <v>90600</v>
      </c>
      <c r="S73" s="3">
        <f>S53</f>
        <v>55497.899999999994</v>
      </c>
      <c r="T73" s="16">
        <f t="shared" si="338"/>
        <v>61.255960264900658</v>
      </c>
      <c r="U73" s="16"/>
      <c r="V73" s="16"/>
      <c r="W73" s="16"/>
      <c r="X73" s="3">
        <f>X53</f>
        <v>140000</v>
      </c>
      <c r="Y73" s="3">
        <f>Y53</f>
        <v>77787.26999999999</v>
      </c>
      <c r="Z73" s="16">
        <f t="shared" si="287"/>
        <v>55.562335714285702</v>
      </c>
      <c r="AA73" s="3">
        <f>AA53</f>
        <v>0</v>
      </c>
      <c r="AB73" s="3">
        <f>AB53</f>
        <v>0</v>
      </c>
      <c r="AC73" s="16" t="e">
        <f t="shared" si="339"/>
        <v>#DIV/0!</v>
      </c>
      <c r="AD73" s="3">
        <f>AD53</f>
        <v>0</v>
      </c>
      <c r="AE73" s="3">
        <f>AE53</f>
        <v>0</v>
      </c>
      <c r="AF73" s="4" t="e">
        <f t="shared" si="340"/>
        <v>#DIV/0!</v>
      </c>
      <c r="AG73" s="3">
        <f>AG53</f>
        <v>0</v>
      </c>
      <c r="AH73" s="3">
        <f>AH53</f>
        <v>0</v>
      </c>
      <c r="AI73" s="16" t="e">
        <f t="shared" si="341"/>
        <v>#DIV/0!</v>
      </c>
      <c r="AJ73" s="3">
        <f>AJ53</f>
        <v>0</v>
      </c>
      <c r="AK73" s="3">
        <f>AK53</f>
        <v>0</v>
      </c>
      <c r="AL73" s="4" t="e">
        <f t="shared" si="342"/>
        <v>#DIV/0!</v>
      </c>
      <c r="AM73" s="3">
        <f>AM53</f>
        <v>0</v>
      </c>
      <c r="AN73" s="3">
        <f>AN53</f>
        <v>0</v>
      </c>
      <c r="AO73" s="4" t="e">
        <f t="shared" si="343"/>
        <v>#DIV/0!</v>
      </c>
      <c r="AP73" s="3">
        <f>AP53</f>
        <v>0</v>
      </c>
      <c r="AQ73" s="3">
        <f>AQ53</f>
        <v>0</v>
      </c>
      <c r="AR73" s="16" t="e">
        <f t="shared" si="344"/>
        <v>#DIV/0!</v>
      </c>
      <c r="AS73" s="3">
        <f>AS53</f>
        <v>140000</v>
      </c>
      <c r="AT73" s="3">
        <f>AT53</f>
        <v>77787.26999999999</v>
      </c>
      <c r="AU73" s="16">
        <f t="shared" si="345"/>
        <v>55.562335714285702</v>
      </c>
      <c r="AV73" s="3">
        <f>AV53</f>
        <v>0</v>
      </c>
      <c r="AW73" s="3">
        <f>AW53</f>
        <v>0</v>
      </c>
      <c r="AX73" s="16" t="e">
        <f t="shared" si="18"/>
        <v>#DIV/0!</v>
      </c>
      <c r="AY73" s="3">
        <f>AY53</f>
        <v>0</v>
      </c>
      <c r="AZ73" s="3">
        <f>AZ53</f>
        <v>0</v>
      </c>
      <c r="BA73" s="16" t="e">
        <f t="shared" si="346"/>
        <v>#DIV/0!</v>
      </c>
      <c r="BB73" s="3">
        <f>BB53</f>
        <v>0</v>
      </c>
      <c r="BC73" s="3">
        <f>BC53</f>
        <v>0</v>
      </c>
      <c r="BD73" s="16" t="e">
        <f t="shared" si="302"/>
        <v>#DIV/0!</v>
      </c>
      <c r="BE73" s="3">
        <f>BE53</f>
        <v>0</v>
      </c>
      <c r="BF73" s="3">
        <f>BF53</f>
        <v>0</v>
      </c>
      <c r="BG73" s="16" t="e">
        <f t="shared" si="347"/>
        <v>#DIV/0!</v>
      </c>
      <c r="BH73" s="3">
        <f>BH53</f>
        <v>0</v>
      </c>
      <c r="BI73" s="3">
        <f>BI53</f>
        <v>0</v>
      </c>
      <c r="BJ73" s="16" t="e">
        <f t="shared" si="348"/>
        <v>#DIV/0!</v>
      </c>
      <c r="BK73" s="16"/>
      <c r="BL73" s="16"/>
      <c r="BM73" s="16"/>
      <c r="BN73" s="3">
        <f>BN53</f>
        <v>0</v>
      </c>
      <c r="BO73" s="3">
        <f>BO53</f>
        <v>0</v>
      </c>
      <c r="BP73" s="16" t="e">
        <f t="shared" si="368"/>
        <v>#DIV/0!</v>
      </c>
      <c r="BQ73" s="3">
        <f>BQ53</f>
        <v>0</v>
      </c>
      <c r="BR73" s="3">
        <f>BR53</f>
        <v>0</v>
      </c>
      <c r="BS73" s="16" t="e">
        <f t="shared" si="349"/>
        <v>#DIV/0!</v>
      </c>
      <c r="BT73" s="3">
        <f>BT53</f>
        <v>0</v>
      </c>
      <c r="BU73" s="3">
        <f>BU53</f>
        <v>0</v>
      </c>
      <c r="BV73" s="16" t="e">
        <f t="shared" si="350"/>
        <v>#DIV/0!</v>
      </c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3">
        <f>CI53</f>
        <v>0</v>
      </c>
      <c r="CJ73" s="3">
        <f>CJ53</f>
        <v>0</v>
      </c>
      <c r="CK73" s="16" t="e">
        <f t="shared" si="351"/>
        <v>#DIV/0!</v>
      </c>
      <c r="CL73" s="3">
        <f>CL53</f>
        <v>19300</v>
      </c>
      <c r="CM73" s="3">
        <f>CM53</f>
        <v>19262.46</v>
      </c>
      <c r="CN73" s="16">
        <f t="shared" si="353"/>
        <v>99.805492227979272</v>
      </c>
      <c r="CO73" s="3">
        <f>CO53</f>
        <v>0</v>
      </c>
      <c r="CP73" s="3">
        <f>CP53</f>
        <v>0</v>
      </c>
      <c r="CQ73" s="16" t="e">
        <f t="shared" si="354"/>
        <v>#DIV/0!</v>
      </c>
      <c r="CR73" s="3">
        <f>CR53</f>
        <v>300</v>
      </c>
      <c r="CS73" s="3">
        <f>CS53</f>
        <v>262.45999999999998</v>
      </c>
      <c r="CT73" s="16">
        <f t="shared" si="355"/>
        <v>87.48666666666665</v>
      </c>
      <c r="CU73" s="3">
        <f>CU53</f>
        <v>0</v>
      </c>
      <c r="CV73" s="3">
        <f>CV53</f>
        <v>0</v>
      </c>
      <c r="CW73" s="16" t="e">
        <f t="shared" si="356"/>
        <v>#DIV/0!</v>
      </c>
      <c r="CX73" s="3">
        <f>CX53</f>
        <v>0</v>
      </c>
      <c r="CY73" s="3">
        <f>CY53</f>
        <v>0</v>
      </c>
      <c r="CZ73" s="16" t="e">
        <f t="shared" si="357"/>
        <v>#DIV/0!</v>
      </c>
      <c r="DA73" s="3">
        <f>DA53</f>
        <v>19000</v>
      </c>
      <c r="DB73" s="3">
        <f>DB53</f>
        <v>19000</v>
      </c>
      <c r="DC73" s="16">
        <f t="shared" si="358"/>
        <v>100</v>
      </c>
      <c r="DD73" s="16"/>
      <c r="DE73" s="16"/>
      <c r="DF73" s="16"/>
      <c r="DG73" s="3">
        <f>DG53</f>
        <v>222100</v>
      </c>
      <c r="DH73" s="3">
        <f>DH53</f>
        <v>124784</v>
      </c>
      <c r="DI73" s="16">
        <f t="shared" si="359"/>
        <v>56.18370103556957</v>
      </c>
      <c r="DJ73" s="3">
        <f>DJ53</f>
        <v>0</v>
      </c>
      <c r="DK73" s="3">
        <f>DK53</f>
        <v>0</v>
      </c>
      <c r="DL73" s="16" t="e">
        <f t="shared" si="360"/>
        <v>#DIV/0!</v>
      </c>
      <c r="DM73" s="3">
        <f>DM53</f>
        <v>0</v>
      </c>
      <c r="DN73" s="3">
        <f>DN53</f>
        <v>0</v>
      </c>
      <c r="DO73" s="16" t="e">
        <f t="shared" si="361"/>
        <v>#DIV/0!</v>
      </c>
      <c r="DP73" s="3">
        <f>DP53</f>
        <v>0</v>
      </c>
      <c r="DQ73" s="3">
        <f>DQ53</f>
        <v>0</v>
      </c>
      <c r="DR73" s="16" t="e">
        <f t="shared" si="362"/>
        <v>#DIV/0!</v>
      </c>
      <c r="DS73" s="3">
        <f>DS53</f>
        <v>0</v>
      </c>
      <c r="DT73" s="3">
        <f>DT53</f>
        <v>0</v>
      </c>
      <c r="DU73" s="16" t="e">
        <f t="shared" si="363"/>
        <v>#DIV/0!</v>
      </c>
      <c r="DV73" s="55">
        <f>DV53</f>
        <v>222100</v>
      </c>
      <c r="DW73" s="55">
        <f>DW53</f>
        <v>124784</v>
      </c>
      <c r="DX73" s="56">
        <f t="shared" si="364"/>
        <v>56.18370103556957</v>
      </c>
      <c r="DY73" s="3">
        <f>DY53</f>
        <v>0</v>
      </c>
      <c r="DZ73" s="3">
        <f>DZ53</f>
        <v>0</v>
      </c>
      <c r="EA73" s="16" t="e">
        <f t="shared" si="369"/>
        <v>#DIV/0!</v>
      </c>
      <c r="EB73" s="3">
        <f>EB53</f>
        <v>0</v>
      </c>
      <c r="EC73" s="3">
        <f>EC53</f>
        <v>0</v>
      </c>
      <c r="ED73" s="16" t="e">
        <f t="shared" si="365"/>
        <v>#DIV/0!</v>
      </c>
      <c r="EE73" s="3">
        <f>EE53</f>
        <v>220200</v>
      </c>
      <c r="EF73" s="3">
        <f>EF53</f>
        <v>122946</v>
      </c>
      <c r="EG73" s="16">
        <f t="shared" si="366"/>
        <v>55.833787465940055</v>
      </c>
      <c r="EH73" s="3">
        <f>EH53</f>
        <v>1900</v>
      </c>
      <c r="EI73" s="3">
        <f>EI53</f>
        <v>1838</v>
      </c>
      <c r="EJ73" s="16">
        <f t="shared" si="367"/>
        <v>96.73684210526315</v>
      </c>
      <c r="EK73" s="3">
        <f>EK53</f>
        <v>772000</v>
      </c>
      <c r="EL73" s="3">
        <f>EL53</f>
        <v>493897.44</v>
      </c>
      <c r="EM73" s="16">
        <f t="shared" si="281"/>
        <v>63.976352331606222</v>
      </c>
    </row>
    <row r="74" spans="1:158" x14ac:dyDescent="0.25">
      <c r="A74" s="39"/>
      <c r="B74" s="39"/>
      <c r="C74" s="40"/>
      <c r="D74" s="40"/>
      <c r="E74" s="40"/>
      <c r="F74" s="44">
        <f>F69-F72-F73</f>
        <v>0</v>
      </c>
      <c r="G74" s="44">
        <f t="shared" ref="G74:T74" si="375">G69-G72-G73</f>
        <v>1.3387762010097504E-9</v>
      </c>
      <c r="H74" s="44">
        <f t="shared" si="375"/>
        <v>-66.4640425873732</v>
      </c>
      <c r="I74" s="44">
        <f t="shared" si="375"/>
        <v>0</v>
      </c>
      <c r="J74" s="44">
        <f t="shared" si="375"/>
        <v>0</v>
      </c>
      <c r="K74" s="44">
        <f t="shared" si="375"/>
        <v>-68.765403530281674</v>
      </c>
      <c r="L74" s="44">
        <f t="shared" si="375"/>
        <v>0</v>
      </c>
      <c r="M74" s="44">
        <f t="shared" si="375"/>
        <v>0</v>
      </c>
      <c r="N74" s="44">
        <f t="shared" si="375"/>
        <v>-71.215835175981226</v>
      </c>
      <c r="O74" s="44">
        <f t="shared" si="375"/>
        <v>0</v>
      </c>
      <c r="P74" s="44">
        <f t="shared" si="375"/>
        <v>0</v>
      </c>
      <c r="Q74" s="44" t="e">
        <f t="shared" si="375"/>
        <v>#DIV/0!</v>
      </c>
      <c r="R74" s="44">
        <f t="shared" si="375"/>
        <v>0</v>
      </c>
      <c r="S74" s="44">
        <f t="shared" si="375"/>
        <v>-8.7311491370201111E-11</v>
      </c>
      <c r="T74" s="44">
        <f t="shared" si="375"/>
        <v>-60.651405670781159</v>
      </c>
      <c r="U74" s="44"/>
      <c r="V74" s="44"/>
      <c r="W74" s="44"/>
      <c r="X74" s="44">
        <f t="shared" ref="X74:AU74" si="376">X69-X72-X73</f>
        <v>0</v>
      </c>
      <c r="Y74" s="44">
        <f t="shared" si="376"/>
        <v>0</v>
      </c>
      <c r="Z74" s="44">
        <f t="shared" si="376"/>
        <v>-55.179039896630513</v>
      </c>
      <c r="AA74" s="44">
        <f t="shared" si="376"/>
        <v>0</v>
      </c>
      <c r="AB74" s="44">
        <f t="shared" si="376"/>
        <v>0</v>
      </c>
      <c r="AC74" s="44" t="e">
        <f t="shared" si="376"/>
        <v>#DIV/0!</v>
      </c>
      <c r="AD74" s="44">
        <f t="shared" si="376"/>
        <v>0</v>
      </c>
      <c r="AE74" s="44">
        <f t="shared" si="376"/>
        <v>0</v>
      </c>
      <c r="AF74" s="44" t="e">
        <f t="shared" si="376"/>
        <v>#DIV/0!</v>
      </c>
      <c r="AG74" s="44">
        <f t="shared" si="376"/>
        <v>0</v>
      </c>
      <c r="AH74" s="44">
        <f t="shared" si="376"/>
        <v>0</v>
      </c>
      <c r="AI74" s="44" t="e">
        <f t="shared" si="376"/>
        <v>#DIV/0!</v>
      </c>
      <c r="AJ74" s="44">
        <f t="shared" si="376"/>
        <v>0</v>
      </c>
      <c r="AK74" s="44">
        <f t="shared" si="376"/>
        <v>0</v>
      </c>
      <c r="AL74" s="44" t="e">
        <f t="shared" si="376"/>
        <v>#DIV/0!</v>
      </c>
      <c r="AM74" s="44">
        <f t="shared" si="376"/>
        <v>0</v>
      </c>
      <c r="AN74" s="44">
        <f t="shared" si="376"/>
        <v>0</v>
      </c>
      <c r="AO74" s="44" t="e">
        <f t="shared" si="376"/>
        <v>#DIV/0!</v>
      </c>
      <c r="AP74" s="44">
        <f t="shared" si="376"/>
        <v>0</v>
      </c>
      <c r="AQ74" s="44">
        <f t="shared" si="376"/>
        <v>0</v>
      </c>
      <c r="AR74" s="44" t="e">
        <f t="shared" si="376"/>
        <v>#DIV/0!</v>
      </c>
      <c r="AS74" s="44">
        <f t="shared" si="376"/>
        <v>0</v>
      </c>
      <c r="AT74" s="44">
        <f t="shared" si="376"/>
        <v>-2.0372681319713593E-10</v>
      </c>
      <c r="AU74" s="44">
        <f t="shared" si="376"/>
        <v>-55.481921147079525</v>
      </c>
      <c r="AV74" s="44"/>
      <c r="AW74" s="44"/>
      <c r="AX74" s="44"/>
      <c r="AY74" s="44">
        <f t="shared" ref="AY74:BJ74" si="377">AY69-AY72-AY73</f>
        <v>0</v>
      </c>
      <c r="AZ74" s="44">
        <f t="shared" si="377"/>
        <v>0</v>
      </c>
      <c r="BA74" s="44" t="e">
        <f t="shared" si="377"/>
        <v>#DIV/0!</v>
      </c>
      <c r="BB74" s="44">
        <f t="shared" si="377"/>
        <v>0</v>
      </c>
      <c r="BC74" s="44">
        <f t="shared" si="377"/>
        <v>0</v>
      </c>
      <c r="BD74" s="44" t="e">
        <f t="shared" si="377"/>
        <v>#DIV/0!</v>
      </c>
      <c r="BE74" s="44">
        <f t="shared" si="377"/>
        <v>0</v>
      </c>
      <c r="BF74" s="44">
        <f t="shared" si="377"/>
        <v>0</v>
      </c>
      <c r="BG74" s="44" t="e">
        <f t="shared" si="377"/>
        <v>#DIV/0!</v>
      </c>
      <c r="BH74" s="44">
        <f t="shared" si="377"/>
        <v>0</v>
      </c>
      <c r="BI74" s="44">
        <f t="shared" si="377"/>
        <v>0</v>
      </c>
      <c r="BJ74" s="44" t="e">
        <f t="shared" si="377"/>
        <v>#DIV/0!</v>
      </c>
      <c r="BK74" s="44"/>
      <c r="BL74" s="44"/>
      <c r="BM74" s="44"/>
      <c r="BN74" s="44">
        <f t="shared" ref="BN74:DC74" si="378">BN69-BN72-BN73</f>
        <v>0</v>
      </c>
      <c r="BO74" s="44">
        <f t="shared" si="378"/>
        <v>0</v>
      </c>
      <c r="BP74" s="44" t="e">
        <f t="shared" si="378"/>
        <v>#DIV/0!</v>
      </c>
      <c r="BQ74" s="44">
        <f t="shared" si="378"/>
        <v>0</v>
      </c>
      <c r="BR74" s="44">
        <f t="shared" si="378"/>
        <v>0</v>
      </c>
      <c r="BS74" s="44" t="e">
        <f t="shared" si="378"/>
        <v>#DIV/0!</v>
      </c>
      <c r="BT74" s="44">
        <f t="shared" si="378"/>
        <v>0</v>
      </c>
      <c r="BU74" s="44">
        <f t="shared" si="378"/>
        <v>0</v>
      </c>
      <c r="BV74" s="44" t="e">
        <f t="shared" si="378"/>
        <v>#DIV/0!</v>
      </c>
      <c r="BW74" s="44">
        <f t="shared" si="378"/>
        <v>0</v>
      </c>
      <c r="BX74" s="44">
        <f t="shared" si="378"/>
        <v>0</v>
      </c>
      <c r="BY74" s="44">
        <f t="shared" si="378"/>
        <v>0</v>
      </c>
      <c r="BZ74" s="44">
        <f t="shared" si="378"/>
        <v>0</v>
      </c>
      <c r="CA74" s="44">
        <f t="shared" si="378"/>
        <v>0</v>
      </c>
      <c r="CB74" s="44">
        <f t="shared" si="378"/>
        <v>0</v>
      </c>
      <c r="CC74" s="44">
        <f t="shared" si="378"/>
        <v>0</v>
      </c>
      <c r="CD74" s="44">
        <f t="shared" si="378"/>
        <v>0</v>
      </c>
      <c r="CE74" s="44">
        <f t="shared" si="378"/>
        <v>0</v>
      </c>
      <c r="CF74" s="44">
        <f t="shared" si="378"/>
        <v>0</v>
      </c>
      <c r="CG74" s="44">
        <f t="shared" si="378"/>
        <v>0</v>
      </c>
      <c r="CH74" s="44">
        <f t="shared" si="378"/>
        <v>0</v>
      </c>
      <c r="CI74" s="44">
        <f t="shared" si="378"/>
        <v>0</v>
      </c>
      <c r="CJ74" s="44">
        <f t="shared" si="378"/>
        <v>0</v>
      </c>
      <c r="CK74" s="44" t="e">
        <f t="shared" si="378"/>
        <v>#DIV/0!</v>
      </c>
      <c r="CL74" s="44">
        <f t="shared" si="378"/>
        <v>0</v>
      </c>
      <c r="CM74" s="44">
        <f t="shared" si="378"/>
        <v>-3.637978807091713E-11</v>
      </c>
      <c r="CN74" s="44">
        <f t="shared" si="378"/>
        <v>-99.684101817413477</v>
      </c>
      <c r="CO74" s="44">
        <f t="shared" si="378"/>
        <v>0</v>
      </c>
      <c r="CP74" s="44">
        <f t="shared" si="378"/>
        <v>0</v>
      </c>
      <c r="CQ74" s="44" t="e">
        <f t="shared" si="378"/>
        <v>#DIV/0!</v>
      </c>
      <c r="CR74" s="44">
        <f t="shared" si="378"/>
        <v>0</v>
      </c>
      <c r="CS74" s="44">
        <f t="shared" si="378"/>
        <v>-8.5265128291212022E-13</v>
      </c>
      <c r="CT74" s="44">
        <f t="shared" si="378"/>
        <v>-87.770716540404038</v>
      </c>
      <c r="CU74" s="44">
        <f t="shared" si="378"/>
        <v>0</v>
      </c>
      <c r="CV74" s="44">
        <f t="shared" si="378"/>
        <v>0</v>
      </c>
      <c r="CW74" s="44" t="e">
        <f t="shared" si="378"/>
        <v>#DIV/0!</v>
      </c>
      <c r="CX74" s="44">
        <f t="shared" si="378"/>
        <v>0</v>
      </c>
      <c r="CY74" s="44">
        <f t="shared" si="378"/>
        <v>0</v>
      </c>
      <c r="CZ74" s="44" t="e">
        <f t="shared" si="378"/>
        <v>#DIV/0!</v>
      </c>
      <c r="DA74" s="44">
        <f t="shared" si="378"/>
        <v>0</v>
      </c>
      <c r="DB74" s="44">
        <f t="shared" si="378"/>
        <v>0</v>
      </c>
      <c r="DC74" s="44">
        <f t="shared" si="378"/>
        <v>-97.202315819891723</v>
      </c>
      <c r="DD74" s="44"/>
      <c r="DE74" s="44"/>
      <c r="DF74" s="44"/>
      <c r="DG74" s="44">
        <f t="shared" ref="DG74:EJ74" si="379">DG69-DG72-DG73</f>
        <v>0</v>
      </c>
      <c r="DH74" s="44">
        <f t="shared" si="379"/>
        <v>0</v>
      </c>
      <c r="DI74" s="44">
        <f t="shared" si="379"/>
        <v>-55.686370018125409</v>
      </c>
      <c r="DJ74" s="44">
        <f t="shared" si="379"/>
        <v>0</v>
      </c>
      <c r="DK74" s="44">
        <f t="shared" si="379"/>
        <v>0</v>
      </c>
      <c r="DL74" s="44" t="e">
        <f t="shared" si="379"/>
        <v>#DIV/0!</v>
      </c>
      <c r="DM74" s="44">
        <f t="shared" si="379"/>
        <v>0</v>
      </c>
      <c r="DN74" s="44">
        <f t="shared" si="379"/>
        <v>0</v>
      </c>
      <c r="DO74" s="44" t="e">
        <f t="shared" si="379"/>
        <v>#DIV/0!</v>
      </c>
      <c r="DP74" s="44">
        <f t="shared" si="379"/>
        <v>0</v>
      </c>
      <c r="DQ74" s="44">
        <f t="shared" si="379"/>
        <v>0</v>
      </c>
      <c r="DR74" s="44" t="e">
        <f t="shared" si="379"/>
        <v>#DIV/0!</v>
      </c>
      <c r="DS74" s="44">
        <f t="shared" si="379"/>
        <v>0</v>
      </c>
      <c r="DT74" s="44">
        <f t="shared" si="379"/>
        <v>0</v>
      </c>
      <c r="DU74" s="44" t="e">
        <f t="shared" si="379"/>
        <v>#DIV/0!</v>
      </c>
      <c r="DV74" s="61">
        <f t="shared" si="379"/>
        <v>0</v>
      </c>
      <c r="DW74" s="61">
        <f t="shared" si="379"/>
        <v>0</v>
      </c>
      <c r="DX74" s="61">
        <f t="shared" si="379"/>
        <v>-56.760931853358102</v>
      </c>
      <c r="DY74" s="44">
        <f t="shared" si="379"/>
        <v>0</v>
      </c>
      <c r="DZ74" s="44">
        <f t="shared" si="379"/>
        <v>0</v>
      </c>
      <c r="EA74" s="44" t="e">
        <f t="shared" si="379"/>
        <v>#DIV/0!</v>
      </c>
      <c r="EB74" s="44">
        <f t="shared" ref="EB74:EC74" si="380">EB69-EB72-EB73</f>
        <v>0</v>
      </c>
      <c r="EC74" s="44">
        <f t="shared" si="380"/>
        <v>0</v>
      </c>
      <c r="ED74" s="44" t="e">
        <f t="shared" ref="ED74" si="381">ED69-ED72-ED73</f>
        <v>#DIV/0!</v>
      </c>
      <c r="EE74" s="44">
        <f t="shared" si="379"/>
        <v>0</v>
      </c>
      <c r="EF74" s="44">
        <f t="shared" si="379"/>
        <v>0</v>
      </c>
      <c r="EG74" s="44">
        <f t="shared" si="379"/>
        <v>-55.832407281444652</v>
      </c>
      <c r="EH74" s="44">
        <f t="shared" si="379"/>
        <v>0</v>
      </c>
      <c r="EI74" s="44">
        <f t="shared" si="379"/>
        <v>0</v>
      </c>
      <c r="EJ74" s="44">
        <f t="shared" si="379"/>
        <v>-97.202372853402593</v>
      </c>
      <c r="EK74" s="44">
        <f>EK69-EK72-EK73</f>
        <v>0</v>
      </c>
      <c r="EL74" s="44">
        <f t="shared" ref="EL74" si="382">EL69-EL72-EL73</f>
        <v>-5.2386894822120667E-10</v>
      </c>
      <c r="EM74" s="43"/>
    </row>
    <row r="75" spans="1:158" x14ac:dyDescent="0.25">
      <c r="A75" s="8"/>
      <c r="B75" s="8"/>
      <c r="C75" s="8"/>
      <c r="D75" s="8" t="s">
        <v>78</v>
      </c>
      <c r="E75" s="8"/>
      <c r="F75" s="8"/>
      <c r="G75" s="8"/>
      <c r="H75" s="8"/>
      <c r="I75" s="8"/>
      <c r="J75" s="8" t="s">
        <v>79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41"/>
      <c r="EG75" s="8"/>
      <c r="EH75" s="8"/>
      <c r="EI75" s="8"/>
      <c r="EJ75" s="8"/>
      <c r="EK75" s="41"/>
      <c r="EL75" s="41"/>
      <c r="EM75" s="8"/>
    </row>
  </sheetData>
  <mergeCells count="43">
    <mergeCell ref="F2:H2"/>
    <mergeCell ref="I2:K2"/>
    <mergeCell ref="L2:N2"/>
    <mergeCell ref="O2:Q2"/>
    <mergeCell ref="R2:T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AY2:BA2"/>
    <mergeCell ref="BB2:BD2"/>
    <mergeCell ref="BE2:BG2"/>
    <mergeCell ref="BH2:BJ2"/>
    <mergeCell ref="BN2:BP2"/>
    <mergeCell ref="BQ2:BS2"/>
    <mergeCell ref="BT2:BV2"/>
    <mergeCell ref="BW2:BY2"/>
    <mergeCell ref="BZ2:CB2"/>
    <mergeCell ref="CC2:CE2"/>
    <mergeCell ref="CF2:CH2"/>
    <mergeCell ref="CI2:CK2"/>
    <mergeCell ref="CL2:CN2"/>
    <mergeCell ref="CO2:CQ2"/>
    <mergeCell ref="CR2:CT2"/>
    <mergeCell ref="CU2:CW2"/>
    <mergeCell ref="CX2:CZ2"/>
    <mergeCell ref="DA2:DC2"/>
    <mergeCell ref="DD2:DF2"/>
    <mergeCell ref="DG2:DI2"/>
    <mergeCell ref="DJ2:DL2"/>
    <mergeCell ref="EK2:EM2"/>
    <mergeCell ref="EE2:EG2"/>
    <mergeCell ref="EH2:EJ2"/>
    <mergeCell ref="DM2:DO2"/>
    <mergeCell ref="DP2:DR2"/>
    <mergeCell ref="DS2:DU2"/>
    <mergeCell ref="DV2:DX2"/>
    <mergeCell ref="DY2:EA2"/>
  </mergeCells>
  <pageMargins left="0" right="0" top="0" bottom="0" header="0" footer="0"/>
  <pageSetup paperSize="9" scale="58" fitToWidth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75"/>
  <sheetViews>
    <sheetView zoomScale="80" zoomScaleNormal="80" workbookViewId="0">
      <pane xSplit="6" ySplit="5" topLeftCell="Z6" activePane="bottomRight" state="frozen"/>
      <selection pane="topRight" activeCell="G1" sqref="G1"/>
      <selection pane="bottomLeft" activeCell="A6" sqref="A6"/>
      <selection pane="bottomRight" activeCell="A37" sqref="A37:XFD37"/>
    </sheetView>
  </sheetViews>
  <sheetFormatPr defaultRowHeight="15" x14ac:dyDescent="0.25"/>
  <cols>
    <col min="1" max="1" width="6.140625" style="45" customWidth="1"/>
    <col min="2" max="2" width="9.140625" style="45" customWidth="1"/>
    <col min="3" max="3" width="45.42578125" style="45" customWidth="1"/>
    <col min="4" max="4" width="6.140625" style="45" hidden="1" customWidth="1"/>
    <col min="5" max="5" width="10.85546875" style="45" hidden="1" customWidth="1"/>
    <col min="6" max="6" width="14.28515625" style="45" customWidth="1"/>
    <col min="7" max="7" width="14.42578125" style="45" customWidth="1"/>
    <col min="8" max="8" width="13.85546875" style="45" customWidth="1"/>
    <col min="9" max="9" width="12.28515625" style="45" hidden="1" customWidth="1"/>
    <col min="10" max="10" width="11.85546875" style="45" hidden="1" customWidth="1"/>
    <col min="11" max="11" width="9.140625" style="45" hidden="1" customWidth="1"/>
    <col min="12" max="12" width="13.42578125" style="45" customWidth="1"/>
    <col min="13" max="13" width="14" style="45" hidden="1" customWidth="1"/>
    <col min="14" max="14" width="12.5703125" style="45" hidden="1" customWidth="1"/>
    <col min="15" max="15" width="8.85546875" style="45" hidden="1" customWidth="1"/>
    <col min="16" max="16" width="14.42578125" style="45" customWidth="1"/>
    <col min="17" max="17" width="12.28515625" style="45" customWidth="1"/>
    <col min="18" max="18" width="11.28515625" style="45" customWidth="1"/>
    <col min="19" max="19" width="13.28515625" style="45" customWidth="1"/>
    <col min="20" max="20" width="12" style="45" hidden="1" customWidth="1"/>
    <col min="21" max="21" width="10.85546875" style="45" hidden="1" customWidth="1"/>
    <col min="22" max="22" width="7.140625" style="46" hidden="1" customWidth="1"/>
    <col min="23" max="23" width="10.7109375" style="45" hidden="1" customWidth="1"/>
    <col min="24" max="24" width="11.28515625" style="45" hidden="1" customWidth="1"/>
    <col min="25" max="25" width="7" style="46" hidden="1" customWidth="1"/>
    <col min="26" max="27" width="13.5703125" style="45" customWidth="1"/>
    <col min="28" max="28" width="10.5703125" style="45" customWidth="1"/>
    <col min="29" max="29" width="14" style="45" customWidth="1"/>
    <col min="30" max="30" width="10.5703125" style="45" customWidth="1"/>
    <col min="31" max="31" width="12" style="45" hidden="1" customWidth="1"/>
    <col min="32" max="32" width="11.140625" style="45" hidden="1" customWidth="1"/>
    <col min="33" max="33" width="9" style="45" hidden="1" customWidth="1"/>
    <col min="34" max="34" width="12.7109375" style="45" hidden="1" customWidth="1"/>
    <col min="35" max="35" width="12" style="45" hidden="1" customWidth="1"/>
    <col min="36" max="36" width="9" style="45" hidden="1" customWidth="1"/>
    <col min="37" max="37" width="12.7109375" style="45" hidden="1" customWidth="1"/>
    <col min="38" max="38" width="10.85546875" style="45" hidden="1" customWidth="1"/>
    <col min="39" max="39" width="8.85546875" style="45" hidden="1" customWidth="1"/>
    <col min="40" max="40" width="12.7109375" style="45" customWidth="1"/>
    <col min="41" max="41" width="12.28515625" style="45" customWidth="1"/>
    <col min="42" max="42" width="13.7109375" style="45" hidden="1" customWidth="1"/>
    <col min="43" max="43" width="13.140625" style="45" hidden="1" customWidth="1"/>
    <col min="44" max="56" width="11.85546875" style="45" hidden="1" customWidth="1"/>
    <col min="57" max="57" width="11.85546875" style="45" customWidth="1"/>
    <col min="58" max="58" width="13.42578125" style="45" customWidth="1"/>
    <col min="59" max="59" width="12.42578125" style="45" customWidth="1"/>
    <col min="60" max="60" width="12.7109375" style="45" customWidth="1"/>
    <col min="61" max="63" width="8.85546875" style="45" hidden="1" customWidth="1"/>
    <col min="64" max="64" width="11.28515625" style="45" hidden="1" customWidth="1"/>
    <col min="65" max="65" width="10.7109375" style="45" hidden="1" customWidth="1"/>
    <col min="66" max="66" width="8.85546875" style="45" hidden="1" customWidth="1"/>
    <col min="67" max="67" width="12.42578125" style="45" customWidth="1"/>
    <col min="68" max="69" width="8.85546875" style="45" hidden="1" customWidth="1"/>
    <col min="70" max="70" width="7.7109375" style="45" hidden="1" customWidth="1"/>
    <col min="71" max="71" width="14.7109375" style="45" customWidth="1"/>
    <col min="72" max="72" width="15" style="45" customWidth="1"/>
    <col min="73" max="73" width="13.140625" style="45" hidden="1" customWidth="1"/>
    <col min="74" max="74" width="13" style="45" hidden="1" customWidth="1"/>
    <col min="75" max="75" width="5.28515625" style="45" hidden="1" customWidth="1"/>
    <col min="76" max="76" width="12.140625" style="45" hidden="1" customWidth="1"/>
    <col min="77" max="77" width="13.140625" style="45" hidden="1" customWidth="1"/>
    <col min="78" max="78" width="7.42578125" style="45" hidden="1" customWidth="1"/>
    <col min="79" max="79" width="14" style="45" hidden="1" customWidth="1"/>
    <col min="80" max="80" width="13.28515625" style="45" hidden="1" customWidth="1"/>
    <col min="81" max="81" width="6.140625" style="45" hidden="1" customWidth="1"/>
    <col min="82" max="82" width="13.28515625" style="45" customWidth="1"/>
    <col min="83" max="83" width="12" style="45" customWidth="1"/>
    <col min="84" max="84" width="11.42578125" style="45" customWidth="1"/>
    <col min="85" max="85" width="13.7109375" style="45" customWidth="1"/>
    <col min="86" max="86" width="13" style="45" customWidth="1"/>
    <col min="87" max="87" width="15.5703125" style="45" customWidth="1"/>
  </cols>
  <sheetData>
    <row r="1" spans="1:87" x14ac:dyDescent="0.25">
      <c r="A1" s="8"/>
      <c r="B1" s="8"/>
      <c r="C1" s="8" t="s">
        <v>92</v>
      </c>
      <c r="D1" s="8"/>
      <c r="E1" s="8"/>
      <c r="F1" s="8"/>
      <c r="G1" s="9" t="s">
        <v>125</v>
      </c>
      <c r="H1" s="8"/>
      <c r="I1" s="8"/>
      <c r="J1" s="8"/>
      <c r="K1" s="8"/>
      <c r="L1" s="41">
        <f>H4+H23</f>
        <v>8294340.4000000004</v>
      </c>
      <c r="M1" s="8"/>
      <c r="N1" s="8"/>
      <c r="O1" s="8"/>
      <c r="P1" s="41" t="e">
        <f>#REF!+#REF!</f>
        <v>#REF!</v>
      </c>
      <c r="Q1" s="41" t="e">
        <f>#REF!+#REF!</f>
        <v>#REF!</v>
      </c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52"/>
      <c r="CE1" s="8"/>
      <c r="CF1" s="8"/>
      <c r="CG1" s="8"/>
      <c r="CH1" s="8"/>
      <c r="CI1" s="41">
        <f>CI4+CI24</f>
        <v>11478616</v>
      </c>
    </row>
    <row r="2" spans="1:87" ht="15" customHeight="1" x14ac:dyDescent="0.25">
      <c r="A2" s="10"/>
      <c r="B2" s="10"/>
      <c r="C2" s="10"/>
      <c r="D2" s="74"/>
      <c r="E2" s="47">
        <v>42736</v>
      </c>
      <c r="F2" s="68" t="s">
        <v>0</v>
      </c>
      <c r="G2" s="70" t="s">
        <v>1</v>
      </c>
      <c r="H2" s="71" t="s">
        <v>2</v>
      </c>
      <c r="I2" s="82" t="s">
        <v>3</v>
      </c>
      <c r="J2" s="88"/>
      <c r="K2" s="81"/>
      <c r="L2" s="71" t="s">
        <v>4</v>
      </c>
      <c r="M2" s="72"/>
      <c r="N2" s="72"/>
      <c r="O2" s="72"/>
      <c r="P2" s="68" t="s">
        <v>5</v>
      </c>
      <c r="Q2" s="71" t="s">
        <v>6</v>
      </c>
      <c r="R2" s="71" t="s">
        <v>7</v>
      </c>
      <c r="S2" s="71" t="s">
        <v>8</v>
      </c>
      <c r="T2" s="82" t="s">
        <v>9</v>
      </c>
      <c r="U2" s="88"/>
      <c r="V2" s="81"/>
      <c r="W2" s="82" t="s">
        <v>10</v>
      </c>
      <c r="X2" s="88"/>
      <c r="Y2" s="88"/>
      <c r="Z2" s="74" t="s">
        <v>11</v>
      </c>
      <c r="AA2" s="71" t="s">
        <v>12</v>
      </c>
      <c r="AB2" s="75" t="s">
        <v>107</v>
      </c>
      <c r="AC2" s="71" t="s">
        <v>105</v>
      </c>
      <c r="AD2" s="75" t="s">
        <v>109</v>
      </c>
      <c r="AE2" s="79" t="s">
        <v>13</v>
      </c>
      <c r="AF2" s="80"/>
      <c r="AG2" s="95"/>
      <c r="AH2" s="82" t="s">
        <v>14</v>
      </c>
      <c r="AI2" s="88"/>
      <c r="AJ2" s="81"/>
      <c r="AK2" s="69"/>
      <c r="AL2" s="69"/>
      <c r="AM2" s="69"/>
      <c r="AN2" s="76" t="s">
        <v>15</v>
      </c>
      <c r="AO2" s="73" t="s">
        <v>16</v>
      </c>
      <c r="AP2" s="79" t="s">
        <v>17</v>
      </c>
      <c r="AQ2" s="88"/>
      <c r="AR2" s="81"/>
      <c r="AS2" s="96" t="s">
        <v>18</v>
      </c>
      <c r="AT2" s="97"/>
      <c r="AU2" s="98"/>
      <c r="AV2" s="96" t="s">
        <v>19</v>
      </c>
      <c r="AW2" s="97"/>
      <c r="AX2" s="98"/>
      <c r="AY2" s="96" t="s">
        <v>20</v>
      </c>
      <c r="AZ2" s="97"/>
      <c r="BA2" s="98"/>
      <c r="BB2" s="96" t="s">
        <v>21</v>
      </c>
      <c r="BC2" s="97"/>
      <c r="BD2" s="98"/>
      <c r="BE2" s="71" t="s">
        <v>100</v>
      </c>
      <c r="BF2" s="68" t="s">
        <v>22</v>
      </c>
      <c r="BG2" s="75" t="s">
        <v>93</v>
      </c>
      <c r="BH2" s="75" t="s">
        <v>94</v>
      </c>
      <c r="BI2" s="85" t="s">
        <v>95</v>
      </c>
      <c r="BJ2" s="86"/>
      <c r="BK2" s="87"/>
      <c r="BL2" s="85" t="s">
        <v>96</v>
      </c>
      <c r="BM2" s="92"/>
      <c r="BN2" s="93"/>
      <c r="BO2" s="75" t="s">
        <v>97</v>
      </c>
      <c r="BP2" s="94" t="s">
        <v>111</v>
      </c>
      <c r="BQ2" s="94"/>
      <c r="BR2" s="94"/>
      <c r="BS2" s="68" t="s">
        <v>23</v>
      </c>
      <c r="BT2" s="71" t="s">
        <v>24</v>
      </c>
      <c r="BU2" s="82" t="s">
        <v>25</v>
      </c>
      <c r="BV2" s="88"/>
      <c r="BW2" s="81"/>
      <c r="BX2" s="82" t="s">
        <v>104</v>
      </c>
      <c r="BY2" s="83"/>
      <c r="BZ2" s="84"/>
      <c r="CA2" s="82" t="s">
        <v>26</v>
      </c>
      <c r="CB2" s="83"/>
      <c r="CC2" s="84"/>
      <c r="CD2" s="77" t="s">
        <v>113</v>
      </c>
      <c r="CE2" s="71" t="s">
        <v>102</v>
      </c>
      <c r="CF2" s="72" t="s">
        <v>118</v>
      </c>
      <c r="CG2" s="71" t="s">
        <v>103</v>
      </c>
      <c r="CH2" s="75" t="s">
        <v>101</v>
      </c>
      <c r="CI2"/>
    </row>
    <row r="3" spans="1:87" x14ac:dyDescent="0.25">
      <c r="A3" s="10"/>
      <c r="B3" s="10"/>
      <c r="C3" s="10"/>
      <c r="D3" s="10"/>
      <c r="E3" s="10"/>
      <c r="F3" s="10"/>
      <c r="G3" s="4" t="s">
        <v>30</v>
      </c>
      <c r="H3" s="4" t="s">
        <v>30</v>
      </c>
      <c r="I3" s="4" t="s">
        <v>30</v>
      </c>
      <c r="J3" s="4" t="s">
        <v>31</v>
      </c>
      <c r="K3" s="4" t="s">
        <v>32</v>
      </c>
      <c r="L3" s="4" t="s">
        <v>30</v>
      </c>
      <c r="M3" s="4"/>
      <c r="N3" s="4"/>
      <c r="O3" s="4"/>
      <c r="P3" s="4" t="s">
        <v>30</v>
      </c>
      <c r="Q3" s="4" t="s">
        <v>30</v>
      </c>
      <c r="R3" s="4" t="s">
        <v>30</v>
      </c>
      <c r="S3" s="4" t="s">
        <v>30</v>
      </c>
      <c r="T3" s="4" t="s">
        <v>30</v>
      </c>
      <c r="U3" s="4" t="s">
        <v>31</v>
      </c>
      <c r="V3" s="4" t="s">
        <v>32</v>
      </c>
      <c r="W3" s="4" t="s">
        <v>30</v>
      </c>
      <c r="X3" s="4" t="s">
        <v>31</v>
      </c>
      <c r="Y3" s="4" t="s">
        <v>32</v>
      </c>
      <c r="Z3" s="12" t="s">
        <v>30</v>
      </c>
      <c r="AA3" s="12" t="s">
        <v>30</v>
      </c>
      <c r="AB3" s="12" t="s">
        <v>30</v>
      </c>
      <c r="AC3" s="12" t="s">
        <v>30</v>
      </c>
      <c r="AD3" s="12" t="s">
        <v>30</v>
      </c>
      <c r="AE3" s="12" t="s">
        <v>30</v>
      </c>
      <c r="AF3" s="12" t="s">
        <v>31</v>
      </c>
      <c r="AG3" s="12" t="s">
        <v>32</v>
      </c>
      <c r="AH3" s="12" t="s">
        <v>30</v>
      </c>
      <c r="AI3" s="12" t="s">
        <v>31</v>
      </c>
      <c r="AJ3" s="12" t="s">
        <v>32</v>
      </c>
      <c r="AK3" s="12"/>
      <c r="AL3" s="12"/>
      <c r="AM3" s="12"/>
      <c r="AN3" s="12" t="s">
        <v>30</v>
      </c>
      <c r="AO3" s="12" t="s">
        <v>30</v>
      </c>
      <c r="AP3" s="12" t="s">
        <v>30</v>
      </c>
      <c r="AQ3" s="12" t="s">
        <v>31</v>
      </c>
      <c r="AR3" s="12" t="s">
        <v>32</v>
      </c>
      <c r="AS3" s="12" t="s">
        <v>30</v>
      </c>
      <c r="AT3" s="12" t="s">
        <v>31</v>
      </c>
      <c r="AU3" s="12" t="s">
        <v>32</v>
      </c>
      <c r="AV3" s="12" t="s">
        <v>30</v>
      </c>
      <c r="AW3" s="12" t="s">
        <v>31</v>
      </c>
      <c r="AX3" s="12" t="s">
        <v>32</v>
      </c>
      <c r="AY3" s="12" t="s">
        <v>30</v>
      </c>
      <c r="AZ3" s="12" t="s">
        <v>31</v>
      </c>
      <c r="BA3" s="12" t="s">
        <v>32</v>
      </c>
      <c r="BB3" s="12" t="s">
        <v>30</v>
      </c>
      <c r="BC3" s="12" t="s">
        <v>31</v>
      </c>
      <c r="BD3" s="12" t="s">
        <v>32</v>
      </c>
      <c r="BE3" s="12" t="s">
        <v>30</v>
      </c>
      <c r="BF3" s="12" t="s">
        <v>30</v>
      </c>
      <c r="BG3" s="12" t="s">
        <v>30</v>
      </c>
      <c r="BH3" s="12" t="s">
        <v>30</v>
      </c>
      <c r="BI3" s="12" t="s">
        <v>30</v>
      </c>
      <c r="BJ3" s="12" t="s">
        <v>31</v>
      </c>
      <c r="BK3" s="12" t="s">
        <v>32</v>
      </c>
      <c r="BL3" s="12" t="s">
        <v>30</v>
      </c>
      <c r="BM3" s="12" t="s">
        <v>31</v>
      </c>
      <c r="BN3" s="12" t="s">
        <v>32</v>
      </c>
      <c r="BO3" s="12" t="s">
        <v>30</v>
      </c>
      <c r="BP3" s="4" t="s">
        <v>30</v>
      </c>
      <c r="BQ3" s="4" t="s">
        <v>31</v>
      </c>
      <c r="BR3" s="4" t="s">
        <v>32</v>
      </c>
      <c r="BS3" s="12" t="s">
        <v>30</v>
      </c>
      <c r="BT3" s="12" t="s">
        <v>30</v>
      </c>
      <c r="BU3" s="12" t="s">
        <v>30</v>
      </c>
      <c r="BV3" s="12" t="s">
        <v>31</v>
      </c>
      <c r="BW3" s="12" t="s">
        <v>32</v>
      </c>
      <c r="BX3" s="12" t="s">
        <v>30</v>
      </c>
      <c r="BY3" s="12" t="s">
        <v>31</v>
      </c>
      <c r="BZ3" s="12" t="s">
        <v>32</v>
      </c>
      <c r="CA3" s="12" t="s">
        <v>30</v>
      </c>
      <c r="CB3" s="12" t="s">
        <v>31</v>
      </c>
      <c r="CC3" s="12" t="s">
        <v>32</v>
      </c>
      <c r="CD3" s="53" t="s">
        <v>30</v>
      </c>
      <c r="CE3" s="12" t="s">
        <v>30</v>
      </c>
      <c r="CF3" s="12" t="s">
        <v>30</v>
      </c>
      <c r="CG3" s="12" t="s">
        <v>30</v>
      </c>
      <c r="CH3" s="12" t="s">
        <v>30</v>
      </c>
      <c r="CI3" s="12" t="s">
        <v>30</v>
      </c>
    </row>
    <row r="4" spans="1:87" x14ac:dyDescent="0.25">
      <c r="A4" s="14" t="s">
        <v>33</v>
      </c>
      <c r="B4" s="14"/>
      <c r="C4" s="14" t="s">
        <v>34</v>
      </c>
      <c r="D4" s="14">
        <f>D5</f>
        <v>0</v>
      </c>
      <c r="E4" s="14">
        <f>E5</f>
        <v>0</v>
      </c>
      <c r="F4" s="3">
        <f>F5+F6+F15+F16</f>
        <v>11191430</v>
      </c>
      <c r="G4" s="3">
        <f>G5+G6+G15+G16</f>
        <v>10712030</v>
      </c>
      <c r="H4" s="3">
        <f>H5+H6+H15+H16</f>
        <v>8227440.4000000004</v>
      </c>
      <c r="I4" s="3">
        <f>SUM(I5:I19)</f>
        <v>0</v>
      </c>
      <c r="J4" s="3">
        <f>SUM(J5:J19)</f>
        <v>0</v>
      </c>
      <c r="K4" s="16" t="e">
        <f>J4/I4*100</f>
        <v>#DIV/0!</v>
      </c>
      <c r="L4" s="3">
        <f>L5+L6+L15+L16</f>
        <v>2484589.6</v>
      </c>
      <c r="M4" s="16"/>
      <c r="N4" s="16"/>
      <c r="O4" s="16"/>
      <c r="P4" s="3">
        <f>P5+P6+P15+P16</f>
        <v>423400</v>
      </c>
      <c r="Q4" s="3">
        <f>Q5+Q6+Q15+Q16</f>
        <v>102400</v>
      </c>
      <c r="R4" s="3">
        <f>R5+R6+R15+R16</f>
        <v>0</v>
      </c>
      <c r="S4" s="3">
        <f>S5+S6+S15+S16</f>
        <v>150000</v>
      </c>
      <c r="T4" s="3">
        <f>SUM(T5:T18)</f>
        <v>0</v>
      </c>
      <c r="U4" s="3">
        <f>SUM(U5:U18)</f>
        <v>0</v>
      </c>
      <c r="V4" s="16" t="e">
        <f>U4/T4*100</f>
        <v>#DIV/0!</v>
      </c>
      <c r="W4" s="3">
        <f>SUM(W5:W18)</f>
        <v>0</v>
      </c>
      <c r="X4" s="3">
        <f>SUM(X5:X18)</f>
        <v>0</v>
      </c>
      <c r="Y4" s="16" t="e">
        <f>X4/W4*100</f>
        <v>#DIV/0!</v>
      </c>
      <c r="Z4" s="3">
        <f>Z5+Z6+Z15+Z16</f>
        <v>10000</v>
      </c>
      <c r="AA4" s="3">
        <f>AA5+AA6+AA15+AA16</f>
        <v>157000</v>
      </c>
      <c r="AB4" s="3">
        <f>AB5+AB6+AB15+AB16</f>
        <v>4000</v>
      </c>
      <c r="AC4" s="3">
        <f>AC5+AC6+AC15+AC16</f>
        <v>0</v>
      </c>
      <c r="AD4" s="3">
        <f>AD5+AD6+AD15+AD16</f>
        <v>0</v>
      </c>
      <c r="AE4" s="3">
        <f>SUM(AE5:AE18)</f>
        <v>0</v>
      </c>
      <c r="AF4" s="3">
        <f>SUM(AF5:AF18)</f>
        <v>0</v>
      </c>
      <c r="AG4" s="16" t="e">
        <f>AF4/AE4*100</f>
        <v>#DIV/0!</v>
      </c>
      <c r="AH4" s="3">
        <f>SUM(AH5:AH18)</f>
        <v>0</v>
      </c>
      <c r="AI4" s="3">
        <f>SUM(AI5:AI18)</f>
        <v>0</v>
      </c>
      <c r="AJ4" s="16" t="e">
        <f>AI4/AH4*100</f>
        <v>#DIV/0!</v>
      </c>
      <c r="AK4" s="16"/>
      <c r="AL4" s="16"/>
      <c r="AM4" s="16"/>
      <c r="AN4" s="3">
        <f>AN5+AN6+AN15+AN16</f>
        <v>0</v>
      </c>
      <c r="AO4" s="3">
        <f>AO5+AO6+AO15+AO16</f>
        <v>0</v>
      </c>
      <c r="AP4" s="3">
        <f>SUM(AP5:AP18)</f>
        <v>0</v>
      </c>
      <c r="AQ4" s="3">
        <f>SUM(AQ5:AQ18)</f>
        <v>0</v>
      </c>
      <c r="AR4" s="16" t="e">
        <f>AQ4/AP4*100</f>
        <v>#DIV/0!</v>
      </c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3">
        <f>BE5+BE6+BE15+BE16</f>
        <v>0</v>
      </c>
      <c r="BF4" s="3">
        <f>BF5+BF6+BF15+BF16</f>
        <v>56000</v>
      </c>
      <c r="BG4" s="3">
        <f>BG5+BG6+BG15+BG16</f>
        <v>0</v>
      </c>
      <c r="BH4" s="3">
        <f>BH5+BH6+BH15+BH16</f>
        <v>0</v>
      </c>
      <c r="BI4" s="1">
        <f t="shared" ref="BI4:BJ4" si="0">SUM(BI5:BI18)</f>
        <v>0</v>
      </c>
      <c r="BJ4" s="1">
        <f t="shared" si="0"/>
        <v>0</v>
      </c>
      <c r="BK4" s="16" t="e">
        <f>BJ4/BI4*100</f>
        <v>#DIV/0!</v>
      </c>
      <c r="BL4" s="1">
        <f t="shared" ref="BL4:BM4" si="1">SUM(BL5:BL18)</f>
        <v>0</v>
      </c>
      <c r="BM4" s="1">
        <f t="shared" si="1"/>
        <v>0</v>
      </c>
      <c r="BN4" s="16" t="e">
        <f>BM4/BL4*100</f>
        <v>#DIV/0!</v>
      </c>
      <c r="BO4" s="3">
        <f>BO5+BO6+BO15+BO16</f>
        <v>56000</v>
      </c>
      <c r="BP4" s="16"/>
      <c r="BQ4" s="16"/>
      <c r="BR4" s="16"/>
      <c r="BS4" s="3">
        <f>BS5+BS6+BS15+BS16</f>
        <v>195586</v>
      </c>
      <c r="BT4" s="3">
        <f>BT5+BT6+BT15+BT16</f>
        <v>38500</v>
      </c>
      <c r="BU4" s="3">
        <f>SUM(BU5:BU19)</f>
        <v>0</v>
      </c>
      <c r="BV4" s="3">
        <f>SUM(BV5:BV19)</f>
        <v>0</v>
      </c>
      <c r="BW4" s="16" t="e">
        <f>BV4/BU4*100</f>
        <v>#DIV/0!</v>
      </c>
      <c r="BX4" s="3">
        <f>SUM(BX5:BX19)</f>
        <v>0</v>
      </c>
      <c r="BY4" s="3">
        <f>SUM(BY5:BY19)</f>
        <v>0</v>
      </c>
      <c r="BZ4" s="16" t="e">
        <f>BY4/BX4*100</f>
        <v>#DIV/0!</v>
      </c>
      <c r="CA4" s="3">
        <f>SUM(CA5:CA19)</f>
        <v>0</v>
      </c>
      <c r="CB4" s="3">
        <f>SUM(CB5:CB19)</f>
        <v>0</v>
      </c>
      <c r="CC4" s="16" t="e">
        <f>CB4/CA4*100</f>
        <v>#DIV/0!</v>
      </c>
      <c r="CD4" s="55">
        <f>CD5+CD6+CD15+CD16</f>
        <v>153986</v>
      </c>
      <c r="CE4" s="3">
        <f>CE5+CE6+CE15+CE16</f>
        <v>86500</v>
      </c>
      <c r="CF4" s="3">
        <f>CF5+CF6+CF15+CF16</f>
        <v>0</v>
      </c>
      <c r="CG4" s="3">
        <f>CG5+CG6+CG15+CG16</f>
        <v>67486</v>
      </c>
      <c r="CH4" s="3">
        <f>SUM(CH5:CH19)</f>
        <v>6200</v>
      </c>
      <c r="CI4" s="3">
        <f>CI5+CI6+CI15+CI16</f>
        <v>11387016</v>
      </c>
    </row>
    <row r="5" spans="1:87" x14ac:dyDescent="0.25">
      <c r="A5" s="4" t="s">
        <v>35</v>
      </c>
      <c r="B5" s="5" t="s">
        <v>36</v>
      </c>
      <c r="C5" s="6" t="s">
        <v>37</v>
      </c>
      <c r="D5" s="19"/>
      <c r="E5" s="19"/>
      <c r="F5" s="13">
        <f t="shared" ref="F5:F19" si="2">G5+P5+AE5+AO5+BF5+AN5</f>
        <v>1600800</v>
      </c>
      <c r="G5" s="1">
        <f t="shared" ref="G5:G22" si="3">H5+I5+L5</f>
        <v>1600800</v>
      </c>
      <c r="H5" s="48">
        <v>1229500</v>
      </c>
      <c r="I5" s="50"/>
      <c r="J5" s="50"/>
      <c r="K5" s="16" t="e">
        <f t="shared" ref="K5:K18" si="4">J5/I5*100</f>
        <v>#DIV/0!</v>
      </c>
      <c r="L5" s="49">
        <v>371300</v>
      </c>
      <c r="M5" s="16"/>
      <c r="N5" s="16"/>
      <c r="O5" s="16"/>
      <c r="P5" s="1">
        <f>Q5+R5+S5+T5+Z5+AA5+W5</f>
        <v>0</v>
      </c>
      <c r="Q5" s="1"/>
      <c r="R5" s="1"/>
      <c r="S5" s="1"/>
      <c r="T5" s="1"/>
      <c r="U5" s="1"/>
      <c r="V5" s="16" t="e">
        <f t="shared" ref="V5:V15" si="5">U5/T5*100</f>
        <v>#DIV/0!</v>
      </c>
      <c r="W5" s="1"/>
      <c r="X5" s="1"/>
      <c r="Y5" s="16" t="e">
        <f t="shared" ref="Y5:Y15" si="6">X5/W5*100</f>
        <v>#DIV/0!</v>
      </c>
      <c r="Z5" s="1"/>
      <c r="AA5" s="1"/>
      <c r="AB5" s="16"/>
      <c r="AC5" s="1"/>
      <c r="AD5" s="16"/>
      <c r="AE5" s="16">
        <f t="shared" ref="AE5:AF9" si="7">AH5</f>
        <v>0</v>
      </c>
      <c r="AF5" s="16">
        <f t="shared" si="7"/>
        <v>0</v>
      </c>
      <c r="AG5" s="16" t="e">
        <f t="shared" ref="AG5:AG15" si="8">AF5/AE5*100</f>
        <v>#DIV/0!</v>
      </c>
      <c r="AH5" s="1"/>
      <c r="AI5" s="1"/>
      <c r="AJ5" s="16" t="e">
        <f t="shared" ref="AJ5:AJ15" si="9">AI5/AH5*100</f>
        <v>#DIV/0!</v>
      </c>
      <c r="AK5" s="16"/>
      <c r="AL5" s="16"/>
      <c r="AM5" s="16"/>
      <c r="AN5" s="17"/>
      <c r="AO5" s="1">
        <f>AP5+BE5</f>
        <v>0</v>
      </c>
      <c r="AP5" s="1"/>
      <c r="AQ5" s="1"/>
      <c r="AR5" s="16" t="e">
        <f t="shared" ref="AR5:AR15" si="10">AQ5/AP5*100</f>
        <v>#DIV/0!</v>
      </c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1"/>
      <c r="BG5" s="1"/>
      <c r="BH5" s="1"/>
      <c r="BI5" s="1"/>
      <c r="BJ5" s="1"/>
      <c r="BK5" s="16" t="e">
        <f t="shared" ref="BK5:BK15" si="11">BJ5/BI5*100</f>
        <v>#DIV/0!</v>
      </c>
      <c r="BL5" s="1"/>
      <c r="BM5" s="1"/>
      <c r="BN5" s="16" t="e">
        <f t="shared" ref="BN5:BN15" si="12">BM5/BL5*100</f>
        <v>#DIV/0!</v>
      </c>
      <c r="BO5" s="1"/>
      <c r="BP5" s="16"/>
      <c r="BQ5" s="16"/>
      <c r="BR5" s="16"/>
      <c r="BS5" s="1">
        <f>BT5+BU5+BX5+CA5+CE5+CG5+CH5</f>
        <v>0</v>
      </c>
      <c r="BT5" s="1"/>
      <c r="BU5" s="1"/>
      <c r="BV5" s="1"/>
      <c r="BW5" s="16" t="e">
        <f t="shared" ref="BW5:BW15" si="13">BV5/BU5*100</f>
        <v>#DIV/0!</v>
      </c>
      <c r="BX5" s="1"/>
      <c r="BY5" s="1"/>
      <c r="BZ5" s="16" t="e">
        <f t="shared" ref="BZ5:BZ15" si="14">BY5/BX5*100</f>
        <v>#DIV/0!</v>
      </c>
      <c r="CA5" s="18"/>
      <c r="CB5" s="18"/>
      <c r="CC5" s="16" t="e">
        <f t="shared" ref="CC5:CC15" si="15">CB5/CA5*100</f>
        <v>#DIV/0!</v>
      </c>
      <c r="CD5" s="57"/>
      <c r="CE5" s="1"/>
      <c r="CF5" s="1"/>
      <c r="CG5" s="1"/>
      <c r="CH5" s="16"/>
      <c r="CI5" s="1">
        <f t="shared" ref="CI5:CI19" si="16">G5+P5+AE5+AO5+BF5+BS5+AN5</f>
        <v>1600800</v>
      </c>
    </row>
    <row r="6" spans="1:87" x14ac:dyDescent="0.25">
      <c r="A6" s="4" t="s">
        <v>38</v>
      </c>
      <c r="B6" s="5"/>
      <c r="C6" s="6" t="s">
        <v>39</v>
      </c>
      <c r="D6" s="19"/>
      <c r="E6" s="19"/>
      <c r="F6" s="13">
        <f t="shared" si="2"/>
        <v>9429700</v>
      </c>
      <c r="G6" s="1">
        <f t="shared" si="3"/>
        <v>9067300</v>
      </c>
      <c r="H6" s="48">
        <f>H7</f>
        <v>6964200</v>
      </c>
      <c r="I6" s="50"/>
      <c r="J6" s="50"/>
      <c r="K6" s="16" t="e">
        <f t="shared" si="4"/>
        <v>#DIV/0!</v>
      </c>
      <c r="L6" s="48">
        <f>L7</f>
        <v>2103100</v>
      </c>
      <c r="M6" s="16"/>
      <c r="N6" s="16"/>
      <c r="O6" s="16"/>
      <c r="P6" s="1">
        <f>Q6+R6+S6+T6+Z6+AA6+W6+AB6</f>
        <v>362400</v>
      </c>
      <c r="Q6" s="1">
        <f>Q8</f>
        <v>102400</v>
      </c>
      <c r="R6" s="1"/>
      <c r="S6" s="1">
        <f>S9</f>
        <v>150000</v>
      </c>
      <c r="T6" s="1"/>
      <c r="U6" s="1"/>
      <c r="V6" s="16" t="e">
        <f t="shared" si="5"/>
        <v>#DIV/0!</v>
      </c>
      <c r="W6" s="1"/>
      <c r="X6" s="1"/>
      <c r="Y6" s="16" t="e">
        <f t="shared" si="6"/>
        <v>#DIV/0!</v>
      </c>
      <c r="Z6" s="1">
        <f>Z8</f>
        <v>10000</v>
      </c>
      <c r="AA6" s="1">
        <f>AA8</f>
        <v>96000</v>
      </c>
      <c r="AB6" s="1">
        <f>AB8</f>
        <v>4000</v>
      </c>
      <c r="AC6" s="1"/>
      <c r="AD6" s="16"/>
      <c r="AE6" s="16">
        <f t="shared" si="7"/>
        <v>0</v>
      </c>
      <c r="AF6" s="16">
        <f t="shared" si="7"/>
        <v>0</v>
      </c>
      <c r="AG6" s="16" t="e">
        <f t="shared" si="8"/>
        <v>#DIV/0!</v>
      </c>
      <c r="AH6" s="1"/>
      <c r="AI6" s="1"/>
      <c r="AJ6" s="16" t="e">
        <f t="shared" si="9"/>
        <v>#DIV/0!</v>
      </c>
      <c r="AK6" s="16"/>
      <c r="AL6" s="16"/>
      <c r="AM6" s="16"/>
      <c r="AN6" s="17"/>
      <c r="AO6" s="1">
        <f>AP6+BE6</f>
        <v>0</v>
      </c>
      <c r="AP6" s="1"/>
      <c r="AQ6" s="1"/>
      <c r="AR6" s="16" t="e">
        <f t="shared" si="10"/>
        <v>#DIV/0!</v>
      </c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1">
        <f t="shared" ref="BF6:BF15" si="17">BG6+BH6+BI6+BL6+BO6</f>
        <v>0</v>
      </c>
      <c r="BG6" s="1"/>
      <c r="BH6" s="1">
        <f>BH12</f>
        <v>0</v>
      </c>
      <c r="BI6" s="1"/>
      <c r="BJ6" s="1"/>
      <c r="BK6" s="16" t="e">
        <f t="shared" si="11"/>
        <v>#DIV/0!</v>
      </c>
      <c r="BL6" s="1"/>
      <c r="BM6" s="1"/>
      <c r="BN6" s="16" t="e">
        <f t="shared" si="12"/>
        <v>#DIV/0!</v>
      </c>
      <c r="BO6" s="1"/>
      <c r="BP6" s="16"/>
      <c r="BQ6" s="16"/>
      <c r="BR6" s="16"/>
      <c r="BS6" s="1">
        <f>BT6+CD6</f>
        <v>161000</v>
      </c>
      <c r="BT6" s="1">
        <f>BT8</f>
        <v>38500</v>
      </c>
      <c r="BU6" s="1"/>
      <c r="BV6" s="1"/>
      <c r="BW6" s="16" t="e">
        <f t="shared" si="13"/>
        <v>#DIV/0!</v>
      </c>
      <c r="BX6" s="1"/>
      <c r="BY6" s="1"/>
      <c r="BZ6" s="16" t="e">
        <f t="shared" si="14"/>
        <v>#DIV/0!</v>
      </c>
      <c r="CA6" s="18"/>
      <c r="CB6" s="18"/>
      <c r="CC6" s="16" t="e">
        <f t="shared" si="15"/>
        <v>#DIV/0!</v>
      </c>
      <c r="CD6" s="57">
        <f>CD8</f>
        <v>122500</v>
      </c>
      <c r="CE6" s="1">
        <f>CE8</f>
        <v>86500</v>
      </c>
      <c r="CF6" s="1">
        <f>CF8</f>
        <v>0</v>
      </c>
      <c r="CG6" s="1">
        <f>CG8</f>
        <v>36000</v>
      </c>
      <c r="CH6" s="16"/>
      <c r="CI6" s="1">
        <f t="shared" si="16"/>
        <v>9590700</v>
      </c>
    </row>
    <row r="7" spans="1:87" x14ac:dyDescent="0.25">
      <c r="A7" s="4"/>
      <c r="B7" s="5" t="s">
        <v>36</v>
      </c>
      <c r="C7" s="6"/>
      <c r="D7" s="19"/>
      <c r="E7" s="19"/>
      <c r="F7" s="13">
        <f t="shared" si="2"/>
        <v>9067300</v>
      </c>
      <c r="G7" s="1">
        <f t="shared" si="3"/>
        <v>9067300</v>
      </c>
      <c r="H7" s="48">
        <f>6964200</f>
        <v>6964200</v>
      </c>
      <c r="I7" s="50"/>
      <c r="J7" s="50"/>
      <c r="K7" s="16" t="e">
        <f t="shared" si="4"/>
        <v>#DIV/0!</v>
      </c>
      <c r="L7" s="48">
        <f>2103100</f>
        <v>2103100</v>
      </c>
      <c r="M7" s="16"/>
      <c r="N7" s="16"/>
      <c r="O7" s="16"/>
      <c r="P7" s="1">
        <f>Q7+R7+S7+T7+Z7+AA7+W7</f>
        <v>0</v>
      </c>
      <c r="Q7" s="1"/>
      <c r="R7" s="1"/>
      <c r="S7" s="1"/>
      <c r="T7" s="1"/>
      <c r="U7" s="1"/>
      <c r="V7" s="16" t="e">
        <f t="shared" si="5"/>
        <v>#DIV/0!</v>
      </c>
      <c r="W7" s="1"/>
      <c r="X7" s="1"/>
      <c r="Y7" s="16" t="e">
        <f t="shared" si="6"/>
        <v>#DIV/0!</v>
      </c>
      <c r="Z7" s="1"/>
      <c r="AA7" s="1"/>
      <c r="AB7" s="16"/>
      <c r="AC7" s="1"/>
      <c r="AD7" s="16"/>
      <c r="AE7" s="16">
        <f t="shared" si="7"/>
        <v>0</v>
      </c>
      <c r="AF7" s="16">
        <f t="shared" si="7"/>
        <v>0</v>
      </c>
      <c r="AG7" s="16" t="e">
        <f t="shared" si="8"/>
        <v>#DIV/0!</v>
      </c>
      <c r="AH7" s="1"/>
      <c r="AI7" s="1"/>
      <c r="AJ7" s="16" t="e">
        <f t="shared" si="9"/>
        <v>#DIV/0!</v>
      </c>
      <c r="AK7" s="16"/>
      <c r="AL7" s="16"/>
      <c r="AM7" s="16"/>
      <c r="AN7" s="17"/>
      <c r="AO7" s="1">
        <f>AP7+BE7</f>
        <v>0</v>
      </c>
      <c r="AP7" s="1"/>
      <c r="AQ7" s="1"/>
      <c r="AR7" s="16" t="e">
        <f t="shared" si="10"/>
        <v>#DIV/0!</v>
      </c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1">
        <f t="shared" si="17"/>
        <v>0</v>
      </c>
      <c r="BG7" s="1"/>
      <c r="BH7" s="1"/>
      <c r="BI7" s="1"/>
      <c r="BJ7" s="1"/>
      <c r="BK7" s="16" t="e">
        <f t="shared" si="11"/>
        <v>#DIV/0!</v>
      </c>
      <c r="BL7" s="1"/>
      <c r="BM7" s="1"/>
      <c r="BN7" s="16" t="e">
        <f t="shared" si="12"/>
        <v>#DIV/0!</v>
      </c>
      <c r="BO7" s="1"/>
      <c r="BP7" s="16"/>
      <c r="BQ7" s="16"/>
      <c r="BR7" s="16"/>
      <c r="BS7" s="1">
        <f>BT7+BU7+BX7+CA7+CE7+CG7+CH7</f>
        <v>0</v>
      </c>
      <c r="BT7" s="1"/>
      <c r="BU7" s="1"/>
      <c r="BV7" s="1"/>
      <c r="BW7" s="16" t="e">
        <f t="shared" si="13"/>
        <v>#DIV/0!</v>
      </c>
      <c r="BX7" s="1"/>
      <c r="BY7" s="1"/>
      <c r="BZ7" s="16" t="e">
        <f t="shared" si="14"/>
        <v>#DIV/0!</v>
      </c>
      <c r="CA7" s="18"/>
      <c r="CB7" s="18"/>
      <c r="CC7" s="16" t="e">
        <f t="shared" si="15"/>
        <v>#DIV/0!</v>
      </c>
      <c r="CD7" s="57"/>
      <c r="CE7" s="1"/>
      <c r="CF7" s="16"/>
      <c r="CG7" s="1"/>
      <c r="CH7" s="16"/>
      <c r="CI7" s="1">
        <f t="shared" si="16"/>
        <v>9067300</v>
      </c>
    </row>
    <row r="8" spans="1:87" x14ac:dyDescent="0.25">
      <c r="A8" s="4"/>
      <c r="B8" s="5">
        <v>244</v>
      </c>
      <c r="C8" s="6" t="s">
        <v>40</v>
      </c>
      <c r="D8" s="19"/>
      <c r="E8" s="19"/>
      <c r="F8" s="13">
        <f t="shared" si="2"/>
        <v>212400</v>
      </c>
      <c r="G8" s="1">
        <f t="shared" si="3"/>
        <v>0</v>
      </c>
      <c r="H8" s="51"/>
      <c r="I8" s="4"/>
      <c r="J8" s="4"/>
      <c r="K8" s="16" t="e">
        <f t="shared" si="4"/>
        <v>#DIV/0!</v>
      </c>
      <c r="L8" s="51"/>
      <c r="M8" s="16"/>
      <c r="N8" s="16"/>
      <c r="O8" s="16"/>
      <c r="P8" s="1">
        <f>Q8+R8+S8+T8+Z8+AA8+W8+AB8+AC8</f>
        <v>212400</v>
      </c>
      <c r="Q8" s="1">
        <f>55700+700+70000-8500-56000+96800-56300</f>
        <v>102400</v>
      </c>
      <c r="R8" s="1"/>
      <c r="S8" s="1"/>
      <c r="T8" s="1"/>
      <c r="U8" s="1"/>
      <c r="V8" s="16" t="e">
        <f t="shared" si="5"/>
        <v>#DIV/0!</v>
      </c>
      <c r="W8" s="1"/>
      <c r="X8" s="1"/>
      <c r="Y8" s="16" t="e">
        <f t="shared" si="6"/>
        <v>#DIV/0!</v>
      </c>
      <c r="Z8" s="1">
        <f>10000</f>
        <v>10000</v>
      </c>
      <c r="AA8" s="1">
        <f>10000+25000+6000+50000+5000</f>
        <v>96000</v>
      </c>
      <c r="AB8" s="1">
        <f>10000-6000</f>
        <v>4000</v>
      </c>
      <c r="AC8" s="1"/>
      <c r="AD8" s="16"/>
      <c r="AE8" s="16">
        <f t="shared" si="7"/>
        <v>0</v>
      </c>
      <c r="AF8" s="16">
        <f t="shared" si="7"/>
        <v>0</v>
      </c>
      <c r="AG8" s="16" t="e">
        <f t="shared" si="8"/>
        <v>#DIV/0!</v>
      </c>
      <c r="AH8" s="1"/>
      <c r="AI8" s="1"/>
      <c r="AJ8" s="16" t="e">
        <f t="shared" si="9"/>
        <v>#DIV/0!</v>
      </c>
      <c r="AK8" s="16"/>
      <c r="AL8" s="16"/>
      <c r="AM8" s="16"/>
      <c r="AN8" s="17"/>
      <c r="AO8" s="1">
        <f>AP8+BE8</f>
        <v>0</v>
      </c>
      <c r="AP8" s="1"/>
      <c r="AQ8" s="1"/>
      <c r="AR8" s="16" t="e">
        <f t="shared" si="10"/>
        <v>#DIV/0!</v>
      </c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1">
        <f t="shared" si="17"/>
        <v>0</v>
      </c>
      <c r="BG8" s="1"/>
      <c r="BH8" s="1"/>
      <c r="BI8" s="1"/>
      <c r="BJ8" s="1"/>
      <c r="BK8" s="16" t="e">
        <f t="shared" si="11"/>
        <v>#DIV/0!</v>
      </c>
      <c r="BL8" s="1"/>
      <c r="BM8" s="1"/>
      <c r="BN8" s="16" t="e">
        <f t="shared" si="12"/>
        <v>#DIV/0!</v>
      </c>
      <c r="BO8" s="1"/>
      <c r="BP8" s="16"/>
      <c r="BQ8" s="16"/>
      <c r="BR8" s="16"/>
      <c r="BS8" s="1">
        <f>BT8+CD8</f>
        <v>161000</v>
      </c>
      <c r="BT8" s="1">
        <f>38500</f>
        <v>38500</v>
      </c>
      <c r="BU8" s="1"/>
      <c r="BV8" s="1"/>
      <c r="BW8" s="16" t="e">
        <f t="shared" si="13"/>
        <v>#DIV/0!</v>
      </c>
      <c r="BX8" s="1"/>
      <c r="BY8" s="1"/>
      <c r="BZ8" s="16" t="e">
        <f t="shared" si="14"/>
        <v>#DIV/0!</v>
      </c>
      <c r="CA8" s="18"/>
      <c r="CB8" s="18"/>
      <c r="CC8" s="16" t="e">
        <f t="shared" si="15"/>
        <v>#DIV/0!</v>
      </c>
      <c r="CD8" s="57">
        <f>CE8+CF8+CG8+CH8</f>
        <v>122500</v>
      </c>
      <c r="CE8" s="1">
        <f>105000-38500+25000-5000</f>
        <v>86500</v>
      </c>
      <c r="CF8" s="16"/>
      <c r="CG8" s="1">
        <f>10000+6000+20000</f>
        <v>36000</v>
      </c>
      <c r="CH8" s="16"/>
      <c r="CI8" s="1">
        <f t="shared" si="16"/>
        <v>373400</v>
      </c>
    </row>
    <row r="9" spans="1:87" x14ac:dyDescent="0.25">
      <c r="A9" s="4"/>
      <c r="B9" s="5">
        <v>247</v>
      </c>
      <c r="C9" s="6"/>
      <c r="D9" s="19"/>
      <c r="E9" s="19"/>
      <c r="F9" s="13">
        <f t="shared" si="2"/>
        <v>150000</v>
      </c>
      <c r="G9" s="1">
        <f t="shared" si="3"/>
        <v>0</v>
      </c>
      <c r="H9" s="51"/>
      <c r="I9" s="4"/>
      <c r="J9" s="4"/>
      <c r="K9" s="16" t="e">
        <f t="shared" si="4"/>
        <v>#DIV/0!</v>
      </c>
      <c r="L9" s="51"/>
      <c r="M9" s="16"/>
      <c r="N9" s="16"/>
      <c r="O9" s="16"/>
      <c r="P9" s="1">
        <f>Q9+R9+S9+T9+Z9+AA9+W9+AB9+AC9</f>
        <v>150000</v>
      </c>
      <c r="Q9" s="1"/>
      <c r="R9" s="1"/>
      <c r="S9" s="1">
        <f>150000-25000-120000+145000</f>
        <v>150000</v>
      </c>
      <c r="T9" s="1"/>
      <c r="U9" s="1"/>
      <c r="V9" s="16" t="e">
        <f t="shared" si="5"/>
        <v>#DIV/0!</v>
      </c>
      <c r="W9" s="1"/>
      <c r="X9" s="1"/>
      <c r="Y9" s="16" t="e">
        <f t="shared" si="6"/>
        <v>#DIV/0!</v>
      </c>
      <c r="Z9" s="1"/>
      <c r="AA9" s="1"/>
      <c r="AB9" s="16"/>
      <c r="AC9" s="1"/>
      <c r="AD9" s="16"/>
      <c r="AE9" s="16">
        <f t="shared" si="7"/>
        <v>0</v>
      </c>
      <c r="AF9" s="16">
        <f t="shared" si="7"/>
        <v>0</v>
      </c>
      <c r="AG9" s="16" t="e">
        <f t="shared" si="8"/>
        <v>#DIV/0!</v>
      </c>
      <c r="AH9" s="1"/>
      <c r="AI9" s="1"/>
      <c r="AJ9" s="16" t="e">
        <f t="shared" si="9"/>
        <v>#DIV/0!</v>
      </c>
      <c r="AK9" s="16"/>
      <c r="AL9" s="16"/>
      <c r="AM9" s="16"/>
      <c r="AN9" s="17"/>
      <c r="AO9" s="1">
        <f>AP9+BE9</f>
        <v>0</v>
      </c>
      <c r="AP9" s="1"/>
      <c r="AQ9" s="1"/>
      <c r="AR9" s="16" t="e">
        <f t="shared" si="10"/>
        <v>#DIV/0!</v>
      </c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1">
        <f t="shared" si="17"/>
        <v>0</v>
      </c>
      <c r="BG9" s="1"/>
      <c r="BH9" s="1"/>
      <c r="BI9" s="1"/>
      <c r="BJ9" s="1"/>
      <c r="BK9" s="16" t="e">
        <f t="shared" si="11"/>
        <v>#DIV/0!</v>
      </c>
      <c r="BL9" s="1"/>
      <c r="BM9" s="1"/>
      <c r="BN9" s="16" t="e">
        <f t="shared" si="12"/>
        <v>#DIV/0!</v>
      </c>
      <c r="BO9" s="1"/>
      <c r="BP9" s="16"/>
      <c r="BQ9" s="16"/>
      <c r="BR9" s="16"/>
      <c r="BS9" s="1">
        <f t="shared" ref="BS9:BS17" si="18">BT9+BU9+BX9+CA9+CE9+CG9+CH9</f>
        <v>0</v>
      </c>
      <c r="BT9" s="1"/>
      <c r="BU9" s="1"/>
      <c r="BV9" s="1"/>
      <c r="BW9" s="16" t="e">
        <f t="shared" si="13"/>
        <v>#DIV/0!</v>
      </c>
      <c r="BX9" s="1"/>
      <c r="BY9" s="1"/>
      <c r="BZ9" s="16" t="e">
        <f t="shared" si="14"/>
        <v>#DIV/0!</v>
      </c>
      <c r="CA9" s="18"/>
      <c r="CB9" s="18"/>
      <c r="CC9" s="16" t="e">
        <f t="shared" si="15"/>
        <v>#DIV/0!</v>
      </c>
      <c r="CD9" s="57"/>
      <c r="CE9" s="1"/>
      <c r="CF9" s="16"/>
      <c r="CG9" s="1"/>
      <c r="CH9" s="16"/>
      <c r="CI9" s="1">
        <f t="shared" si="16"/>
        <v>150000</v>
      </c>
    </row>
    <row r="10" spans="1:87" ht="15" hidden="1" customHeight="1" x14ac:dyDescent="0.25">
      <c r="A10" s="4"/>
      <c r="B10" s="5">
        <v>851</v>
      </c>
      <c r="C10" s="6" t="s">
        <v>85</v>
      </c>
      <c r="D10" s="19"/>
      <c r="E10" s="19"/>
      <c r="F10" s="13">
        <f t="shared" si="2"/>
        <v>0</v>
      </c>
      <c r="G10" s="1">
        <f t="shared" si="3"/>
        <v>0</v>
      </c>
      <c r="H10" s="51"/>
      <c r="I10" s="4"/>
      <c r="J10" s="4"/>
      <c r="K10" s="16" t="e">
        <f t="shared" si="4"/>
        <v>#DIV/0!</v>
      </c>
      <c r="L10" s="51"/>
      <c r="M10" s="16"/>
      <c r="N10" s="16"/>
      <c r="O10" s="16"/>
      <c r="P10" s="1"/>
      <c r="Q10" s="1"/>
      <c r="R10" s="1"/>
      <c r="S10" s="1"/>
      <c r="T10" s="1"/>
      <c r="U10" s="1"/>
      <c r="V10" s="16" t="e">
        <f t="shared" si="5"/>
        <v>#DIV/0!</v>
      </c>
      <c r="W10" s="1"/>
      <c r="X10" s="1"/>
      <c r="Y10" s="16" t="e">
        <f t="shared" si="6"/>
        <v>#DIV/0!</v>
      </c>
      <c r="Z10" s="1"/>
      <c r="AA10" s="1"/>
      <c r="AB10" s="16"/>
      <c r="AC10" s="1"/>
      <c r="AD10" s="16"/>
      <c r="AE10" s="16"/>
      <c r="AF10" s="16"/>
      <c r="AG10" s="16" t="e">
        <f t="shared" si="8"/>
        <v>#DIV/0!</v>
      </c>
      <c r="AH10" s="1"/>
      <c r="AI10" s="1"/>
      <c r="AJ10" s="16" t="e">
        <f t="shared" si="9"/>
        <v>#DIV/0!</v>
      </c>
      <c r="AK10" s="16"/>
      <c r="AL10" s="16"/>
      <c r="AM10" s="16"/>
      <c r="AN10" s="17"/>
      <c r="AO10" s="1"/>
      <c r="AP10" s="1"/>
      <c r="AQ10" s="1"/>
      <c r="AR10" s="16" t="e">
        <f t="shared" si="10"/>
        <v>#DIV/0!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1">
        <f t="shared" si="17"/>
        <v>0</v>
      </c>
      <c r="BG10" s="1"/>
      <c r="BH10" s="1"/>
      <c r="BI10" s="1"/>
      <c r="BJ10" s="1"/>
      <c r="BK10" s="16" t="e">
        <f t="shared" si="11"/>
        <v>#DIV/0!</v>
      </c>
      <c r="BL10" s="1"/>
      <c r="BM10" s="1"/>
      <c r="BN10" s="16" t="e">
        <f t="shared" si="12"/>
        <v>#DIV/0!</v>
      </c>
      <c r="BO10" s="1"/>
      <c r="BP10" s="16"/>
      <c r="BQ10" s="16"/>
      <c r="BR10" s="16"/>
      <c r="BS10" s="1">
        <f t="shared" si="18"/>
        <v>0</v>
      </c>
      <c r="BT10" s="1"/>
      <c r="BU10" s="1"/>
      <c r="BV10" s="1"/>
      <c r="BW10" s="16" t="e">
        <f t="shared" si="13"/>
        <v>#DIV/0!</v>
      </c>
      <c r="BX10" s="1"/>
      <c r="BY10" s="1"/>
      <c r="BZ10" s="16" t="e">
        <f t="shared" si="14"/>
        <v>#DIV/0!</v>
      </c>
      <c r="CA10" s="18"/>
      <c r="CB10" s="18"/>
      <c r="CC10" s="16" t="e">
        <f t="shared" si="15"/>
        <v>#DIV/0!</v>
      </c>
      <c r="CD10" s="57"/>
      <c r="CE10" s="1"/>
      <c r="CF10" s="16"/>
      <c r="CG10" s="1"/>
      <c r="CH10" s="16"/>
      <c r="CI10" s="1">
        <f t="shared" si="16"/>
        <v>0</v>
      </c>
    </row>
    <row r="11" spans="1:87" ht="15" hidden="1" customHeight="1" x14ac:dyDescent="0.25">
      <c r="A11" s="4"/>
      <c r="B11" s="5">
        <v>852</v>
      </c>
      <c r="C11" s="6" t="s">
        <v>86</v>
      </c>
      <c r="D11" s="19"/>
      <c r="E11" s="19"/>
      <c r="F11" s="13">
        <f t="shared" si="2"/>
        <v>0</v>
      </c>
      <c r="G11" s="1">
        <f t="shared" si="3"/>
        <v>0</v>
      </c>
      <c r="H11" s="51"/>
      <c r="I11" s="4"/>
      <c r="J11" s="4"/>
      <c r="K11" s="16" t="e">
        <f t="shared" si="4"/>
        <v>#DIV/0!</v>
      </c>
      <c r="L11" s="51"/>
      <c r="M11" s="16"/>
      <c r="N11" s="16"/>
      <c r="O11" s="16"/>
      <c r="P11" s="1">
        <f>Q11+R11+S11+T11+Z11+AA11+W11</f>
        <v>0</v>
      </c>
      <c r="Q11" s="1"/>
      <c r="R11" s="1"/>
      <c r="S11" s="1"/>
      <c r="T11" s="1"/>
      <c r="U11" s="1"/>
      <c r="V11" s="16" t="e">
        <f t="shared" si="5"/>
        <v>#DIV/0!</v>
      </c>
      <c r="W11" s="1"/>
      <c r="X11" s="1"/>
      <c r="Y11" s="16" t="e">
        <f t="shared" si="6"/>
        <v>#DIV/0!</v>
      </c>
      <c r="Z11" s="1"/>
      <c r="AA11" s="1"/>
      <c r="AB11" s="16"/>
      <c r="AC11" s="1"/>
      <c r="AD11" s="16"/>
      <c r="AE11" s="16">
        <f t="shared" ref="AE11:AF15" si="19">AH11</f>
        <v>0</v>
      </c>
      <c r="AF11" s="16">
        <f t="shared" si="19"/>
        <v>0</v>
      </c>
      <c r="AG11" s="16" t="e">
        <f t="shared" si="8"/>
        <v>#DIV/0!</v>
      </c>
      <c r="AH11" s="1"/>
      <c r="AI11" s="1"/>
      <c r="AJ11" s="16" t="e">
        <f t="shared" si="9"/>
        <v>#DIV/0!</v>
      </c>
      <c r="AK11" s="16"/>
      <c r="AL11" s="16"/>
      <c r="AM11" s="16"/>
      <c r="AN11" s="17"/>
      <c r="AO11" s="1">
        <f>AP11+BE11</f>
        <v>0</v>
      </c>
      <c r="AP11" s="1"/>
      <c r="AQ11" s="1"/>
      <c r="AR11" s="16" t="e">
        <f t="shared" si="10"/>
        <v>#DIV/0!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1">
        <f t="shared" si="17"/>
        <v>0</v>
      </c>
      <c r="BG11" s="1"/>
      <c r="BH11" s="1"/>
      <c r="BI11" s="1"/>
      <c r="BJ11" s="1"/>
      <c r="BK11" s="16" t="e">
        <f t="shared" si="11"/>
        <v>#DIV/0!</v>
      </c>
      <c r="BL11" s="1"/>
      <c r="BM11" s="1"/>
      <c r="BN11" s="16" t="e">
        <f t="shared" si="12"/>
        <v>#DIV/0!</v>
      </c>
      <c r="BO11" s="1"/>
      <c r="BP11" s="16"/>
      <c r="BQ11" s="16"/>
      <c r="BR11" s="16"/>
      <c r="BS11" s="1">
        <f t="shared" si="18"/>
        <v>0</v>
      </c>
      <c r="BT11" s="1"/>
      <c r="BU11" s="1"/>
      <c r="BV11" s="1"/>
      <c r="BW11" s="16" t="e">
        <f t="shared" si="13"/>
        <v>#DIV/0!</v>
      </c>
      <c r="BX11" s="1"/>
      <c r="BY11" s="1"/>
      <c r="BZ11" s="16" t="e">
        <f t="shared" si="14"/>
        <v>#DIV/0!</v>
      </c>
      <c r="CA11" s="18"/>
      <c r="CB11" s="18"/>
      <c r="CC11" s="16" t="e">
        <f t="shared" si="15"/>
        <v>#DIV/0!</v>
      </c>
      <c r="CD11" s="57"/>
      <c r="CE11" s="1"/>
      <c r="CF11" s="16"/>
      <c r="CG11" s="1"/>
      <c r="CH11" s="16"/>
      <c r="CI11" s="1">
        <f t="shared" si="16"/>
        <v>0</v>
      </c>
    </row>
    <row r="12" spans="1:87" ht="12.75" customHeight="1" x14ac:dyDescent="0.25">
      <c r="A12" s="4"/>
      <c r="B12" s="5">
        <v>853</v>
      </c>
      <c r="C12" s="6" t="s">
        <v>87</v>
      </c>
      <c r="D12" s="19"/>
      <c r="E12" s="19"/>
      <c r="F12" s="13">
        <f t="shared" si="2"/>
        <v>0</v>
      </c>
      <c r="G12" s="1">
        <f t="shared" si="3"/>
        <v>0</v>
      </c>
      <c r="H12" s="51"/>
      <c r="I12" s="4"/>
      <c r="J12" s="4"/>
      <c r="K12" s="16" t="e">
        <f t="shared" si="4"/>
        <v>#DIV/0!</v>
      </c>
      <c r="L12" s="51"/>
      <c r="M12" s="16"/>
      <c r="N12" s="16"/>
      <c r="O12" s="16"/>
      <c r="P12" s="1">
        <f>Q12+R12+S12+T12+Z12+AA12+W12</f>
        <v>0</v>
      </c>
      <c r="Q12" s="1"/>
      <c r="R12" s="1"/>
      <c r="S12" s="1"/>
      <c r="T12" s="1"/>
      <c r="U12" s="1"/>
      <c r="V12" s="16" t="e">
        <f t="shared" si="5"/>
        <v>#DIV/0!</v>
      </c>
      <c r="W12" s="1"/>
      <c r="X12" s="1"/>
      <c r="Y12" s="16" t="e">
        <f t="shared" si="6"/>
        <v>#DIV/0!</v>
      </c>
      <c r="Z12" s="1"/>
      <c r="AA12" s="1"/>
      <c r="AB12" s="16"/>
      <c r="AC12" s="1"/>
      <c r="AD12" s="16"/>
      <c r="AE12" s="16">
        <f t="shared" si="19"/>
        <v>0</v>
      </c>
      <c r="AF12" s="16">
        <f t="shared" si="19"/>
        <v>0</v>
      </c>
      <c r="AG12" s="16" t="e">
        <f t="shared" si="8"/>
        <v>#DIV/0!</v>
      </c>
      <c r="AH12" s="1"/>
      <c r="AI12" s="1"/>
      <c r="AJ12" s="16" t="e">
        <f t="shared" si="9"/>
        <v>#DIV/0!</v>
      </c>
      <c r="AK12" s="16"/>
      <c r="AL12" s="16"/>
      <c r="AM12" s="16"/>
      <c r="AN12" s="17"/>
      <c r="AO12" s="1">
        <f>AP12+BE12</f>
        <v>0</v>
      </c>
      <c r="AP12" s="1"/>
      <c r="AQ12" s="1"/>
      <c r="AR12" s="16" t="e">
        <f t="shared" si="10"/>
        <v>#DIV/0!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1">
        <f t="shared" si="17"/>
        <v>0</v>
      </c>
      <c r="BG12" s="1"/>
      <c r="BH12" s="1">
        <v>0</v>
      </c>
      <c r="BI12" s="1"/>
      <c r="BJ12" s="1"/>
      <c r="BK12" s="16" t="e">
        <f t="shared" si="11"/>
        <v>#DIV/0!</v>
      </c>
      <c r="BL12" s="1"/>
      <c r="BM12" s="1"/>
      <c r="BN12" s="16" t="e">
        <f t="shared" si="12"/>
        <v>#DIV/0!</v>
      </c>
      <c r="BO12" s="1"/>
      <c r="BP12" s="16"/>
      <c r="BQ12" s="16"/>
      <c r="BR12" s="16"/>
      <c r="BS12" s="1">
        <f t="shared" si="18"/>
        <v>0</v>
      </c>
      <c r="BT12" s="1"/>
      <c r="BU12" s="1"/>
      <c r="BV12" s="1"/>
      <c r="BW12" s="16" t="e">
        <f t="shared" si="13"/>
        <v>#DIV/0!</v>
      </c>
      <c r="BX12" s="1"/>
      <c r="BY12" s="1"/>
      <c r="BZ12" s="16" t="e">
        <f t="shared" si="14"/>
        <v>#DIV/0!</v>
      </c>
      <c r="CA12" s="18"/>
      <c r="CB12" s="18"/>
      <c r="CC12" s="16" t="e">
        <f t="shared" si="15"/>
        <v>#DIV/0!</v>
      </c>
      <c r="CD12" s="57"/>
      <c r="CE12" s="1"/>
      <c r="CF12" s="16"/>
      <c r="CG12" s="1"/>
      <c r="CH12" s="16"/>
      <c r="CI12" s="1">
        <f t="shared" si="16"/>
        <v>0</v>
      </c>
    </row>
    <row r="13" spans="1:87" ht="15" hidden="1" customHeight="1" x14ac:dyDescent="0.25">
      <c r="A13" s="4" t="s">
        <v>41</v>
      </c>
      <c r="B13" s="4"/>
      <c r="C13" s="6" t="s">
        <v>42</v>
      </c>
      <c r="D13" s="19"/>
      <c r="E13" s="19"/>
      <c r="F13" s="13">
        <f t="shared" si="2"/>
        <v>0</v>
      </c>
      <c r="G13" s="1">
        <f t="shared" si="3"/>
        <v>0</v>
      </c>
      <c r="H13" s="1"/>
      <c r="I13" s="4"/>
      <c r="J13" s="4"/>
      <c r="K13" s="16" t="e">
        <f t="shared" si="4"/>
        <v>#DIV/0!</v>
      </c>
      <c r="L13" s="1"/>
      <c r="M13" s="16"/>
      <c r="N13" s="16"/>
      <c r="O13" s="16"/>
      <c r="P13" s="1">
        <f>Q13+R13+S13+T13+Z13+AA13+W13</f>
        <v>0</v>
      </c>
      <c r="Q13" s="1"/>
      <c r="R13" s="1"/>
      <c r="S13" s="1"/>
      <c r="T13" s="1"/>
      <c r="U13" s="1"/>
      <c r="V13" s="16" t="e">
        <f t="shared" si="5"/>
        <v>#DIV/0!</v>
      </c>
      <c r="W13" s="1"/>
      <c r="X13" s="1"/>
      <c r="Y13" s="16" t="e">
        <f t="shared" si="6"/>
        <v>#DIV/0!</v>
      </c>
      <c r="Z13" s="1"/>
      <c r="AA13" s="1"/>
      <c r="AB13" s="16"/>
      <c r="AC13" s="1"/>
      <c r="AD13" s="16"/>
      <c r="AE13" s="16">
        <f t="shared" si="19"/>
        <v>0</v>
      </c>
      <c r="AF13" s="16">
        <f t="shared" si="19"/>
        <v>0</v>
      </c>
      <c r="AG13" s="16" t="e">
        <f t="shared" si="8"/>
        <v>#DIV/0!</v>
      </c>
      <c r="AH13" s="1"/>
      <c r="AI13" s="1"/>
      <c r="AJ13" s="16" t="e">
        <f t="shared" si="9"/>
        <v>#DIV/0!</v>
      </c>
      <c r="AK13" s="16"/>
      <c r="AL13" s="16"/>
      <c r="AM13" s="16"/>
      <c r="AN13" s="17"/>
      <c r="AO13" s="1">
        <f>AP13+BE13</f>
        <v>0</v>
      </c>
      <c r="AP13" s="1"/>
      <c r="AQ13" s="1"/>
      <c r="AR13" s="16" t="e">
        <f t="shared" si="10"/>
        <v>#DIV/0!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1">
        <f t="shared" si="17"/>
        <v>0</v>
      </c>
      <c r="BG13" s="1"/>
      <c r="BH13" s="1"/>
      <c r="BI13" s="1"/>
      <c r="BJ13" s="1"/>
      <c r="BK13" s="16" t="e">
        <f t="shared" si="11"/>
        <v>#DIV/0!</v>
      </c>
      <c r="BL13" s="1"/>
      <c r="BM13" s="1"/>
      <c r="BN13" s="16" t="e">
        <f t="shared" si="12"/>
        <v>#DIV/0!</v>
      </c>
      <c r="BO13" s="1"/>
      <c r="BP13" s="16"/>
      <c r="BQ13" s="16"/>
      <c r="BR13" s="16"/>
      <c r="BS13" s="1">
        <f t="shared" si="18"/>
        <v>0</v>
      </c>
      <c r="BT13" s="1"/>
      <c r="BU13" s="1"/>
      <c r="BV13" s="1"/>
      <c r="BW13" s="16" t="e">
        <f t="shared" si="13"/>
        <v>#DIV/0!</v>
      </c>
      <c r="BX13" s="1"/>
      <c r="BY13" s="1"/>
      <c r="BZ13" s="16" t="e">
        <f t="shared" si="14"/>
        <v>#DIV/0!</v>
      </c>
      <c r="CA13" s="18"/>
      <c r="CB13" s="18"/>
      <c r="CC13" s="16" t="e">
        <f t="shared" si="15"/>
        <v>#DIV/0!</v>
      </c>
      <c r="CD13" s="57"/>
      <c r="CE13" s="1"/>
      <c r="CF13" s="16"/>
      <c r="CG13" s="1"/>
      <c r="CH13" s="16"/>
      <c r="CI13" s="1">
        <f t="shared" si="16"/>
        <v>0</v>
      </c>
    </row>
    <row r="14" spans="1:87" ht="15" hidden="1" customHeight="1" x14ac:dyDescent="0.25">
      <c r="A14" s="4" t="s">
        <v>43</v>
      </c>
      <c r="B14" s="4"/>
      <c r="C14" s="6" t="s">
        <v>44</v>
      </c>
      <c r="D14" s="19"/>
      <c r="E14" s="19"/>
      <c r="F14" s="13">
        <f t="shared" si="2"/>
        <v>0</v>
      </c>
      <c r="G14" s="1">
        <f t="shared" si="3"/>
        <v>0</v>
      </c>
      <c r="H14" s="51"/>
      <c r="I14" s="4"/>
      <c r="J14" s="4"/>
      <c r="K14" s="16" t="e">
        <f t="shared" si="4"/>
        <v>#DIV/0!</v>
      </c>
      <c r="L14" s="1"/>
      <c r="M14" s="16"/>
      <c r="N14" s="16"/>
      <c r="O14" s="16"/>
      <c r="P14" s="1">
        <f>Q14+R14+S14+T14+Z14+AA14+W14</f>
        <v>0</v>
      </c>
      <c r="Q14" s="1"/>
      <c r="R14" s="1"/>
      <c r="S14" s="1"/>
      <c r="T14" s="1"/>
      <c r="U14" s="1"/>
      <c r="V14" s="16" t="e">
        <f t="shared" si="5"/>
        <v>#DIV/0!</v>
      </c>
      <c r="W14" s="1"/>
      <c r="X14" s="1"/>
      <c r="Y14" s="16" t="e">
        <f t="shared" si="6"/>
        <v>#DIV/0!</v>
      </c>
      <c r="Z14" s="1"/>
      <c r="AA14" s="1"/>
      <c r="AB14" s="16"/>
      <c r="AC14" s="1"/>
      <c r="AD14" s="16"/>
      <c r="AE14" s="16">
        <f t="shared" si="19"/>
        <v>0</v>
      </c>
      <c r="AF14" s="16">
        <f t="shared" si="19"/>
        <v>0</v>
      </c>
      <c r="AG14" s="16" t="e">
        <f t="shared" si="8"/>
        <v>#DIV/0!</v>
      </c>
      <c r="AH14" s="1"/>
      <c r="AI14" s="1"/>
      <c r="AJ14" s="16" t="e">
        <f t="shared" si="9"/>
        <v>#DIV/0!</v>
      </c>
      <c r="AK14" s="16"/>
      <c r="AL14" s="16"/>
      <c r="AM14" s="16"/>
      <c r="AN14" s="17"/>
      <c r="AO14" s="1">
        <f>AP14+BE14</f>
        <v>0</v>
      </c>
      <c r="AP14" s="1"/>
      <c r="AQ14" s="1"/>
      <c r="AR14" s="16" t="e">
        <f t="shared" si="10"/>
        <v>#DIV/0!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1">
        <f t="shared" si="17"/>
        <v>0</v>
      </c>
      <c r="BG14" s="1"/>
      <c r="BH14" s="1"/>
      <c r="BI14" s="1"/>
      <c r="BJ14" s="1"/>
      <c r="BK14" s="16" t="e">
        <f t="shared" si="11"/>
        <v>#DIV/0!</v>
      </c>
      <c r="BL14" s="1"/>
      <c r="BM14" s="1"/>
      <c r="BN14" s="16" t="e">
        <f t="shared" si="12"/>
        <v>#DIV/0!</v>
      </c>
      <c r="BO14" s="1"/>
      <c r="BP14" s="16"/>
      <c r="BQ14" s="16"/>
      <c r="BR14" s="16"/>
      <c r="BS14" s="1">
        <f t="shared" si="18"/>
        <v>0</v>
      </c>
      <c r="BT14" s="1"/>
      <c r="BU14" s="1"/>
      <c r="BV14" s="1"/>
      <c r="BW14" s="16" t="e">
        <f t="shared" si="13"/>
        <v>#DIV/0!</v>
      </c>
      <c r="BX14" s="1"/>
      <c r="BY14" s="1"/>
      <c r="BZ14" s="16" t="e">
        <f t="shared" si="14"/>
        <v>#DIV/0!</v>
      </c>
      <c r="CA14" s="18"/>
      <c r="CB14" s="18"/>
      <c r="CC14" s="16" t="e">
        <f t="shared" si="15"/>
        <v>#DIV/0!</v>
      </c>
      <c r="CD14" s="57"/>
      <c r="CE14" s="1"/>
      <c r="CF14" s="16"/>
      <c r="CG14" s="1"/>
      <c r="CH14" s="16"/>
      <c r="CI14" s="1">
        <f t="shared" si="16"/>
        <v>0</v>
      </c>
    </row>
    <row r="15" spans="1:87" x14ac:dyDescent="0.25">
      <c r="A15" s="4" t="s">
        <v>45</v>
      </c>
      <c r="B15" s="5">
        <v>870</v>
      </c>
      <c r="C15" s="6" t="s">
        <v>46</v>
      </c>
      <c r="D15" s="19"/>
      <c r="E15" s="19"/>
      <c r="F15" s="13">
        <f t="shared" si="2"/>
        <v>48000</v>
      </c>
      <c r="G15" s="1">
        <f t="shared" si="3"/>
        <v>0</v>
      </c>
      <c r="H15" s="1"/>
      <c r="I15" s="4"/>
      <c r="J15" s="4"/>
      <c r="K15" s="16" t="e">
        <f t="shared" si="4"/>
        <v>#DIV/0!</v>
      </c>
      <c r="L15" s="1"/>
      <c r="M15" s="16"/>
      <c r="N15" s="16"/>
      <c r="O15" s="16"/>
      <c r="P15" s="1">
        <f>Q15+R15+S15+T15+Z15+AA15+W15</f>
        <v>0</v>
      </c>
      <c r="Q15" s="1"/>
      <c r="R15" s="1"/>
      <c r="S15" s="1"/>
      <c r="T15" s="1"/>
      <c r="U15" s="1"/>
      <c r="V15" s="16" t="e">
        <f t="shared" si="5"/>
        <v>#DIV/0!</v>
      </c>
      <c r="W15" s="1"/>
      <c r="X15" s="1"/>
      <c r="Y15" s="16" t="e">
        <f t="shared" si="6"/>
        <v>#DIV/0!</v>
      </c>
      <c r="Z15" s="1"/>
      <c r="AA15" s="1"/>
      <c r="AB15" s="16"/>
      <c r="AC15" s="1"/>
      <c r="AD15" s="16"/>
      <c r="AE15" s="16">
        <f t="shared" si="19"/>
        <v>0</v>
      </c>
      <c r="AF15" s="16">
        <f t="shared" si="19"/>
        <v>0</v>
      </c>
      <c r="AG15" s="16" t="e">
        <f t="shared" si="8"/>
        <v>#DIV/0!</v>
      </c>
      <c r="AH15" s="1"/>
      <c r="AI15" s="1"/>
      <c r="AJ15" s="16" t="e">
        <f t="shared" si="9"/>
        <v>#DIV/0!</v>
      </c>
      <c r="AK15" s="16"/>
      <c r="AL15" s="16"/>
      <c r="AM15" s="16"/>
      <c r="AN15" s="17"/>
      <c r="AO15" s="1">
        <f>AP15+BE15</f>
        <v>0</v>
      </c>
      <c r="AP15" s="1"/>
      <c r="AQ15" s="1"/>
      <c r="AR15" s="16" t="e">
        <f t="shared" si="10"/>
        <v>#DIV/0!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1">
        <f t="shared" si="17"/>
        <v>48000</v>
      </c>
      <c r="BG15" s="1"/>
      <c r="BH15" s="1"/>
      <c r="BI15" s="1"/>
      <c r="BJ15" s="1"/>
      <c r="BK15" s="16" t="e">
        <f t="shared" si="11"/>
        <v>#DIV/0!</v>
      </c>
      <c r="BL15" s="1"/>
      <c r="BM15" s="1"/>
      <c r="BN15" s="16" t="e">
        <f t="shared" si="12"/>
        <v>#DIV/0!</v>
      </c>
      <c r="BO15" s="1">
        <v>48000</v>
      </c>
      <c r="BP15" s="16"/>
      <c r="BQ15" s="16"/>
      <c r="BR15" s="16"/>
      <c r="BS15" s="1">
        <f t="shared" si="18"/>
        <v>0</v>
      </c>
      <c r="BT15" s="1"/>
      <c r="BU15" s="1"/>
      <c r="BV15" s="1"/>
      <c r="BW15" s="16" t="e">
        <f t="shared" si="13"/>
        <v>#DIV/0!</v>
      </c>
      <c r="BX15" s="1"/>
      <c r="BY15" s="1"/>
      <c r="BZ15" s="16" t="e">
        <f t="shared" si="14"/>
        <v>#DIV/0!</v>
      </c>
      <c r="CA15" s="18"/>
      <c r="CB15" s="18"/>
      <c r="CC15" s="16" t="e">
        <f t="shared" si="15"/>
        <v>#DIV/0!</v>
      </c>
      <c r="CD15" s="57"/>
      <c r="CE15" s="1"/>
      <c r="CF15" s="16"/>
      <c r="CG15" s="1"/>
      <c r="CH15" s="16"/>
      <c r="CI15" s="1">
        <f t="shared" si="16"/>
        <v>48000</v>
      </c>
    </row>
    <row r="16" spans="1:87" ht="16.5" customHeight="1" x14ac:dyDescent="0.25">
      <c r="A16" s="4" t="s">
        <v>47</v>
      </c>
      <c r="B16" s="5"/>
      <c r="C16" s="6" t="s">
        <v>48</v>
      </c>
      <c r="D16" s="19"/>
      <c r="E16" s="19"/>
      <c r="F16" s="13">
        <f t="shared" si="2"/>
        <v>112930</v>
      </c>
      <c r="G16" s="1">
        <f t="shared" si="3"/>
        <v>43930</v>
      </c>
      <c r="H16" s="1">
        <v>33740.400000000001</v>
      </c>
      <c r="I16" s="4"/>
      <c r="J16" s="4"/>
      <c r="K16" s="16" t="e">
        <f t="shared" si="4"/>
        <v>#DIV/0!</v>
      </c>
      <c r="L16" s="1">
        <v>10189.6</v>
      </c>
      <c r="M16" s="16"/>
      <c r="N16" s="16"/>
      <c r="O16" s="16"/>
      <c r="P16" s="1">
        <f>P18</f>
        <v>61000</v>
      </c>
      <c r="Q16" s="1"/>
      <c r="R16" s="1"/>
      <c r="S16" s="1"/>
      <c r="T16" s="1"/>
      <c r="U16" s="1"/>
      <c r="V16" s="16"/>
      <c r="W16" s="1"/>
      <c r="X16" s="1"/>
      <c r="Y16" s="16"/>
      <c r="Z16" s="1"/>
      <c r="AA16" s="1">
        <f>AA18</f>
        <v>61000</v>
      </c>
      <c r="AB16" s="16"/>
      <c r="AC16" s="1"/>
      <c r="AD16" s="16"/>
      <c r="AE16" s="16"/>
      <c r="AF16" s="16"/>
      <c r="AG16" s="16"/>
      <c r="AH16" s="1"/>
      <c r="AI16" s="1"/>
      <c r="AJ16" s="16"/>
      <c r="AK16" s="16"/>
      <c r="AL16" s="16"/>
      <c r="AM16" s="16"/>
      <c r="AN16" s="17"/>
      <c r="AO16" s="1"/>
      <c r="AP16" s="1"/>
      <c r="AQ16" s="1"/>
      <c r="AR16" s="16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1">
        <f>BF19</f>
        <v>8000</v>
      </c>
      <c r="BG16" s="1"/>
      <c r="BH16" s="1"/>
      <c r="BI16" s="1"/>
      <c r="BJ16" s="1"/>
      <c r="BK16" s="16"/>
      <c r="BL16" s="1"/>
      <c r="BM16" s="1"/>
      <c r="BN16" s="16"/>
      <c r="BO16" s="1">
        <f>BO17+BO18+BO19</f>
        <v>8000</v>
      </c>
      <c r="BP16" s="16"/>
      <c r="BQ16" s="16"/>
      <c r="BR16" s="16"/>
      <c r="BS16" s="1">
        <f t="shared" si="18"/>
        <v>34586</v>
      </c>
      <c r="BT16" s="1"/>
      <c r="BU16" s="1"/>
      <c r="BV16" s="1"/>
      <c r="BW16" s="16"/>
      <c r="BX16" s="1"/>
      <c r="BY16" s="1"/>
      <c r="BZ16" s="16"/>
      <c r="CA16" s="18"/>
      <c r="CB16" s="18"/>
      <c r="CC16" s="16"/>
      <c r="CD16" s="57">
        <f>CE16+CG16</f>
        <v>31486</v>
      </c>
      <c r="CE16" s="1">
        <f>CE18</f>
        <v>0</v>
      </c>
      <c r="CF16" s="1">
        <f>CF18</f>
        <v>0</v>
      </c>
      <c r="CG16" s="1">
        <f>CG18</f>
        <v>31486</v>
      </c>
      <c r="CH16" s="1">
        <f>CH18</f>
        <v>3100</v>
      </c>
      <c r="CI16" s="1">
        <f t="shared" si="16"/>
        <v>147516</v>
      </c>
    </row>
    <row r="17" spans="1:87" x14ac:dyDescent="0.25">
      <c r="A17" s="4" t="s">
        <v>47</v>
      </c>
      <c r="B17" s="5" t="s">
        <v>36</v>
      </c>
      <c r="C17" s="6"/>
      <c r="D17" s="19"/>
      <c r="E17" s="19"/>
      <c r="F17" s="13">
        <f t="shared" si="2"/>
        <v>43930</v>
      </c>
      <c r="G17" s="1">
        <f t="shared" si="3"/>
        <v>43930</v>
      </c>
      <c r="H17" s="1">
        <v>33740.400000000001</v>
      </c>
      <c r="I17" s="4"/>
      <c r="J17" s="4"/>
      <c r="K17" s="16" t="e">
        <f t="shared" si="4"/>
        <v>#DIV/0!</v>
      </c>
      <c r="L17" s="1">
        <v>10189.6</v>
      </c>
      <c r="M17" s="16"/>
      <c r="N17" s="16"/>
      <c r="O17" s="16"/>
      <c r="P17" s="1"/>
      <c r="Q17" s="1"/>
      <c r="R17" s="1"/>
      <c r="S17" s="1"/>
      <c r="T17" s="1"/>
      <c r="U17" s="1"/>
      <c r="V17" s="16"/>
      <c r="W17" s="1"/>
      <c r="X17" s="1"/>
      <c r="Y17" s="16"/>
      <c r="Z17" s="1"/>
      <c r="AA17" s="1"/>
      <c r="AB17" s="16"/>
      <c r="AC17" s="1"/>
      <c r="AD17" s="16"/>
      <c r="AE17" s="16"/>
      <c r="AF17" s="16"/>
      <c r="AG17" s="16"/>
      <c r="AH17" s="1"/>
      <c r="AI17" s="1"/>
      <c r="AJ17" s="16"/>
      <c r="AK17" s="16"/>
      <c r="AL17" s="16"/>
      <c r="AM17" s="16"/>
      <c r="AN17" s="17"/>
      <c r="AO17" s="1"/>
      <c r="AP17" s="1"/>
      <c r="AQ17" s="1"/>
      <c r="AR17" s="16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1"/>
      <c r="BG17" s="1"/>
      <c r="BH17" s="1"/>
      <c r="BI17" s="1"/>
      <c r="BJ17" s="1"/>
      <c r="BK17" s="16"/>
      <c r="BL17" s="1"/>
      <c r="BM17" s="1"/>
      <c r="BN17" s="16"/>
      <c r="BO17" s="1"/>
      <c r="BP17" s="16"/>
      <c r="BQ17" s="16"/>
      <c r="BR17" s="16"/>
      <c r="BS17" s="1">
        <f t="shared" si="18"/>
        <v>0</v>
      </c>
      <c r="BT17" s="1"/>
      <c r="BU17" s="1"/>
      <c r="BV17" s="1"/>
      <c r="BW17" s="16"/>
      <c r="BX17" s="1"/>
      <c r="BY17" s="1"/>
      <c r="BZ17" s="16"/>
      <c r="CA17" s="18"/>
      <c r="CB17" s="18"/>
      <c r="CC17" s="16"/>
      <c r="CD17" s="57"/>
      <c r="CE17" s="1"/>
      <c r="CF17" s="16"/>
      <c r="CG17" s="1"/>
      <c r="CH17" s="16"/>
      <c r="CI17" s="1">
        <f t="shared" si="16"/>
        <v>43930</v>
      </c>
    </row>
    <row r="18" spans="1:87" x14ac:dyDescent="0.25">
      <c r="A18" s="4" t="s">
        <v>47</v>
      </c>
      <c r="B18" s="5">
        <v>244</v>
      </c>
      <c r="C18" s="6" t="s">
        <v>48</v>
      </c>
      <c r="D18" s="19"/>
      <c r="E18" s="19"/>
      <c r="F18" s="13">
        <f t="shared" si="2"/>
        <v>61000</v>
      </c>
      <c r="G18" s="1">
        <f t="shared" si="3"/>
        <v>0</v>
      </c>
      <c r="H18" s="1"/>
      <c r="I18" s="4"/>
      <c r="J18" s="4"/>
      <c r="K18" s="16" t="e">
        <f t="shared" si="4"/>
        <v>#DIV/0!</v>
      </c>
      <c r="L18" s="1"/>
      <c r="M18" s="16"/>
      <c r="N18" s="16"/>
      <c r="O18" s="16"/>
      <c r="P18" s="1">
        <f>Q18+R18+S18+T18+Z18+AA18+W18</f>
        <v>61000</v>
      </c>
      <c r="Q18" s="1"/>
      <c r="R18" s="1"/>
      <c r="S18" s="1"/>
      <c r="T18" s="1"/>
      <c r="U18" s="1"/>
      <c r="V18" s="16" t="e">
        <f t="shared" ref="V18" si="20">U18/T18*100</f>
        <v>#DIV/0!</v>
      </c>
      <c r="W18" s="1"/>
      <c r="X18" s="1"/>
      <c r="Y18" s="16" t="e">
        <f t="shared" ref="Y18" si="21">X18/W18*100</f>
        <v>#DIV/0!</v>
      </c>
      <c r="Z18" s="1"/>
      <c r="AA18" s="1">
        <f>51000+5000+5000</f>
        <v>61000</v>
      </c>
      <c r="AB18" s="16"/>
      <c r="AC18" s="1"/>
      <c r="AD18" s="16"/>
      <c r="AE18" s="16">
        <f t="shared" ref="AE18:AF18" si="22">AH18</f>
        <v>0</v>
      </c>
      <c r="AF18" s="16">
        <f t="shared" si="22"/>
        <v>0</v>
      </c>
      <c r="AG18" s="16" t="e">
        <f t="shared" ref="AG18" si="23">AF18/AE18*100</f>
        <v>#DIV/0!</v>
      </c>
      <c r="AH18" s="1"/>
      <c r="AI18" s="1"/>
      <c r="AJ18" s="16" t="e">
        <f t="shared" ref="AJ18" si="24">AI18/AH18*100</f>
        <v>#DIV/0!</v>
      </c>
      <c r="AK18" s="16"/>
      <c r="AL18" s="16"/>
      <c r="AM18" s="16"/>
      <c r="AN18" s="17"/>
      <c r="AO18" s="1">
        <f>AP18+BE18</f>
        <v>0</v>
      </c>
      <c r="AP18" s="1"/>
      <c r="AQ18" s="1"/>
      <c r="AR18" s="16" t="e">
        <f t="shared" ref="AR18" si="25">AQ18/AP18*100</f>
        <v>#DIV/0!</v>
      </c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1">
        <f>BG18+BH18+BI18+BL18+BO18</f>
        <v>0</v>
      </c>
      <c r="BG18" s="1"/>
      <c r="BH18" s="1"/>
      <c r="BI18" s="1"/>
      <c r="BJ18" s="1"/>
      <c r="BK18" s="16" t="e">
        <f t="shared" ref="BK18" si="26">BJ18/BI18*100</f>
        <v>#DIV/0!</v>
      </c>
      <c r="BL18" s="1"/>
      <c r="BM18" s="1"/>
      <c r="BN18" s="16" t="e">
        <f t="shared" ref="BN18" si="27">BM18/BL18*100</f>
        <v>#DIV/0!</v>
      </c>
      <c r="BO18" s="1"/>
      <c r="BP18" s="16"/>
      <c r="BQ18" s="16"/>
      <c r="BR18" s="16"/>
      <c r="BS18" s="1">
        <f>BT18+CD18</f>
        <v>34586</v>
      </c>
      <c r="BT18" s="1"/>
      <c r="BU18" s="1"/>
      <c r="BV18" s="1"/>
      <c r="BW18" s="16" t="e">
        <f t="shared" ref="BW18" si="28">BV18/BU18*100</f>
        <v>#DIV/0!</v>
      </c>
      <c r="BX18" s="1"/>
      <c r="BY18" s="1"/>
      <c r="BZ18" s="16" t="e">
        <f t="shared" ref="BZ18" si="29">BY18/BX18*100</f>
        <v>#DIV/0!</v>
      </c>
      <c r="CA18" s="18"/>
      <c r="CB18" s="18"/>
      <c r="CC18" s="16" t="e">
        <f t="shared" ref="CC18" si="30">CB18/CA18*100</f>
        <v>#DIV/0!</v>
      </c>
      <c r="CD18" s="57">
        <f>CE18+CF18+CG18+CH18</f>
        <v>34586</v>
      </c>
      <c r="CE18" s="1"/>
      <c r="CF18" s="16"/>
      <c r="CG18" s="1">
        <f>30842-456+22200-10000-8000-3100</f>
        <v>31486</v>
      </c>
      <c r="CH18" s="1">
        <f>3100</f>
        <v>3100</v>
      </c>
      <c r="CI18" s="1">
        <f t="shared" si="16"/>
        <v>95586</v>
      </c>
    </row>
    <row r="19" spans="1:87" x14ac:dyDescent="0.25">
      <c r="A19" s="4" t="s">
        <v>47</v>
      </c>
      <c r="B19" s="5">
        <v>350</v>
      </c>
      <c r="C19" s="6"/>
      <c r="D19" s="19"/>
      <c r="E19" s="19"/>
      <c r="F19" s="13">
        <f t="shared" si="2"/>
        <v>8000</v>
      </c>
      <c r="G19" s="1">
        <f t="shared" si="3"/>
        <v>0</v>
      </c>
      <c r="H19" s="1"/>
      <c r="I19" s="4"/>
      <c r="J19" s="4"/>
      <c r="K19" s="16"/>
      <c r="L19" s="1"/>
      <c r="M19" s="16"/>
      <c r="N19" s="16"/>
      <c r="O19" s="16"/>
      <c r="P19" s="1">
        <f>Q19+R19+S19+T19+Z19+AA19+W19</f>
        <v>0</v>
      </c>
      <c r="Q19" s="1"/>
      <c r="R19" s="1"/>
      <c r="S19" s="1"/>
      <c r="T19" s="1"/>
      <c r="U19" s="1"/>
      <c r="V19" s="16"/>
      <c r="W19" s="1"/>
      <c r="X19" s="1"/>
      <c r="Y19" s="16"/>
      <c r="Z19" s="1"/>
      <c r="AA19" s="1"/>
      <c r="AB19" s="16"/>
      <c r="AC19" s="1"/>
      <c r="AD19" s="16"/>
      <c r="AE19" s="16"/>
      <c r="AF19" s="16"/>
      <c r="AG19" s="16"/>
      <c r="AH19" s="1"/>
      <c r="AI19" s="1"/>
      <c r="AJ19" s="16"/>
      <c r="AK19" s="16"/>
      <c r="AL19" s="16"/>
      <c r="AM19" s="16"/>
      <c r="AN19" s="17"/>
      <c r="AO19" s="1"/>
      <c r="AP19" s="1"/>
      <c r="AQ19" s="1"/>
      <c r="AR19" s="16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1">
        <f>BG19+BH19+BI19+BL19+BO19</f>
        <v>8000</v>
      </c>
      <c r="BG19" s="1"/>
      <c r="BH19" s="1"/>
      <c r="BI19" s="1"/>
      <c r="BJ19" s="1"/>
      <c r="BK19" s="16"/>
      <c r="BL19" s="1"/>
      <c r="BM19" s="1"/>
      <c r="BN19" s="16"/>
      <c r="BO19" s="1">
        <f>22200-22200+8000</f>
        <v>8000</v>
      </c>
      <c r="BP19" s="16"/>
      <c r="BQ19" s="16"/>
      <c r="BR19" s="16"/>
      <c r="BS19" s="1">
        <f>BT19+BU19+BX19+CA19+CE19+CG19+CH19</f>
        <v>0</v>
      </c>
      <c r="BT19" s="1"/>
      <c r="BU19" s="1"/>
      <c r="BV19" s="1"/>
      <c r="BW19" s="16"/>
      <c r="BX19" s="1"/>
      <c r="BY19" s="1"/>
      <c r="BZ19" s="16"/>
      <c r="CA19" s="18"/>
      <c r="CB19" s="18"/>
      <c r="CC19" s="16"/>
      <c r="CD19" s="57"/>
      <c r="CE19" s="1"/>
      <c r="CF19" s="16"/>
      <c r="CG19" s="1"/>
      <c r="CH19" s="16"/>
      <c r="CI19" s="1">
        <f t="shared" si="16"/>
        <v>8000</v>
      </c>
    </row>
    <row r="20" spans="1:87" x14ac:dyDescent="0.25">
      <c r="A20" s="17" t="s">
        <v>49</v>
      </c>
      <c r="B20" s="17"/>
      <c r="C20" s="21" t="s">
        <v>50</v>
      </c>
      <c r="D20" s="22"/>
      <c r="E20" s="22"/>
      <c r="F20" s="3">
        <f>SUM(F21:F22)</f>
        <v>376600</v>
      </c>
      <c r="G20" s="1">
        <f t="shared" si="3"/>
        <v>347600</v>
      </c>
      <c r="H20" s="3">
        <f>SUM(H21:H22)</f>
        <v>267000</v>
      </c>
      <c r="I20" s="3">
        <f>SUM(I21:I22)</f>
        <v>0</v>
      </c>
      <c r="J20" s="3">
        <f>SUM(J21:J22)</f>
        <v>0</v>
      </c>
      <c r="K20" s="16" t="e">
        <f t="shared" ref="K20:K26" si="31">J20/I20*100</f>
        <v>#DIV/0!</v>
      </c>
      <c r="L20" s="3">
        <f>SUM(L21:L22)</f>
        <v>80600</v>
      </c>
      <c r="M20" s="16"/>
      <c r="N20" s="16"/>
      <c r="O20" s="16"/>
      <c r="P20" s="3">
        <f t="shared" ref="P20:U20" si="32">SUM(P21:P22)</f>
        <v>29000</v>
      </c>
      <c r="Q20" s="3">
        <f t="shared" si="32"/>
        <v>24200</v>
      </c>
      <c r="R20" s="3">
        <f t="shared" si="32"/>
        <v>4800</v>
      </c>
      <c r="S20" s="3">
        <f t="shared" si="32"/>
        <v>0</v>
      </c>
      <c r="T20" s="3">
        <f t="shared" si="32"/>
        <v>0</v>
      </c>
      <c r="U20" s="3">
        <f t="shared" si="32"/>
        <v>0</v>
      </c>
      <c r="V20" s="16" t="e">
        <f t="shared" ref="V20:V26" si="33">U20/T20*100</f>
        <v>#DIV/0!</v>
      </c>
      <c r="W20" s="3">
        <f>SUM(W21:W22)</f>
        <v>0</v>
      </c>
      <c r="X20" s="3">
        <f>SUM(X21:X22)</f>
        <v>0</v>
      </c>
      <c r="Y20" s="16" t="e">
        <f t="shared" ref="Y20:Y26" si="34">X20/W20*100</f>
        <v>#DIV/0!</v>
      </c>
      <c r="Z20" s="3">
        <f>SUM(Z21:Z22)</f>
        <v>0</v>
      </c>
      <c r="AA20" s="3">
        <f>SUM(AA21:AA22)</f>
        <v>0</v>
      </c>
      <c r="AB20" s="16"/>
      <c r="AC20" s="3">
        <f>SUM(AC21:AC22)</f>
        <v>0</v>
      </c>
      <c r="AD20" s="16"/>
      <c r="AE20" s="3">
        <f>SUM(AE21:AE22)</f>
        <v>0</v>
      </c>
      <c r="AF20" s="3">
        <f>SUM(AF21:AF22)</f>
        <v>0</v>
      </c>
      <c r="AG20" s="16" t="e">
        <f t="shared" ref="AG20:AG26" si="35">AF20/AE20*100</f>
        <v>#DIV/0!</v>
      </c>
      <c r="AH20" s="3">
        <f>SUM(AH21:AH22)</f>
        <v>0</v>
      </c>
      <c r="AI20" s="3">
        <f>SUM(AI21:AI22)</f>
        <v>0</v>
      </c>
      <c r="AJ20" s="16" t="e">
        <f t="shared" ref="AJ20:AJ26" si="36">AI20/AH20*100</f>
        <v>#DIV/0!</v>
      </c>
      <c r="AK20" s="16"/>
      <c r="AL20" s="16"/>
      <c r="AM20" s="16"/>
      <c r="AN20" s="3">
        <f>SUM(AN21:AN22)</f>
        <v>0</v>
      </c>
      <c r="AO20" s="3">
        <f>SUM(AO21:AO22)</f>
        <v>0</v>
      </c>
      <c r="AP20" s="3">
        <f>SUM(AP21:AP22)</f>
        <v>0</v>
      </c>
      <c r="AQ20" s="3">
        <f>SUM(AQ21:AQ22)</f>
        <v>0</v>
      </c>
      <c r="AR20" s="16" t="e">
        <f t="shared" ref="AR20:AR26" si="37">AQ20/AP20*100</f>
        <v>#DIV/0!</v>
      </c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3">
        <f>SUM(BE21:BE22)</f>
        <v>0</v>
      </c>
      <c r="BF20" s="3">
        <f>SUM(BF21:BF22)</f>
        <v>0</v>
      </c>
      <c r="BG20" s="1">
        <f t="shared" ref="BG20" si="38">SUM(BG21:BG22)</f>
        <v>0</v>
      </c>
      <c r="BH20" s="1">
        <f t="shared" ref="BH20" si="39">SUM(BH21:BH22)</f>
        <v>0</v>
      </c>
      <c r="BI20" s="1">
        <f t="shared" ref="BI20:BJ20" si="40">SUM(BI21:BI22)</f>
        <v>0</v>
      </c>
      <c r="BJ20" s="1">
        <f t="shared" si="40"/>
        <v>0</v>
      </c>
      <c r="BK20" s="16" t="e">
        <f t="shared" ref="BK20:BK26" si="41">BJ20/BI20*100</f>
        <v>#DIV/0!</v>
      </c>
      <c r="BL20" s="1">
        <f t="shared" ref="BL20:BM20" si="42">SUM(BL21:BL22)</f>
        <v>0</v>
      </c>
      <c r="BM20" s="1">
        <f t="shared" si="42"/>
        <v>0</v>
      </c>
      <c r="BN20" s="16" t="e">
        <f t="shared" ref="BN20:BN26" si="43">BM20/BL20*100</f>
        <v>#DIV/0!</v>
      </c>
      <c r="BO20" s="1">
        <f t="shared" ref="BO20" si="44">SUM(BO21:BO22)</f>
        <v>0</v>
      </c>
      <c r="BP20" s="16"/>
      <c r="BQ20" s="16"/>
      <c r="BR20" s="16"/>
      <c r="BS20" s="3">
        <f>SUM(BS21:BS22)</f>
        <v>2600</v>
      </c>
      <c r="BT20" s="3">
        <f>SUM(BT21:BT22)</f>
        <v>0</v>
      </c>
      <c r="BU20" s="3">
        <f>SUM(BU21:BU22)</f>
        <v>0</v>
      </c>
      <c r="BV20" s="3">
        <f>SUM(BV21:BV22)</f>
        <v>0</v>
      </c>
      <c r="BW20" s="16" t="e">
        <f t="shared" ref="BW20:BW26" si="45">BV20/BU20*100</f>
        <v>#DIV/0!</v>
      </c>
      <c r="BX20" s="3">
        <f>SUM(BX21:BX22)</f>
        <v>0</v>
      </c>
      <c r="BY20" s="3">
        <f>SUM(BY21:BY22)</f>
        <v>0</v>
      </c>
      <c r="BZ20" s="16" t="e">
        <f t="shared" ref="BZ20:BZ26" si="46">BY20/BX20*100</f>
        <v>#DIV/0!</v>
      </c>
      <c r="CA20" s="3">
        <f>SUM(CA21:CA22)</f>
        <v>0</v>
      </c>
      <c r="CB20" s="3">
        <f>SUM(CB21:CB22)</f>
        <v>0</v>
      </c>
      <c r="CC20" s="16" t="e">
        <f t="shared" ref="CC20:CC26" si="47">CB20/CA20*100</f>
        <v>#DIV/0!</v>
      </c>
      <c r="CD20" s="55">
        <f t="shared" ref="CD20:CI20" si="48">SUM(CD21:CD22)</f>
        <v>2600</v>
      </c>
      <c r="CE20" s="3">
        <f t="shared" si="48"/>
        <v>0</v>
      </c>
      <c r="CF20" s="3">
        <f t="shared" si="48"/>
        <v>0</v>
      </c>
      <c r="CG20" s="3">
        <f t="shared" si="48"/>
        <v>2600</v>
      </c>
      <c r="CH20" s="3">
        <f t="shared" si="48"/>
        <v>0</v>
      </c>
      <c r="CI20" s="3">
        <f t="shared" si="48"/>
        <v>379200</v>
      </c>
    </row>
    <row r="21" spans="1:87" ht="16.5" customHeight="1" x14ac:dyDescent="0.25">
      <c r="A21" s="4" t="s">
        <v>51</v>
      </c>
      <c r="B21" s="5" t="s">
        <v>52</v>
      </c>
      <c r="C21" s="6" t="s">
        <v>53</v>
      </c>
      <c r="D21" s="22"/>
      <c r="E21" s="22"/>
      <c r="F21" s="13">
        <f>G21+P21+AE21+AO21+BF21+AN21</f>
        <v>347600</v>
      </c>
      <c r="G21" s="1">
        <f t="shared" si="3"/>
        <v>347600</v>
      </c>
      <c r="H21" s="1">
        <f>249900+17100</f>
        <v>267000</v>
      </c>
      <c r="I21" s="1"/>
      <c r="J21" s="1"/>
      <c r="K21" s="16" t="e">
        <f t="shared" si="31"/>
        <v>#DIV/0!</v>
      </c>
      <c r="L21" s="1">
        <f>75400+5200</f>
        <v>80600</v>
      </c>
      <c r="M21" s="16"/>
      <c r="N21" s="16"/>
      <c r="O21" s="16"/>
      <c r="P21" s="1">
        <f>Q21+R21+S21+T21+Z21+AA21+W21</f>
        <v>0</v>
      </c>
      <c r="Q21" s="1"/>
      <c r="R21" s="1"/>
      <c r="S21" s="1"/>
      <c r="T21" s="3"/>
      <c r="U21" s="3"/>
      <c r="V21" s="16" t="e">
        <f t="shared" si="33"/>
        <v>#DIV/0!</v>
      </c>
      <c r="W21" s="1"/>
      <c r="X21" s="1"/>
      <c r="Y21" s="16" t="e">
        <f t="shared" si="34"/>
        <v>#DIV/0!</v>
      </c>
      <c r="Z21" s="1"/>
      <c r="AA21" s="1"/>
      <c r="AB21" s="16"/>
      <c r="AC21" s="1"/>
      <c r="AD21" s="16"/>
      <c r="AE21" s="16">
        <f>AH21</f>
        <v>0</v>
      </c>
      <c r="AF21" s="16">
        <f>AI21</f>
        <v>0</v>
      </c>
      <c r="AG21" s="16" t="e">
        <f t="shared" si="35"/>
        <v>#DIV/0!</v>
      </c>
      <c r="AH21" s="3"/>
      <c r="AI21" s="3"/>
      <c r="AJ21" s="16" t="e">
        <f t="shared" si="36"/>
        <v>#DIV/0!</v>
      </c>
      <c r="AK21" s="16"/>
      <c r="AL21" s="16"/>
      <c r="AM21" s="16"/>
      <c r="AN21" s="17"/>
      <c r="AO21" s="1">
        <f>AP21+BE21</f>
        <v>0</v>
      </c>
      <c r="AP21" s="3"/>
      <c r="AQ21" s="3"/>
      <c r="AR21" s="16" t="e">
        <f t="shared" si="37"/>
        <v>#DIV/0!</v>
      </c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">
        <f>BG21+BH21+BI21+BL21+BO21</f>
        <v>0</v>
      </c>
      <c r="BG21" s="1"/>
      <c r="BH21" s="1"/>
      <c r="BI21" s="1"/>
      <c r="BJ21" s="1"/>
      <c r="BK21" s="16" t="e">
        <f t="shared" si="41"/>
        <v>#DIV/0!</v>
      </c>
      <c r="BL21" s="1"/>
      <c r="BM21" s="1"/>
      <c r="BN21" s="16" t="e">
        <f t="shared" si="43"/>
        <v>#DIV/0!</v>
      </c>
      <c r="BO21" s="1"/>
      <c r="BP21" s="16"/>
      <c r="BQ21" s="16"/>
      <c r="BR21" s="16"/>
      <c r="BS21" s="1">
        <f>BT21+BU21+BX21+CA21+CE21+CG21+CH21</f>
        <v>0</v>
      </c>
      <c r="BT21" s="1"/>
      <c r="BU21" s="3"/>
      <c r="BV21" s="3"/>
      <c r="BW21" s="16" t="e">
        <f t="shared" si="45"/>
        <v>#DIV/0!</v>
      </c>
      <c r="BX21" s="3"/>
      <c r="BY21" s="3"/>
      <c r="BZ21" s="16" t="e">
        <f t="shared" si="46"/>
        <v>#DIV/0!</v>
      </c>
      <c r="CA21" s="23"/>
      <c r="CB21" s="23"/>
      <c r="CC21" s="16" t="e">
        <f t="shared" si="47"/>
        <v>#DIV/0!</v>
      </c>
      <c r="CD21" s="57">
        <f>2000-1000+2000-3000</f>
        <v>0</v>
      </c>
      <c r="CE21" s="1">
        <f>2000-1000+2000-3000</f>
        <v>0</v>
      </c>
      <c r="CF21" s="16"/>
      <c r="CG21" s="1"/>
      <c r="CH21" s="16"/>
      <c r="CI21" s="1">
        <f>G21+P21+AE21+AO21+BF21+BS21+AN21</f>
        <v>347600</v>
      </c>
    </row>
    <row r="22" spans="1:87" x14ac:dyDescent="0.25">
      <c r="A22" s="4"/>
      <c r="B22" s="5">
        <v>244</v>
      </c>
      <c r="C22" s="6" t="s">
        <v>40</v>
      </c>
      <c r="D22" s="22"/>
      <c r="E22" s="22"/>
      <c r="F22" s="13">
        <f>G22+P22+AE22+AO22+BF22+AN22</f>
        <v>29000</v>
      </c>
      <c r="G22" s="1">
        <f t="shared" si="3"/>
        <v>0</v>
      </c>
      <c r="H22" s="1"/>
      <c r="I22" s="1"/>
      <c r="J22" s="1"/>
      <c r="K22" s="16" t="e">
        <f t="shared" si="31"/>
        <v>#DIV/0!</v>
      </c>
      <c r="L22" s="1"/>
      <c r="M22" s="16"/>
      <c r="N22" s="16"/>
      <c r="O22" s="16"/>
      <c r="P22" s="1">
        <f>Q22+R22+S22+T22+Z22+AA22+W22</f>
        <v>29000</v>
      </c>
      <c r="Q22" s="1">
        <v>24200</v>
      </c>
      <c r="R22" s="1">
        <f>4800</f>
        <v>4800</v>
      </c>
      <c r="S22" s="1"/>
      <c r="T22" s="3"/>
      <c r="U22" s="3"/>
      <c r="V22" s="16" t="e">
        <f t="shared" si="33"/>
        <v>#DIV/0!</v>
      </c>
      <c r="W22" s="1"/>
      <c r="X22" s="1"/>
      <c r="Y22" s="16" t="e">
        <f t="shared" si="34"/>
        <v>#DIV/0!</v>
      </c>
      <c r="Z22" s="1"/>
      <c r="AA22" s="1"/>
      <c r="AB22" s="16"/>
      <c r="AC22" s="1"/>
      <c r="AD22" s="16"/>
      <c r="AE22" s="16">
        <f>AH22</f>
        <v>0</v>
      </c>
      <c r="AF22" s="16">
        <f>AI22</f>
        <v>0</v>
      </c>
      <c r="AG22" s="16" t="e">
        <f t="shared" si="35"/>
        <v>#DIV/0!</v>
      </c>
      <c r="AH22" s="3"/>
      <c r="AI22" s="3"/>
      <c r="AJ22" s="16" t="e">
        <f t="shared" si="36"/>
        <v>#DIV/0!</v>
      </c>
      <c r="AK22" s="16"/>
      <c r="AL22" s="16"/>
      <c r="AM22" s="16"/>
      <c r="AN22" s="17"/>
      <c r="AO22" s="1">
        <f>AP22+BE22</f>
        <v>0</v>
      </c>
      <c r="AP22" s="3"/>
      <c r="AQ22" s="3"/>
      <c r="AR22" s="16" t="e">
        <f t="shared" si="37"/>
        <v>#DIV/0!</v>
      </c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">
        <f>BG22+BH22+BI22+BL22+BO22</f>
        <v>0</v>
      </c>
      <c r="BG22" s="1"/>
      <c r="BH22" s="1"/>
      <c r="BI22" s="1"/>
      <c r="BJ22" s="1"/>
      <c r="BK22" s="16" t="e">
        <f t="shared" si="41"/>
        <v>#DIV/0!</v>
      </c>
      <c r="BL22" s="1"/>
      <c r="BM22" s="1"/>
      <c r="BN22" s="16" t="e">
        <f t="shared" si="43"/>
        <v>#DIV/0!</v>
      </c>
      <c r="BO22" s="1"/>
      <c r="BP22" s="16"/>
      <c r="BQ22" s="16"/>
      <c r="BR22" s="16"/>
      <c r="BS22" s="1">
        <f>BT22+CD22</f>
        <v>2600</v>
      </c>
      <c r="BT22" s="1"/>
      <c r="BU22" s="3"/>
      <c r="BV22" s="3"/>
      <c r="BW22" s="16" t="e">
        <f t="shared" si="45"/>
        <v>#DIV/0!</v>
      </c>
      <c r="BX22" s="3"/>
      <c r="BY22" s="3"/>
      <c r="BZ22" s="16" t="e">
        <f t="shared" si="46"/>
        <v>#DIV/0!</v>
      </c>
      <c r="CA22" s="23"/>
      <c r="CB22" s="23"/>
      <c r="CC22" s="16" t="e">
        <f t="shared" si="47"/>
        <v>#DIV/0!</v>
      </c>
      <c r="CD22" s="57">
        <f>CE22+CF22+CG22+CH22</f>
        <v>2600</v>
      </c>
      <c r="CE22" s="1"/>
      <c r="CF22" s="16"/>
      <c r="CG22" s="1">
        <f>2600</f>
        <v>2600</v>
      </c>
      <c r="CH22" s="16"/>
      <c r="CI22" s="1">
        <f>G22+P22+AE22+AO22+BF22+BS22+AN22</f>
        <v>31600</v>
      </c>
    </row>
    <row r="23" spans="1:87" x14ac:dyDescent="0.25">
      <c r="A23" s="17" t="s">
        <v>54</v>
      </c>
      <c r="B23" s="17"/>
      <c r="C23" s="17" t="s">
        <v>55</v>
      </c>
      <c r="D23" s="17"/>
      <c r="E23" s="17"/>
      <c r="F23" s="3">
        <f>F24+F27+F31</f>
        <v>4259860</v>
      </c>
      <c r="G23" s="3">
        <f>G24+G27+G31</f>
        <v>87100</v>
      </c>
      <c r="H23" s="3">
        <f>H24+H27+H31</f>
        <v>66900</v>
      </c>
      <c r="I23" s="3">
        <f>SUM(I25:I31)</f>
        <v>0</v>
      </c>
      <c r="J23" s="3">
        <f>SUM(J25:J31)</f>
        <v>0</v>
      </c>
      <c r="K23" s="16" t="e">
        <f t="shared" si="31"/>
        <v>#DIV/0!</v>
      </c>
      <c r="L23" s="3">
        <f>L24+L27+L31</f>
        <v>20200</v>
      </c>
      <c r="M23" s="16"/>
      <c r="N23" s="16"/>
      <c r="O23" s="16"/>
      <c r="P23" s="3">
        <f>P24+P27+P31</f>
        <v>4148360</v>
      </c>
      <c r="Q23" s="3">
        <f>Q24+Q27+Q31</f>
        <v>4500</v>
      </c>
      <c r="R23" s="3">
        <f>R24+R27+R31</f>
        <v>0</v>
      </c>
      <c r="S23" s="3">
        <f>S24+S27+S31</f>
        <v>0</v>
      </c>
      <c r="T23" s="3">
        <f>SUM(T25:T31)</f>
        <v>0</v>
      </c>
      <c r="U23" s="3">
        <f>SUM(U25:U31)</f>
        <v>0</v>
      </c>
      <c r="V23" s="16" t="e">
        <f t="shared" si="33"/>
        <v>#DIV/0!</v>
      </c>
      <c r="W23" s="3">
        <f>SUM(W25:W31)</f>
        <v>0</v>
      </c>
      <c r="X23" s="3">
        <f>SUM(X25:X31)</f>
        <v>0</v>
      </c>
      <c r="Y23" s="16" t="e">
        <f t="shared" si="34"/>
        <v>#DIV/0!</v>
      </c>
      <c r="Z23" s="3">
        <f>Z24+Z27+Z31</f>
        <v>2452960</v>
      </c>
      <c r="AA23" s="3">
        <f>AA24+AA27+AA31</f>
        <v>1690900</v>
      </c>
      <c r="AB23" s="3">
        <f>AB24+AB27+AB31</f>
        <v>0</v>
      </c>
      <c r="AC23" s="3">
        <f>AC24+AC27+AC31</f>
        <v>0</v>
      </c>
      <c r="AD23" s="3">
        <f>AD24+AD27+AD31</f>
        <v>0</v>
      </c>
      <c r="AE23" s="3">
        <f>SUM(AE25:AE31)</f>
        <v>0</v>
      </c>
      <c r="AF23" s="3">
        <f>SUM(AF25:AF31)</f>
        <v>0</v>
      </c>
      <c r="AG23" s="16" t="e">
        <f t="shared" si="35"/>
        <v>#DIV/0!</v>
      </c>
      <c r="AH23" s="3">
        <f>SUM(AH25:AH31)</f>
        <v>0</v>
      </c>
      <c r="AI23" s="3">
        <f>SUM(AI25:AI31)</f>
        <v>0</v>
      </c>
      <c r="AJ23" s="16" t="e">
        <f t="shared" si="36"/>
        <v>#DIV/0!</v>
      </c>
      <c r="AK23" s="16"/>
      <c r="AL23" s="16"/>
      <c r="AM23" s="16"/>
      <c r="AN23" s="3">
        <f>AN24+AN27+AN31</f>
        <v>0</v>
      </c>
      <c r="AO23" s="3">
        <f>AO24+AO27+AO31</f>
        <v>0</v>
      </c>
      <c r="AP23" s="3">
        <f>SUM(AP25:AP31)</f>
        <v>0</v>
      </c>
      <c r="AQ23" s="3">
        <f>SUM(AQ25:AQ31)</f>
        <v>0</v>
      </c>
      <c r="AR23" s="16" t="e">
        <f t="shared" si="37"/>
        <v>#DIV/0!</v>
      </c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3">
        <f>BE24+BE27+BE31</f>
        <v>0</v>
      </c>
      <c r="BF23" s="3">
        <f>BF24+BF27+BF31</f>
        <v>0</v>
      </c>
      <c r="BG23" s="3">
        <f>BG24+BG27+BG31</f>
        <v>0</v>
      </c>
      <c r="BH23" s="3">
        <f>BH24+BH27+BH31</f>
        <v>0</v>
      </c>
      <c r="BI23" s="1">
        <f>SUM(BI25:BI31)</f>
        <v>0</v>
      </c>
      <c r="BJ23" s="1">
        <f>SUM(BJ25:BJ31)</f>
        <v>0</v>
      </c>
      <c r="BK23" s="16" t="e">
        <f t="shared" si="41"/>
        <v>#DIV/0!</v>
      </c>
      <c r="BL23" s="1">
        <f>SUM(BL25:BL31)</f>
        <v>0</v>
      </c>
      <c r="BM23" s="1">
        <f>SUM(BM25:BM31)</f>
        <v>0</v>
      </c>
      <c r="BN23" s="16" t="e">
        <f t="shared" si="43"/>
        <v>#DIV/0!</v>
      </c>
      <c r="BO23" s="3">
        <f>BO24+BO27+BO31</f>
        <v>0</v>
      </c>
      <c r="BP23" s="16"/>
      <c r="BQ23" s="16"/>
      <c r="BR23" s="16"/>
      <c r="BS23" s="3">
        <f>BS24+BS27+BS31</f>
        <v>36800</v>
      </c>
      <c r="BT23" s="3">
        <f>BT24+BT27+BT31</f>
        <v>0</v>
      </c>
      <c r="BU23" s="3">
        <f>SUM(BU25:BU31)</f>
        <v>0</v>
      </c>
      <c r="BV23" s="3">
        <f>SUM(BV25:BV31)</f>
        <v>0</v>
      </c>
      <c r="BW23" s="16" t="e">
        <f t="shared" si="45"/>
        <v>#DIV/0!</v>
      </c>
      <c r="BX23" s="3">
        <f>SUM(BX25:BX31)</f>
        <v>0</v>
      </c>
      <c r="BY23" s="3">
        <f>SUM(BY25:BY31)</f>
        <v>0</v>
      </c>
      <c r="BZ23" s="16" t="e">
        <f t="shared" si="46"/>
        <v>#DIV/0!</v>
      </c>
      <c r="CA23" s="3">
        <f>SUM(CA25:CA31)</f>
        <v>0</v>
      </c>
      <c r="CB23" s="3">
        <f>SUM(CB25:CB31)</f>
        <v>0</v>
      </c>
      <c r="CC23" s="16" t="e">
        <f t="shared" si="47"/>
        <v>#DIV/0!</v>
      </c>
      <c r="CD23" s="55">
        <f>CD24+CD27+CD31</f>
        <v>36800</v>
      </c>
      <c r="CE23" s="3">
        <f>CE24+CE27+CE31</f>
        <v>0</v>
      </c>
      <c r="CF23" s="3">
        <f>CF24+CF27+CF31</f>
        <v>36800</v>
      </c>
      <c r="CG23" s="3">
        <f>CG24+CG27+CG31</f>
        <v>0</v>
      </c>
      <c r="CH23" s="3">
        <f>SUM(CH25:CH31)</f>
        <v>0</v>
      </c>
      <c r="CI23" s="3">
        <f>CI24+CI27+CI31</f>
        <v>4296660</v>
      </c>
    </row>
    <row r="24" spans="1:87" x14ac:dyDescent="0.25">
      <c r="A24" s="4" t="s">
        <v>56</v>
      </c>
      <c r="B24" s="5"/>
      <c r="C24" s="4" t="s">
        <v>34</v>
      </c>
      <c r="D24" s="17"/>
      <c r="E24" s="17"/>
      <c r="F24" s="13">
        <f>G24+P24+AE24+AO24+BF24+AN24</f>
        <v>91600</v>
      </c>
      <c r="G24" s="1">
        <f>H24+I24+L24</f>
        <v>87100</v>
      </c>
      <c r="H24" s="1">
        <f>H25</f>
        <v>66900</v>
      </c>
      <c r="I24" s="15"/>
      <c r="J24" s="15"/>
      <c r="K24" s="16" t="e">
        <f t="shared" si="31"/>
        <v>#DIV/0!</v>
      </c>
      <c r="L24" s="1">
        <f>L25</f>
        <v>20200</v>
      </c>
      <c r="M24" s="16"/>
      <c r="N24" s="16"/>
      <c r="O24" s="16"/>
      <c r="P24" s="1">
        <f>Q24+R24+S24+T24+Z24+AA24+W24</f>
        <v>4500</v>
      </c>
      <c r="Q24" s="1">
        <f>Q26</f>
        <v>4500</v>
      </c>
      <c r="R24" s="15"/>
      <c r="S24" s="3"/>
      <c r="T24" s="3"/>
      <c r="U24" s="3"/>
      <c r="V24" s="16" t="e">
        <f t="shared" si="33"/>
        <v>#DIV/0!</v>
      </c>
      <c r="W24" s="15"/>
      <c r="X24" s="15"/>
      <c r="Y24" s="16" t="e">
        <f t="shared" si="34"/>
        <v>#DIV/0!</v>
      </c>
      <c r="Z24" s="3"/>
      <c r="AA24" s="3"/>
      <c r="AB24" s="16"/>
      <c r="AC24" s="3"/>
      <c r="AD24" s="16"/>
      <c r="AE24" s="16">
        <f t="shared" ref="AE24:AF26" si="49">AH24</f>
        <v>0</v>
      </c>
      <c r="AF24" s="16">
        <f t="shared" si="49"/>
        <v>0</v>
      </c>
      <c r="AG24" s="16" t="e">
        <f t="shared" si="35"/>
        <v>#DIV/0!</v>
      </c>
      <c r="AH24" s="15"/>
      <c r="AI24" s="15"/>
      <c r="AJ24" s="16" t="e">
        <f t="shared" si="36"/>
        <v>#DIV/0!</v>
      </c>
      <c r="AK24" s="16"/>
      <c r="AL24" s="16"/>
      <c r="AM24" s="16"/>
      <c r="AN24" s="17"/>
      <c r="AO24" s="1">
        <f>AP24+BE24</f>
        <v>0</v>
      </c>
      <c r="AP24" s="17"/>
      <c r="AQ24" s="17"/>
      <c r="AR24" s="16" t="e">
        <f t="shared" si="37"/>
        <v>#DIV/0!</v>
      </c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">
        <f>BG24+BH24+BI24+BL24+BO24</f>
        <v>0</v>
      </c>
      <c r="BG24" s="1"/>
      <c r="BH24" s="1"/>
      <c r="BI24" s="1"/>
      <c r="BJ24" s="1"/>
      <c r="BK24" s="16" t="e">
        <f t="shared" si="41"/>
        <v>#DIV/0!</v>
      </c>
      <c r="BL24" s="1"/>
      <c r="BM24" s="1"/>
      <c r="BN24" s="16" t="e">
        <f t="shared" si="43"/>
        <v>#DIV/0!</v>
      </c>
      <c r="BO24" s="1"/>
      <c r="BP24" s="16"/>
      <c r="BQ24" s="16"/>
      <c r="BR24" s="16"/>
      <c r="BS24" s="1">
        <f>BT24+BU24+BX24+CA24+CE24+CG24+CH24</f>
        <v>0</v>
      </c>
      <c r="BT24" s="3"/>
      <c r="BU24" s="23"/>
      <c r="BV24" s="23"/>
      <c r="BW24" s="16" t="e">
        <f t="shared" si="45"/>
        <v>#DIV/0!</v>
      </c>
      <c r="BX24" s="23"/>
      <c r="BY24" s="23"/>
      <c r="BZ24" s="16" t="e">
        <f t="shared" si="46"/>
        <v>#DIV/0!</v>
      </c>
      <c r="CA24" s="15"/>
      <c r="CB24" s="15"/>
      <c r="CC24" s="16" t="e">
        <f t="shared" si="47"/>
        <v>#DIV/0!</v>
      </c>
      <c r="CD24" s="55"/>
      <c r="CE24" s="3"/>
      <c r="CF24" s="16"/>
      <c r="CG24" s="1"/>
      <c r="CH24" s="16"/>
      <c r="CI24" s="1">
        <f>G24+P24+AE24+AO24+BF24+BS24+AN24</f>
        <v>91600</v>
      </c>
    </row>
    <row r="25" spans="1:87" x14ac:dyDescent="0.25">
      <c r="A25" s="4"/>
      <c r="B25" s="5" t="s">
        <v>36</v>
      </c>
      <c r="C25" s="4" t="s">
        <v>34</v>
      </c>
      <c r="D25" s="17"/>
      <c r="E25" s="17"/>
      <c r="F25" s="13">
        <f>G25+P25+AE25+AO25+BF25+AN25</f>
        <v>87100</v>
      </c>
      <c r="G25" s="1">
        <f>H25+I25+L25</f>
        <v>87100</v>
      </c>
      <c r="H25" s="1">
        <f>63300+3600</f>
        <v>66900</v>
      </c>
      <c r="I25" s="15"/>
      <c r="J25" s="15"/>
      <c r="K25" s="16" t="e">
        <f t="shared" si="31"/>
        <v>#DIV/0!</v>
      </c>
      <c r="L25" s="1">
        <f>19100+1100</f>
        <v>20200</v>
      </c>
      <c r="M25" s="16"/>
      <c r="N25" s="16"/>
      <c r="O25" s="16"/>
      <c r="P25" s="1">
        <f>Q25+R25+S25+T25+Z25+AA25+W25</f>
        <v>0</v>
      </c>
      <c r="Q25" s="1"/>
      <c r="R25" s="15"/>
      <c r="S25" s="3"/>
      <c r="T25" s="3"/>
      <c r="U25" s="3"/>
      <c r="V25" s="16" t="e">
        <f t="shared" si="33"/>
        <v>#DIV/0!</v>
      </c>
      <c r="W25" s="15"/>
      <c r="X25" s="15"/>
      <c r="Y25" s="16" t="e">
        <f t="shared" si="34"/>
        <v>#DIV/0!</v>
      </c>
      <c r="Z25" s="3"/>
      <c r="AA25" s="3"/>
      <c r="AB25" s="16"/>
      <c r="AC25" s="3"/>
      <c r="AD25" s="16"/>
      <c r="AE25" s="16">
        <f t="shared" si="49"/>
        <v>0</v>
      </c>
      <c r="AF25" s="16">
        <f t="shared" si="49"/>
        <v>0</v>
      </c>
      <c r="AG25" s="16" t="e">
        <f t="shared" si="35"/>
        <v>#DIV/0!</v>
      </c>
      <c r="AH25" s="15"/>
      <c r="AI25" s="15"/>
      <c r="AJ25" s="16" t="e">
        <f t="shared" si="36"/>
        <v>#DIV/0!</v>
      </c>
      <c r="AK25" s="16"/>
      <c r="AL25" s="16"/>
      <c r="AM25" s="16"/>
      <c r="AN25" s="17"/>
      <c r="AO25" s="1">
        <f>AP25+BE25</f>
        <v>0</v>
      </c>
      <c r="AP25" s="17"/>
      <c r="AQ25" s="17"/>
      <c r="AR25" s="16" t="e">
        <f t="shared" si="37"/>
        <v>#DIV/0!</v>
      </c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">
        <f>BG25+BH25+BI25+BL25+BO25</f>
        <v>0</v>
      </c>
      <c r="BG25" s="1"/>
      <c r="BH25" s="1"/>
      <c r="BI25" s="1"/>
      <c r="BJ25" s="1"/>
      <c r="BK25" s="16" t="e">
        <f t="shared" si="41"/>
        <v>#DIV/0!</v>
      </c>
      <c r="BL25" s="1"/>
      <c r="BM25" s="1"/>
      <c r="BN25" s="16" t="e">
        <f t="shared" si="43"/>
        <v>#DIV/0!</v>
      </c>
      <c r="BO25" s="1"/>
      <c r="BP25" s="16"/>
      <c r="BQ25" s="16"/>
      <c r="BR25" s="16"/>
      <c r="BS25" s="1">
        <f>BT25+BU25+BX25+CA25+CE25+CG25+CH25</f>
        <v>0</v>
      </c>
      <c r="BT25" s="3"/>
      <c r="BU25" s="23"/>
      <c r="BV25" s="23"/>
      <c r="BW25" s="16" t="e">
        <f t="shared" si="45"/>
        <v>#DIV/0!</v>
      </c>
      <c r="BX25" s="23"/>
      <c r="BY25" s="23"/>
      <c r="BZ25" s="16" t="e">
        <f t="shared" si="46"/>
        <v>#DIV/0!</v>
      </c>
      <c r="CA25" s="15"/>
      <c r="CB25" s="15"/>
      <c r="CC25" s="16" t="e">
        <f t="shared" si="47"/>
        <v>#DIV/0!</v>
      </c>
      <c r="CD25" s="55"/>
      <c r="CE25" s="3"/>
      <c r="CF25" s="16"/>
      <c r="CG25" s="1"/>
      <c r="CH25" s="16"/>
      <c r="CI25" s="1">
        <f>G25+P25+AE25+AO25+BF25+BS25+AN25</f>
        <v>87100</v>
      </c>
    </row>
    <row r="26" spans="1:87" x14ac:dyDescent="0.25">
      <c r="A26" s="4"/>
      <c r="B26" s="5">
        <v>244</v>
      </c>
      <c r="C26" s="6" t="s">
        <v>40</v>
      </c>
      <c r="D26" s="17"/>
      <c r="E26" s="17"/>
      <c r="F26" s="13">
        <f>G26+P26+AE26+AO26+BF26+AN26</f>
        <v>4500</v>
      </c>
      <c r="G26" s="1">
        <f>H26+I26+L26</f>
        <v>0</v>
      </c>
      <c r="H26" s="1"/>
      <c r="I26" s="15"/>
      <c r="J26" s="15"/>
      <c r="K26" s="16" t="e">
        <f t="shared" si="31"/>
        <v>#DIV/0!</v>
      </c>
      <c r="L26" s="1"/>
      <c r="M26" s="16"/>
      <c r="N26" s="16"/>
      <c r="O26" s="16"/>
      <c r="P26" s="1">
        <f>Q26+R26+S26+T26+Z26+AA26+W26</f>
        <v>4500</v>
      </c>
      <c r="Q26" s="1">
        <v>4500</v>
      </c>
      <c r="R26" s="15"/>
      <c r="S26" s="3"/>
      <c r="T26" s="3"/>
      <c r="U26" s="3"/>
      <c r="V26" s="16" t="e">
        <f t="shared" si="33"/>
        <v>#DIV/0!</v>
      </c>
      <c r="W26" s="15"/>
      <c r="X26" s="15"/>
      <c r="Y26" s="16" t="e">
        <f t="shared" si="34"/>
        <v>#DIV/0!</v>
      </c>
      <c r="Z26" s="3"/>
      <c r="AA26" s="3"/>
      <c r="AB26" s="16"/>
      <c r="AC26" s="3"/>
      <c r="AD26" s="16"/>
      <c r="AE26" s="16">
        <f t="shared" si="49"/>
        <v>0</v>
      </c>
      <c r="AF26" s="16">
        <f t="shared" si="49"/>
        <v>0</v>
      </c>
      <c r="AG26" s="16" t="e">
        <f t="shared" si="35"/>
        <v>#DIV/0!</v>
      </c>
      <c r="AH26" s="15"/>
      <c r="AI26" s="15"/>
      <c r="AJ26" s="16" t="e">
        <f t="shared" si="36"/>
        <v>#DIV/0!</v>
      </c>
      <c r="AK26" s="16"/>
      <c r="AL26" s="16"/>
      <c r="AM26" s="16"/>
      <c r="AN26" s="17"/>
      <c r="AO26" s="1">
        <f>AP26+BE26</f>
        <v>0</v>
      </c>
      <c r="AP26" s="17"/>
      <c r="AQ26" s="17"/>
      <c r="AR26" s="16" t="e">
        <f t="shared" si="37"/>
        <v>#DIV/0!</v>
      </c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">
        <f>BG26+BH26+BI26+BL26+BO26</f>
        <v>0</v>
      </c>
      <c r="BG26" s="1"/>
      <c r="BH26" s="1"/>
      <c r="BI26" s="1"/>
      <c r="BJ26" s="1"/>
      <c r="BK26" s="16" t="e">
        <f t="shared" si="41"/>
        <v>#DIV/0!</v>
      </c>
      <c r="BL26" s="1"/>
      <c r="BM26" s="1"/>
      <c r="BN26" s="16" t="e">
        <f t="shared" si="43"/>
        <v>#DIV/0!</v>
      </c>
      <c r="BO26" s="1"/>
      <c r="BP26" s="16"/>
      <c r="BQ26" s="16"/>
      <c r="BR26" s="16"/>
      <c r="BS26" s="1">
        <f>BT26+BU26+BX26+CA26+CE26+CG26+CH26</f>
        <v>0</v>
      </c>
      <c r="BT26" s="3"/>
      <c r="BU26" s="23"/>
      <c r="BV26" s="23"/>
      <c r="BW26" s="16" t="e">
        <f t="shared" si="45"/>
        <v>#DIV/0!</v>
      </c>
      <c r="BX26" s="23"/>
      <c r="BY26" s="23"/>
      <c r="BZ26" s="16" t="e">
        <f t="shared" si="46"/>
        <v>#DIV/0!</v>
      </c>
      <c r="CA26" s="15"/>
      <c r="CB26" s="15"/>
      <c r="CC26" s="16" t="e">
        <f t="shared" si="47"/>
        <v>#DIV/0!</v>
      </c>
      <c r="CD26" s="57">
        <f>CE26+CF26+CG26+CH26</f>
        <v>0</v>
      </c>
      <c r="CE26" s="3"/>
      <c r="CF26" s="16"/>
      <c r="CG26" s="1"/>
      <c r="CH26" s="16"/>
      <c r="CI26" s="1">
        <f>G26+P26+AE26+AO26+BF26+BS26+AN26</f>
        <v>4500</v>
      </c>
    </row>
    <row r="27" spans="1:87" x14ac:dyDescent="0.25">
      <c r="A27" s="4" t="s">
        <v>57</v>
      </c>
      <c r="B27" s="5"/>
      <c r="C27" s="4" t="s">
        <v>58</v>
      </c>
      <c r="D27" s="17"/>
      <c r="E27" s="17"/>
      <c r="F27" s="13">
        <f>F28+F29+F30</f>
        <v>4168260</v>
      </c>
      <c r="G27" s="1"/>
      <c r="H27" s="1"/>
      <c r="I27" s="15"/>
      <c r="J27" s="15"/>
      <c r="K27" s="16"/>
      <c r="L27" s="1"/>
      <c r="M27" s="16"/>
      <c r="N27" s="16"/>
      <c r="O27" s="16"/>
      <c r="P27" s="1">
        <f>Q27+R27+S27+T27+Z27+AA27+W27+AB27+AC27</f>
        <v>4143860</v>
      </c>
      <c r="Q27" s="1"/>
      <c r="R27" s="15"/>
      <c r="S27" s="3"/>
      <c r="T27" s="3"/>
      <c r="U27" s="3"/>
      <c r="V27" s="16"/>
      <c r="W27" s="15"/>
      <c r="X27" s="15"/>
      <c r="Y27" s="16"/>
      <c r="Z27" s="3">
        <f>Z28+Z29+Z30</f>
        <v>2452960</v>
      </c>
      <c r="AA27" s="3">
        <f>AA28+AA29+AA30</f>
        <v>1690900</v>
      </c>
      <c r="AB27" s="16"/>
      <c r="AC27" s="3">
        <f>AC28+AC29+AC30</f>
        <v>0</v>
      </c>
      <c r="AD27" s="3">
        <f>AD28+AD29+AD30</f>
        <v>0</v>
      </c>
      <c r="AE27" s="16"/>
      <c r="AF27" s="16"/>
      <c r="AG27" s="16"/>
      <c r="AH27" s="15"/>
      <c r="AI27" s="15"/>
      <c r="AJ27" s="16"/>
      <c r="AK27" s="16"/>
      <c r="AL27" s="16"/>
      <c r="AM27" s="16"/>
      <c r="AN27" s="3">
        <f>AN28+AN29+AN30</f>
        <v>0</v>
      </c>
      <c r="AO27" s="3">
        <f>AO28+AO29+AO30</f>
        <v>0</v>
      </c>
      <c r="AP27" s="17"/>
      <c r="AQ27" s="17"/>
      <c r="AR27" s="16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3">
        <f>BE28+BE29+BE30</f>
        <v>0</v>
      </c>
      <c r="BF27" s="3">
        <f>BG27+BH27+BO27</f>
        <v>0</v>
      </c>
      <c r="BG27" s="1"/>
      <c r="BH27" s="1"/>
      <c r="BI27" s="1"/>
      <c r="BJ27" s="1"/>
      <c r="BK27" s="16"/>
      <c r="BL27" s="1"/>
      <c r="BM27" s="1"/>
      <c r="BN27" s="16"/>
      <c r="BO27" s="1"/>
      <c r="BP27" s="16"/>
      <c r="BQ27" s="16"/>
      <c r="BR27" s="16"/>
      <c r="BS27" s="1">
        <f>BT27+CD27</f>
        <v>36800</v>
      </c>
      <c r="BT27" s="3"/>
      <c r="BU27" s="23"/>
      <c r="BV27" s="23"/>
      <c r="BW27" s="16"/>
      <c r="BX27" s="23"/>
      <c r="BY27" s="23"/>
      <c r="BZ27" s="16"/>
      <c r="CA27" s="15"/>
      <c r="CB27" s="15"/>
      <c r="CC27" s="16"/>
      <c r="CD27" s="57">
        <f>CE27+CF27+CG27+CH27</f>
        <v>36800</v>
      </c>
      <c r="CE27" s="1">
        <f>CE28+CE29+CE30</f>
        <v>0</v>
      </c>
      <c r="CF27" s="1">
        <f>CF28+CF29+CF30</f>
        <v>36800</v>
      </c>
      <c r="CG27" s="1">
        <f>CG28+CG29+CG30</f>
        <v>0</v>
      </c>
      <c r="CH27" s="1">
        <f>CH28+CH29+CH30</f>
        <v>0</v>
      </c>
      <c r="CI27" s="1">
        <f>F27+BS27</f>
        <v>4205060</v>
      </c>
    </row>
    <row r="28" spans="1:87" ht="15" hidden="1" customHeight="1" x14ac:dyDescent="0.25">
      <c r="A28" s="4"/>
      <c r="B28" s="4">
        <v>243</v>
      </c>
      <c r="C28" s="4"/>
      <c r="D28" s="17"/>
      <c r="E28" s="17"/>
      <c r="F28" s="13">
        <f>G28+P28+AE28+AO28+BF28+AN28</f>
        <v>1458900</v>
      </c>
      <c r="G28" s="1"/>
      <c r="H28" s="1"/>
      <c r="I28" s="15"/>
      <c r="J28" s="15"/>
      <c r="K28" s="16"/>
      <c r="L28" s="1"/>
      <c r="M28" s="16"/>
      <c r="N28" s="16"/>
      <c r="O28" s="16"/>
      <c r="P28" s="1">
        <f>Q28+R28+S28+T28+Z28+AA28+W28</f>
        <v>1458900</v>
      </c>
      <c r="Q28" s="3"/>
      <c r="R28" s="15"/>
      <c r="S28" s="3"/>
      <c r="T28" s="3"/>
      <c r="U28" s="3"/>
      <c r="V28" s="16"/>
      <c r="W28" s="15"/>
      <c r="X28" s="15"/>
      <c r="Y28" s="16"/>
      <c r="Z28" s="1"/>
      <c r="AA28" s="1">
        <f>1458900</f>
        <v>1458900</v>
      </c>
      <c r="AB28" s="16"/>
      <c r="AC28" s="1"/>
      <c r="AD28" s="16"/>
      <c r="AE28" s="16"/>
      <c r="AF28" s="16"/>
      <c r="AG28" s="16"/>
      <c r="AH28" s="15"/>
      <c r="AI28" s="15"/>
      <c r="AJ28" s="16"/>
      <c r="AK28" s="16"/>
      <c r="AL28" s="16"/>
      <c r="AM28" s="16"/>
      <c r="AN28" s="17"/>
      <c r="AO28" s="1"/>
      <c r="AP28" s="17"/>
      <c r="AQ28" s="17"/>
      <c r="AR28" s="16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">
        <f>BG28+BH28+BI28+BL28+BO28</f>
        <v>0</v>
      </c>
      <c r="BG28" s="1"/>
      <c r="BH28" s="1"/>
      <c r="BI28" s="1"/>
      <c r="BJ28" s="1"/>
      <c r="BK28" s="16"/>
      <c r="BL28" s="1"/>
      <c r="BM28" s="1"/>
      <c r="BN28" s="16"/>
      <c r="BO28" s="1"/>
      <c r="BP28" s="16"/>
      <c r="BQ28" s="16"/>
      <c r="BR28" s="16"/>
      <c r="BS28" s="1">
        <f>BT28+BU28+BX28+CA28+CE28+CG28+CH28</f>
        <v>0</v>
      </c>
      <c r="BT28" s="1"/>
      <c r="BU28" s="23"/>
      <c r="BV28" s="23"/>
      <c r="BW28" s="16"/>
      <c r="BX28" s="23"/>
      <c r="BY28" s="23"/>
      <c r="BZ28" s="16"/>
      <c r="CA28" s="15"/>
      <c r="CB28" s="15"/>
      <c r="CC28" s="16"/>
      <c r="CD28" s="55"/>
      <c r="CE28" s="3"/>
      <c r="CF28" s="16"/>
      <c r="CG28" s="1"/>
      <c r="CH28" s="16"/>
      <c r="CI28" s="1">
        <f>G28+P28+AE28+AO28+BF28+BS28+AN28</f>
        <v>1458900</v>
      </c>
    </row>
    <row r="29" spans="1:87" x14ac:dyDescent="0.25">
      <c r="A29" s="4"/>
      <c r="B29" s="4">
        <v>244</v>
      </c>
      <c r="C29" s="4" t="s">
        <v>58</v>
      </c>
      <c r="D29" s="17"/>
      <c r="E29" s="17"/>
      <c r="F29" s="13">
        <f>G29+P29+AE29+AO29+BF29+AN29</f>
        <v>2709360</v>
      </c>
      <c r="G29" s="1">
        <f>H29+I29+L29</f>
        <v>0</v>
      </c>
      <c r="H29" s="1"/>
      <c r="I29" s="15"/>
      <c r="J29" s="15"/>
      <c r="K29" s="16" t="e">
        <f t="shared" ref="K29" si="50">J29/I29*100</f>
        <v>#DIV/0!</v>
      </c>
      <c r="L29" s="1"/>
      <c r="M29" s="16"/>
      <c r="N29" s="16"/>
      <c r="O29" s="16"/>
      <c r="P29" s="1">
        <f>Q29+R29+S29+T29+Z29+AA29+W29</f>
        <v>2709360</v>
      </c>
      <c r="Q29" s="3"/>
      <c r="R29" s="1">
        <f>24400</f>
        <v>24400</v>
      </c>
      <c r="S29" s="3"/>
      <c r="T29" s="3"/>
      <c r="U29" s="3"/>
      <c r="V29" s="16" t="e">
        <f t="shared" ref="V29" si="51">U29/T29*100</f>
        <v>#DIV/0!</v>
      </c>
      <c r="W29" s="15"/>
      <c r="X29" s="15"/>
      <c r="Y29" s="16" t="e">
        <f t="shared" ref="Y29" si="52">X29/W29*100</f>
        <v>#DIV/0!</v>
      </c>
      <c r="Z29" s="1">
        <f>3969000+236060-150000-24400-36800-1458900-82000</f>
        <v>2452960</v>
      </c>
      <c r="AA29" s="1">
        <f>150000+82000</f>
        <v>232000</v>
      </c>
      <c r="AB29" s="16"/>
      <c r="AC29" s="1"/>
      <c r="AD29" s="16"/>
      <c r="AE29" s="16">
        <f t="shared" ref="AE29:AF29" si="53">AH29</f>
        <v>0</v>
      </c>
      <c r="AF29" s="16">
        <f t="shared" si="53"/>
        <v>0</v>
      </c>
      <c r="AG29" s="16" t="e">
        <f t="shared" ref="AG29" si="54">AF29/AE29*100</f>
        <v>#DIV/0!</v>
      </c>
      <c r="AH29" s="15"/>
      <c r="AI29" s="15"/>
      <c r="AJ29" s="16" t="e">
        <f t="shared" ref="AJ29" si="55">AI29/AH29*100</f>
        <v>#DIV/0!</v>
      </c>
      <c r="AK29" s="16"/>
      <c r="AL29" s="16"/>
      <c r="AM29" s="16"/>
      <c r="AN29" s="17"/>
      <c r="AO29" s="1">
        <f>AP29+BE29</f>
        <v>0</v>
      </c>
      <c r="AP29" s="17"/>
      <c r="AQ29" s="17"/>
      <c r="AR29" s="16" t="e">
        <f t="shared" ref="AR29" si="56">AQ29/AP29*100</f>
        <v>#DIV/0!</v>
      </c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">
        <f>BG29+BH29+BI29+BL29+BO29</f>
        <v>0</v>
      </c>
      <c r="BG29" s="1">
        <f t="shared" ref="BG29" si="57">28500-28500</f>
        <v>0</v>
      </c>
      <c r="BH29" s="1">
        <f t="shared" ref="BH29" si="58">28500-28500</f>
        <v>0</v>
      </c>
      <c r="BI29" s="1">
        <f t="shared" ref="BI29" si="59">28500-28500</f>
        <v>0</v>
      </c>
      <c r="BJ29" s="1"/>
      <c r="BK29" s="16" t="e">
        <f t="shared" ref="BK29" si="60">BJ29/BI29*100</f>
        <v>#DIV/0!</v>
      </c>
      <c r="BL29" s="1">
        <f t="shared" ref="BL29" si="61">28500-28500</f>
        <v>0</v>
      </c>
      <c r="BM29" s="1"/>
      <c r="BN29" s="16" t="e">
        <f t="shared" ref="BN29" si="62">BM29/BL29*100</f>
        <v>#DIV/0!</v>
      </c>
      <c r="BO29" s="1">
        <f t="shared" ref="BO29" si="63">28500-28500</f>
        <v>0</v>
      </c>
      <c r="BP29" s="16"/>
      <c r="BQ29" s="16"/>
      <c r="BR29" s="16"/>
      <c r="BS29" s="1">
        <f>BT29+CD29</f>
        <v>36800</v>
      </c>
      <c r="BT29" s="1"/>
      <c r="BU29" s="23"/>
      <c r="BV29" s="23"/>
      <c r="BW29" s="16" t="e">
        <f t="shared" ref="BW29" si="64">BV29/BU29*100</f>
        <v>#DIV/0!</v>
      </c>
      <c r="BX29" s="23"/>
      <c r="BY29" s="23"/>
      <c r="BZ29" s="16" t="e">
        <f t="shared" ref="BZ29" si="65">BY29/BX29*100</f>
        <v>#DIV/0!</v>
      </c>
      <c r="CA29" s="15"/>
      <c r="CB29" s="15"/>
      <c r="CC29" s="16" t="e">
        <f t="shared" ref="CC29" si="66">CB29/CA29*100</f>
        <v>#DIV/0!</v>
      </c>
      <c r="CD29" s="57">
        <f>CE29+CF29+CG29+CH29</f>
        <v>36800</v>
      </c>
      <c r="CE29" s="3"/>
      <c r="CF29" s="1">
        <v>36800</v>
      </c>
      <c r="CG29" s="1"/>
      <c r="CH29" s="16"/>
      <c r="CI29" s="1">
        <f>G29+P29+AE29+AO29+BF29+BS29+AN29</f>
        <v>2746160</v>
      </c>
    </row>
    <row r="30" spans="1:87" ht="15" hidden="1" customHeight="1" x14ac:dyDescent="0.25">
      <c r="A30" s="4"/>
      <c r="B30" s="4">
        <v>414</v>
      </c>
      <c r="C30" s="4" t="s">
        <v>91</v>
      </c>
      <c r="D30" s="17"/>
      <c r="E30" s="17"/>
      <c r="F30" s="13">
        <f>G30+P30+AE30+AO30+BF30+AN30</f>
        <v>0</v>
      </c>
      <c r="G30" s="1">
        <f>H30+I30+L30</f>
        <v>0</v>
      </c>
      <c r="H30" s="1"/>
      <c r="I30" s="15"/>
      <c r="J30" s="15"/>
      <c r="K30" s="16"/>
      <c r="L30" s="1"/>
      <c r="M30" s="16"/>
      <c r="N30" s="16"/>
      <c r="O30" s="16"/>
      <c r="P30" s="1">
        <f>Q30+R30+S30+T30+Z30+AA30+W30+AC30</f>
        <v>0</v>
      </c>
      <c r="Q30" s="3"/>
      <c r="R30" s="15"/>
      <c r="S30" s="3"/>
      <c r="T30" s="3"/>
      <c r="U30" s="3"/>
      <c r="V30" s="16"/>
      <c r="W30" s="15"/>
      <c r="X30" s="15"/>
      <c r="Y30" s="16"/>
      <c r="Z30" s="1"/>
      <c r="AA30" s="1"/>
      <c r="AB30" s="16"/>
      <c r="AC30" s="1">
        <v>0</v>
      </c>
      <c r="AD30" s="16"/>
      <c r="AE30" s="16"/>
      <c r="AF30" s="16"/>
      <c r="AG30" s="16"/>
      <c r="AH30" s="15"/>
      <c r="AI30" s="15"/>
      <c r="AJ30" s="16"/>
      <c r="AK30" s="16"/>
      <c r="AL30" s="16"/>
      <c r="AM30" s="16"/>
      <c r="AN30" s="17"/>
      <c r="AO30" s="1"/>
      <c r="AP30" s="17"/>
      <c r="AQ30" s="17"/>
      <c r="AR30" s="16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"/>
      <c r="BG30" s="1"/>
      <c r="BH30" s="1"/>
      <c r="BI30" s="1"/>
      <c r="BJ30" s="1"/>
      <c r="BK30" s="16"/>
      <c r="BL30" s="1"/>
      <c r="BM30" s="1"/>
      <c r="BN30" s="16"/>
      <c r="BO30" s="1"/>
      <c r="BP30" s="16"/>
      <c r="BQ30" s="16"/>
      <c r="BR30" s="16"/>
      <c r="BS30" s="1">
        <f>BT30+BU30+BX30+CA30+CE30+CG30+CH30</f>
        <v>0</v>
      </c>
      <c r="BT30" s="1"/>
      <c r="BU30" s="23"/>
      <c r="BV30" s="23"/>
      <c r="BW30" s="16"/>
      <c r="BX30" s="23"/>
      <c r="BY30" s="23"/>
      <c r="BZ30" s="16"/>
      <c r="CA30" s="15"/>
      <c r="CB30" s="15"/>
      <c r="CC30" s="16"/>
      <c r="CD30" s="55"/>
      <c r="CE30" s="3"/>
      <c r="CF30" s="16"/>
      <c r="CG30" s="1"/>
      <c r="CH30" s="16"/>
      <c r="CI30" s="1">
        <f>G30+P30+AE30+AO30+BF30+BS30+AN30</f>
        <v>0</v>
      </c>
    </row>
    <row r="31" spans="1:87" x14ac:dyDescent="0.25">
      <c r="A31" s="4" t="s">
        <v>59</v>
      </c>
      <c r="B31" s="4">
        <v>244</v>
      </c>
      <c r="C31" s="4" t="s">
        <v>60</v>
      </c>
      <c r="D31" s="17"/>
      <c r="E31" s="17"/>
      <c r="F31" s="13">
        <f>G31+P31+AE31+AO31+BF31+AN31</f>
        <v>0</v>
      </c>
      <c r="G31" s="1">
        <f>H31+I31+L31</f>
        <v>0</v>
      </c>
      <c r="H31" s="1"/>
      <c r="I31" s="15"/>
      <c r="J31" s="15"/>
      <c r="K31" s="16" t="e">
        <f t="shared" ref="K31:K47" si="67">J31/I31*100</f>
        <v>#DIV/0!</v>
      </c>
      <c r="L31" s="1"/>
      <c r="M31" s="16"/>
      <c r="N31" s="16"/>
      <c r="O31" s="16"/>
      <c r="P31" s="1">
        <f>Q31+R31+S31+T31+Z31+AA31+W31</f>
        <v>0</v>
      </c>
      <c r="Q31" s="3"/>
      <c r="R31" s="15"/>
      <c r="S31" s="3"/>
      <c r="T31" s="3"/>
      <c r="U31" s="3"/>
      <c r="V31" s="16" t="e">
        <f t="shared" ref="V31:V45" si="68">U31/T31*100</f>
        <v>#DIV/0!</v>
      </c>
      <c r="W31" s="15"/>
      <c r="X31" s="15"/>
      <c r="Y31" s="16" t="e">
        <f t="shared" ref="Y31:Y45" si="69">X31/W31*100</f>
        <v>#DIV/0!</v>
      </c>
      <c r="Z31" s="3"/>
      <c r="AA31" s="1">
        <f>242510-242510</f>
        <v>0</v>
      </c>
      <c r="AB31" s="16"/>
      <c r="AC31" s="1"/>
      <c r="AD31" s="16"/>
      <c r="AE31" s="16">
        <f t="shared" ref="AE31:AF31" si="70">AH31</f>
        <v>0</v>
      </c>
      <c r="AF31" s="16">
        <f t="shared" si="70"/>
        <v>0</v>
      </c>
      <c r="AG31" s="16" t="e">
        <f t="shared" ref="AG31:AG45" si="71">AF31/AE31*100</f>
        <v>#DIV/0!</v>
      </c>
      <c r="AH31" s="15"/>
      <c r="AI31" s="15"/>
      <c r="AJ31" s="16" t="e">
        <f t="shared" ref="AJ31:AJ45" si="72">AI31/AH31*100</f>
        <v>#DIV/0!</v>
      </c>
      <c r="AK31" s="16"/>
      <c r="AL31" s="16"/>
      <c r="AM31" s="16"/>
      <c r="AN31" s="17"/>
      <c r="AO31" s="1">
        <f>AP31+BE31</f>
        <v>0</v>
      </c>
      <c r="AP31" s="17"/>
      <c r="AQ31" s="17"/>
      <c r="AR31" s="16" t="e">
        <f t="shared" ref="AR31:AR45" si="73">AQ31/AP31*100</f>
        <v>#DIV/0!</v>
      </c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">
        <f>BG31+BH31+BI31+BL31+BO31</f>
        <v>0</v>
      </c>
      <c r="BG31" s="1"/>
      <c r="BH31" s="1"/>
      <c r="BI31" s="1"/>
      <c r="BJ31" s="1"/>
      <c r="BK31" s="16" t="e">
        <f t="shared" ref="BK31:BK45" si="74">BJ31/BI31*100</f>
        <v>#DIV/0!</v>
      </c>
      <c r="BL31" s="1"/>
      <c r="BM31" s="1"/>
      <c r="BN31" s="16" t="e">
        <f t="shared" ref="BN31:BN45" si="75">BM31/BL31*100</f>
        <v>#DIV/0!</v>
      </c>
      <c r="BO31" s="1"/>
      <c r="BP31" s="16"/>
      <c r="BQ31" s="16"/>
      <c r="BR31" s="16"/>
      <c r="BS31" s="1">
        <f>BT31+BU31+BX31+CA31+CE31+CG31+CH31</f>
        <v>0</v>
      </c>
      <c r="BT31" s="1"/>
      <c r="BU31" s="23"/>
      <c r="BV31" s="23"/>
      <c r="BW31" s="16" t="e">
        <f t="shared" ref="BW31:BW45" si="76">BV31/BU31*100</f>
        <v>#DIV/0!</v>
      </c>
      <c r="BX31" s="23"/>
      <c r="BY31" s="23"/>
      <c r="BZ31" s="16" t="e">
        <f t="shared" ref="BZ31:BZ45" si="77">BY31/BX31*100</f>
        <v>#DIV/0!</v>
      </c>
      <c r="CA31" s="15"/>
      <c r="CB31" s="15"/>
      <c r="CC31" s="16" t="e">
        <f t="shared" ref="CC31:CC45" si="78">CB31/CA31*100</f>
        <v>#DIV/0!</v>
      </c>
      <c r="CD31" s="57">
        <f>CE31+CF31+CG31+CH31</f>
        <v>0</v>
      </c>
      <c r="CE31" s="3"/>
      <c r="CF31" s="16"/>
      <c r="CG31" s="1"/>
      <c r="CH31" s="16"/>
      <c r="CI31" s="1">
        <f>G31+P31+AE31+AO31+BF31+BS31+AN31</f>
        <v>0</v>
      </c>
    </row>
    <row r="32" spans="1:87" ht="15" hidden="1" customHeight="1" x14ac:dyDescent="0.25">
      <c r="A32" s="4"/>
      <c r="B32" s="4">
        <v>245</v>
      </c>
      <c r="C32" s="4" t="s">
        <v>89</v>
      </c>
      <c r="D32" s="17"/>
      <c r="E32" s="17"/>
      <c r="F32" s="13">
        <f>G32+P32+AE32+AO32+BF32+AN32</f>
        <v>0</v>
      </c>
      <c r="G32" s="1">
        <f>H32+I32+L32</f>
        <v>0</v>
      </c>
      <c r="H32" s="1"/>
      <c r="I32" s="15"/>
      <c r="J32" s="15"/>
      <c r="K32" s="16" t="e">
        <f t="shared" si="67"/>
        <v>#DIV/0!</v>
      </c>
      <c r="L32" s="1"/>
      <c r="M32" s="16"/>
      <c r="N32" s="16"/>
      <c r="O32" s="16"/>
      <c r="P32" s="1">
        <f>Q32+R32+S32+T32+Z32+AA32+W32</f>
        <v>0</v>
      </c>
      <c r="Q32" s="3"/>
      <c r="R32" s="15"/>
      <c r="S32" s="3"/>
      <c r="T32" s="3"/>
      <c r="U32" s="3"/>
      <c r="V32" s="16" t="e">
        <f t="shared" si="68"/>
        <v>#DIV/0!</v>
      </c>
      <c r="W32" s="15"/>
      <c r="X32" s="15"/>
      <c r="Y32" s="16" t="e">
        <f t="shared" si="69"/>
        <v>#DIV/0!</v>
      </c>
      <c r="Z32" s="3"/>
      <c r="AA32" s="1"/>
      <c r="AB32" s="16"/>
      <c r="AC32" s="1"/>
      <c r="AD32" s="16"/>
      <c r="AE32" s="16"/>
      <c r="AF32" s="16"/>
      <c r="AG32" s="16" t="e">
        <f t="shared" si="71"/>
        <v>#DIV/0!</v>
      </c>
      <c r="AH32" s="15"/>
      <c r="AI32" s="15"/>
      <c r="AJ32" s="16" t="e">
        <f t="shared" si="72"/>
        <v>#DIV/0!</v>
      </c>
      <c r="AK32" s="16"/>
      <c r="AL32" s="16"/>
      <c r="AM32" s="16"/>
      <c r="AN32" s="17"/>
      <c r="AO32" s="1"/>
      <c r="AP32" s="17"/>
      <c r="AQ32" s="17"/>
      <c r="AR32" s="16" t="e">
        <f t="shared" si="73"/>
        <v>#DIV/0!</v>
      </c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">
        <f>BG32+BH32+BI32+BL32+BO32</f>
        <v>0</v>
      </c>
      <c r="BG32" s="1"/>
      <c r="BH32" s="1"/>
      <c r="BI32" s="1"/>
      <c r="BJ32" s="1"/>
      <c r="BK32" s="16" t="e">
        <f t="shared" si="74"/>
        <v>#DIV/0!</v>
      </c>
      <c r="BL32" s="1"/>
      <c r="BM32" s="1"/>
      <c r="BN32" s="16" t="e">
        <f t="shared" si="75"/>
        <v>#DIV/0!</v>
      </c>
      <c r="BO32" s="1"/>
      <c r="BP32" s="16"/>
      <c r="BQ32" s="16"/>
      <c r="BR32" s="16"/>
      <c r="BS32" s="1">
        <f>BT32+BU32+BX32+CA32+CE32+CG32+CH32</f>
        <v>0</v>
      </c>
      <c r="BT32" s="1"/>
      <c r="BU32" s="23"/>
      <c r="BV32" s="23"/>
      <c r="BW32" s="16" t="e">
        <f t="shared" si="76"/>
        <v>#DIV/0!</v>
      </c>
      <c r="BX32" s="23"/>
      <c r="BY32" s="23"/>
      <c r="BZ32" s="16" t="e">
        <f t="shared" si="77"/>
        <v>#DIV/0!</v>
      </c>
      <c r="CA32" s="15"/>
      <c r="CB32" s="15"/>
      <c r="CC32" s="16" t="e">
        <f t="shared" si="78"/>
        <v>#DIV/0!</v>
      </c>
      <c r="CD32" s="57">
        <f>CE32+CF32+CG32+CH32</f>
        <v>0</v>
      </c>
      <c r="CE32" s="3"/>
      <c r="CF32" s="16"/>
      <c r="CG32" s="1"/>
      <c r="CH32" s="16"/>
      <c r="CI32" s="1">
        <f>G32+P32+AE32+AO32+BF32+BS32+AN32</f>
        <v>0</v>
      </c>
    </row>
    <row r="33" spans="1:87" x14ac:dyDescent="0.25">
      <c r="A33" s="17" t="s">
        <v>61</v>
      </c>
      <c r="B33" s="17"/>
      <c r="C33" s="17" t="s">
        <v>62</v>
      </c>
      <c r="D33" s="17"/>
      <c r="E33" s="17"/>
      <c r="F33" s="3">
        <f>F37+F43+F34</f>
        <v>1458400</v>
      </c>
      <c r="G33" s="3">
        <f>G37+G43</f>
        <v>0</v>
      </c>
      <c r="H33" s="3">
        <f>H37+H43</f>
        <v>0</v>
      </c>
      <c r="I33" s="3">
        <f>SUM(I34:I50)</f>
        <v>0</v>
      </c>
      <c r="J33" s="3">
        <f>SUM(J34:J50)</f>
        <v>0</v>
      </c>
      <c r="K33" s="16" t="e">
        <f t="shared" si="67"/>
        <v>#DIV/0!</v>
      </c>
      <c r="L33" s="3">
        <f>L37+L43</f>
        <v>0</v>
      </c>
      <c r="M33" s="16"/>
      <c r="N33" s="16"/>
      <c r="O33" s="16"/>
      <c r="P33" s="3">
        <f>P37+P43+P34</f>
        <v>765700</v>
      </c>
      <c r="Q33" s="3">
        <f>Q37+Q43</f>
        <v>0</v>
      </c>
      <c r="R33" s="3">
        <f>R37+R43</f>
        <v>5000</v>
      </c>
      <c r="S33" s="3">
        <f>S37+S43</f>
        <v>240000</v>
      </c>
      <c r="T33" s="3">
        <f>SUM(T34:T52)</f>
        <v>0</v>
      </c>
      <c r="U33" s="3">
        <f>SUM(U34:U52)</f>
        <v>0</v>
      </c>
      <c r="V33" s="16" t="e">
        <f t="shared" si="68"/>
        <v>#DIV/0!</v>
      </c>
      <c r="W33" s="3">
        <f>SUM(W34:W52)</f>
        <v>0</v>
      </c>
      <c r="X33" s="3">
        <f>SUM(X34:X52)</f>
        <v>0</v>
      </c>
      <c r="Y33" s="16" t="e">
        <f t="shared" si="69"/>
        <v>#DIV/0!</v>
      </c>
      <c r="Z33" s="3">
        <f>Z37+Z43</f>
        <v>354000</v>
      </c>
      <c r="AA33" s="3">
        <f>AA37+AA43+AA34</f>
        <v>162000</v>
      </c>
      <c r="AB33" s="3">
        <f>AB37+AB43</f>
        <v>4700</v>
      </c>
      <c r="AC33" s="3">
        <f>AC37+AC43</f>
        <v>0</v>
      </c>
      <c r="AD33" s="3">
        <f>AD37+AD43</f>
        <v>0</v>
      </c>
      <c r="AE33" s="3">
        <f>SUM(AE34:AE50)</f>
        <v>0</v>
      </c>
      <c r="AF33" s="3">
        <f>SUM(AF34:AF50)</f>
        <v>0</v>
      </c>
      <c r="AG33" s="16" t="e">
        <f t="shared" si="71"/>
        <v>#DIV/0!</v>
      </c>
      <c r="AH33" s="3">
        <f>SUM(AH34:AH50)</f>
        <v>0</v>
      </c>
      <c r="AI33" s="3">
        <f>SUM(AI34:AI50)</f>
        <v>0</v>
      </c>
      <c r="AJ33" s="16" t="e">
        <f t="shared" si="72"/>
        <v>#DIV/0!</v>
      </c>
      <c r="AK33" s="16"/>
      <c r="AL33" s="16"/>
      <c r="AM33" s="16"/>
      <c r="AN33" s="3">
        <f>AN37+AN43</f>
        <v>0</v>
      </c>
      <c r="AO33" s="3">
        <f>AO37+AO43</f>
        <v>0</v>
      </c>
      <c r="AP33" s="3">
        <f>SUM(AP34:AP50)</f>
        <v>0</v>
      </c>
      <c r="AQ33" s="3">
        <f>SUM(AQ34:AQ50)</f>
        <v>0</v>
      </c>
      <c r="AR33" s="16" t="e">
        <f t="shared" si="73"/>
        <v>#DIV/0!</v>
      </c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3">
        <f>BE37+BE43</f>
        <v>0</v>
      </c>
      <c r="BF33" s="3">
        <f>BF37+BF43</f>
        <v>692700</v>
      </c>
      <c r="BG33" s="3">
        <f>BG37+BG43</f>
        <v>683100</v>
      </c>
      <c r="BH33" s="3">
        <f>BH37+BH43</f>
        <v>9600</v>
      </c>
      <c r="BI33" s="3">
        <f>SUM(BI34:BI50)</f>
        <v>0</v>
      </c>
      <c r="BJ33" s="3">
        <f>SUM(BJ34:BJ50)</f>
        <v>0</v>
      </c>
      <c r="BK33" s="16" t="e">
        <f t="shared" si="74"/>
        <v>#DIV/0!</v>
      </c>
      <c r="BL33" s="3">
        <f>SUM(BL34:BL50)</f>
        <v>0</v>
      </c>
      <c r="BM33" s="3">
        <f>SUM(BM34:BM50)</f>
        <v>0</v>
      </c>
      <c r="BN33" s="16" t="e">
        <f t="shared" si="75"/>
        <v>#DIV/0!</v>
      </c>
      <c r="BO33" s="3">
        <f>BO37+BO43</f>
        <v>0</v>
      </c>
      <c r="BP33" s="16"/>
      <c r="BQ33" s="16"/>
      <c r="BR33" s="16"/>
      <c r="BS33" s="3">
        <f>BS37+BS43</f>
        <v>6019269</v>
      </c>
      <c r="BT33" s="3">
        <f>BT34+BT37+BT43</f>
        <v>22924500</v>
      </c>
      <c r="BU33" s="3">
        <f>SUM(BU34:BU50)</f>
        <v>0</v>
      </c>
      <c r="BV33" s="3">
        <f>SUM(BV34:BV50)</f>
        <v>0</v>
      </c>
      <c r="BW33" s="16" t="e">
        <f t="shared" si="76"/>
        <v>#DIV/0!</v>
      </c>
      <c r="BX33" s="3">
        <f>SUM(BX34:BX50)</f>
        <v>0</v>
      </c>
      <c r="BY33" s="3">
        <f>SUM(BY34:BY50)</f>
        <v>0</v>
      </c>
      <c r="BZ33" s="16" t="e">
        <f t="shared" si="77"/>
        <v>#DIV/0!</v>
      </c>
      <c r="CA33" s="3">
        <f>SUM(CA34:CA50)</f>
        <v>0</v>
      </c>
      <c r="CB33" s="3">
        <f>SUM(CB34:CB50)</f>
        <v>0</v>
      </c>
      <c r="CC33" s="16" t="e">
        <f t="shared" si="78"/>
        <v>#DIV/0!</v>
      </c>
      <c r="CD33" s="55">
        <f>CD37+CD43</f>
        <v>986869</v>
      </c>
      <c r="CE33" s="3">
        <f>CE37+CE43</f>
        <v>171269</v>
      </c>
      <c r="CF33" s="3">
        <f>CF37+CF43</f>
        <v>45000</v>
      </c>
      <c r="CG33" s="3">
        <f>CG37+CG43</f>
        <v>767600</v>
      </c>
      <c r="CH33" s="3">
        <f>CH37+CH43</f>
        <v>3000</v>
      </c>
      <c r="CI33" s="3">
        <f>CI34+CI37+CI43</f>
        <v>25369769</v>
      </c>
    </row>
    <row r="34" spans="1:87" ht="14.25" customHeight="1" x14ac:dyDescent="0.25">
      <c r="A34" s="4" t="s">
        <v>63</v>
      </c>
      <c r="B34" s="4">
        <v>244</v>
      </c>
      <c r="C34" s="4" t="s">
        <v>64</v>
      </c>
      <c r="D34" s="4"/>
      <c r="E34" s="4"/>
      <c r="F34" s="13">
        <f t="shared" ref="F34:F50" si="79">G34+P34+AE34+AO34+BF34+AN34</f>
        <v>8000</v>
      </c>
      <c r="G34" s="1">
        <f>H34+I34+L34</f>
        <v>0</v>
      </c>
      <c r="H34" s="1"/>
      <c r="I34" s="4"/>
      <c r="J34" s="4"/>
      <c r="K34" s="16" t="e">
        <f t="shared" si="67"/>
        <v>#DIV/0!</v>
      </c>
      <c r="L34" s="1"/>
      <c r="M34" s="16"/>
      <c r="N34" s="16"/>
      <c r="O34" s="16"/>
      <c r="P34" s="1">
        <f>Q34+R34+S34+T34+Z34+AA34+W34</f>
        <v>8000</v>
      </c>
      <c r="Q34" s="1"/>
      <c r="R34" s="16"/>
      <c r="S34" s="1"/>
      <c r="T34" s="1"/>
      <c r="U34" s="1"/>
      <c r="V34" s="16" t="e">
        <f t="shared" si="68"/>
        <v>#DIV/0!</v>
      </c>
      <c r="W34" s="4"/>
      <c r="X34" s="4"/>
      <c r="Y34" s="16" t="e">
        <f t="shared" si="69"/>
        <v>#DIV/0!</v>
      </c>
      <c r="Z34" s="1"/>
      <c r="AA34" s="1">
        <f>8000</f>
        <v>8000</v>
      </c>
      <c r="AB34" s="16"/>
      <c r="AC34" s="1"/>
      <c r="AD34" s="16"/>
      <c r="AE34" s="16">
        <f>AH34</f>
        <v>0</v>
      </c>
      <c r="AF34" s="16">
        <f>AI34</f>
        <v>0</v>
      </c>
      <c r="AG34" s="16" t="e">
        <f t="shared" si="71"/>
        <v>#DIV/0!</v>
      </c>
      <c r="AH34" s="1"/>
      <c r="AI34" s="1"/>
      <c r="AJ34" s="16" t="e">
        <f t="shared" si="72"/>
        <v>#DIV/0!</v>
      </c>
      <c r="AK34" s="16"/>
      <c r="AL34" s="16"/>
      <c r="AM34" s="16"/>
      <c r="AN34" s="15"/>
      <c r="AO34" s="1">
        <f>AP34+BE34</f>
        <v>0</v>
      </c>
      <c r="AP34" s="4"/>
      <c r="AQ34" s="4"/>
      <c r="AR34" s="16" t="e">
        <f t="shared" si="73"/>
        <v>#DIV/0!</v>
      </c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">
        <f>BG34+BH34+BI34+BL34+BO34</f>
        <v>0</v>
      </c>
      <c r="BG34" s="1"/>
      <c r="BH34" s="1"/>
      <c r="BI34" s="1"/>
      <c r="BJ34" s="1"/>
      <c r="BK34" s="16" t="e">
        <f t="shared" si="74"/>
        <v>#DIV/0!</v>
      </c>
      <c r="BL34" s="1"/>
      <c r="BM34" s="1"/>
      <c r="BN34" s="16" t="e">
        <f t="shared" si="75"/>
        <v>#DIV/0!</v>
      </c>
      <c r="BO34" s="1"/>
      <c r="BP34" s="16"/>
      <c r="BQ34" s="16"/>
      <c r="BR34" s="16"/>
      <c r="BS34" s="1">
        <f>BT34+BU34+BX34+CA34+CE34+CG34+CH34</f>
        <v>17892100</v>
      </c>
      <c r="BT34" s="1">
        <f>17892100</f>
        <v>17892100</v>
      </c>
      <c r="BU34" s="18"/>
      <c r="BV34" s="18"/>
      <c r="BW34" s="16" t="e">
        <f t="shared" si="76"/>
        <v>#DIV/0!</v>
      </c>
      <c r="BX34" s="18"/>
      <c r="BY34" s="18"/>
      <c r="BZ34" s="16" t="e">
        <f t="shared" si="77"/>
        <v>#DIV/0!</v>
      </c>
      <c r="CA34" s="16"/>
      <c r="CB34" s="16"/>
      <c r="CC34" s="16" t="e">
        <f t="shared" si="78"/>
        <v>#DIV/0!</v>
      </c>
      <c r="CD34" s="57"/>
      <c r="CE34" s="1"/>
      <c r="CF34" s="16"/>
      <c r="CG34" s="18"/>
      <c r="CH34" s="4"/>
      <c r="CI34" s="1">
        <f t="shared" ref="CI34:CI50" si="80">G34+P34+AE34+AO34+BF34+BS34+AN34</f>
        <v>17900100</v>
      </c>
    </row>
    <row r="35" spans="1:87" ht="14.25" customHeight="1" x14ac:dyDescent="0.25">
      <c r="A35" s="4"/>
      <c r="B35" s="4">
        <v>245</v>
      </c>
      <c r="C35" s="4" t="s">
        <v>89</v>
      </c>
      <c r="D35" s="4"/>
      <c r="E35" s="4"/>
      <c r="F35" s="13">
        <f t="shared" si="79"/>
        <v>0</v>
      </c>
      <c r="G35" s="1">
        <f>H35+I35+L35</f>
        <v>0</v>
      </c>
      <c r="H35" s="1"/>
      <c r="I35" s="4"/>
      <c r="J35" s="4"/>
      <c r="K35" s="16" t="e">
        <f t="shared" si="67"/>
        <v>#DIV/0!</v>
      </c>
      <c r="L35" s="1"/>
      <c r="M35" s="16"/>
      <c r="N35" s="16"/>
      <c r="O35" s="16"/>
      <c r="P35" s="1">
        <f>Q35+R35+S35+T35+Z35+AA35+W35</f>
        <v>0</v>
      </c>
      <c r="Q35" s="1"/>
      <c r="R35" s="16"/>
      <c r="S35" s="1"/>
      <c r="T35" s="1"/>
      <c r="U35" s="1"/>
      <c r="V35" s="16" t="e">
        <f t="shared" si="68"/>
        <v>#DIV/0!</v>
      </c>
      <c r="W35" s="4"/>
      <c r="X35" s="4"/>
      <c r="Y35" s="16" t="e">
        <f t="shared" si="69"/>
        <v>#DIV/0!</v>
      </c>
      <c r="Z35" s="1"/>
      <c r="AA35" s="1"/>
      <c r="AB35" s="16"/>
      <c r="AC35" s="1"/>
      <c r="AD35" s="16"/>
      <c r="AE35" s="16"/>
      <c r="AF35" s="16"/>
      <c r="AG35" s="16" t="e">
        <f t="shared" si="71"/>
        <v>#DIV/0!</v>
      </c>
      <c r="AH35" s="1"/>
      <c r="AI35" s="1"/>
      <c r="AJ35" s="16" t="e">
        <f t="shared" si="72"/>
        <v>#DIV/0!</v>
      </c>
      <c r="AK35" s="16"/>
      <c r="AL35" s="16"/>
      <c r="AM35" s="16"/>
      <c r="AN35" s="15"/>
      <c r="AO35" s="1"/>
      <c r="AP35" s="4"/>
      <c r="AQ35" s="4"/>
      <c r="AR35" s="16" t="e">
        <f t="shared" si="73"/>
        <v>#DIV/0!</v>
      </c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">
        <f>BG35+BH35+BI35+BL35+BO35</f>
        <v>0</v>
      </c>
      <c r="BG35" s="1"/>
      <c r="BH35" s="1"/>
      <c r="BI35" s="1"/>
      <c r="BJ35" s="1"/>
      <c r="BK35" s="16" t="e">
        <f t="shared" si="74"/>
        <v>#DIV/0!</v>
      </c>
      <c r="BL35" s="1"/>
      <c r="BM35" s="1"/>
      <c r="BN35" s="16" t="e">
        <f t="shared" si="75"/>
        <v>#DIV/0!</v>
      </c>
      <c r="BO35" s="1"/>
      <c r="BP35" s="16"/>
      <c r="BQ35" s="16"/>
      <c r="BR35" s="16"/>
      <c r="BS35" s="1">
        <f>BT35+BU35+BX35+CA35+CE35+CG35+CH35</f>
        <v>0</v>
      </c>
      <c r="BT35" s="1"/>
      <c r="BU35" s="18"/>
      <c r="BV35" s="18"/>
      <c r="BW35" s="16" t="e">
        <f t="shared" si="76"/>
        <v>#DIV/0!</v>
      </c>
      <c r="BX35" s="18"/>
      <c r="BY35" s="18"/>
      <c r="BZ35" s="16" t="e">
        <f t="shared" si="77"/>
        <v>#DIV/0!</v>
      </c>
      <c r="CA35" s="16"/>
      <c r="CB35" s="16"/>
      <c r="CC35" s="16" t="e">
        <f t="shared" si="78"/>
        <v>#DIV/0!</v>
      </c>
      <c r="CD35" s="57"/>
      <c r="CE35" s="1"/>
      <c r="CF35" s="16"/>
      <c r="CG35" s="16"/>
      <c r="CH35" s="4"/>
      <c r="CI35" s="1">
        <f t="shared" si="80"/>
        <v>0</v>
      </c>
    </row>
    <row r="36" spans="1:87" ht="15" customHeight="1" x14ac:dyDescent="0.25">
      <c r="A36" s="4"/>
      <c r="B36" s="4">
        <v>851</v>
      </c>
      <c r="C36" s="4" t="s">
        <v>88</v>
      </c>
      <c r="D36" s="4"/>
      <c r="E36" s="4"/>
      <c r="F36" s="13">
        <f t="shared" si="79"/>
        <v>0</v>
      </c>
      <c r="G36" s="1">
        <f>H36+I36+L36</f>
        <v>0</v>
      </c>
      <c r="H36" s="1"/>
      <c r="I36" s="4"/>
      <c r="J36" s="4"/>
      <c r="K36" s="16" t="e">
        <f t="shared" si="67"/>
        <v>#DIV/0!</v>
      </c>
      <c r="L36" s="1"/>
      <c r="M36" s="16"/>
      <c r="N36" s="16"/>
      <c r="O36" s="16"/>
      <c r="P36" s="1">
        <f>Q36+R36+S36+T36+Z36+AA36+W36</f>
        <v>0</v>
      </c>
      <c r="Q36" s="1"/>
      <c r="R36" s="16"/>
      <c r="S36" s="1"/>
      <c r="T36" s="1"/>
      <c r="U36" s="1"/>
      <c r="V36" s="16" t="e">
        <f t="shared" si="68"/>
        <v>#DIV/0!</v>
      </c>
      <c r="W36" s="4"/>
      <c r="X36" s="4"/>
      <c r="Y36" s="16" t="e">
        <f t="shared" si="69"/>
        <v>#DIV/0!</v>
      </c>
      <c r="Z36" s="1"/>
      <c r="AA36" s="1"/>
      <c r="AB36" s="16"/>
      <c r="AC36" s="1"/>
      <c r="AD36" s="16"/>
      <c r="AE36" s="16"/>
      <c r="AF36" s="16"/>
      <c r="AG36" s="16" t="e">
        <f t="shared" si="71"/>
        <v>#DIV/0!</v>
      </c>
      <c r="AH36" s="1"/>
      <c r="AI36" s="1"/>
      <c r="AJ36" s="16" t="e">
        <f t="shared" si="72"/>
        <v>#DIV/0!</v>
      </c>
      <c r="AK36" s="16"/>
      <c r="AL36" s="16"/>
      <c r="AM36" s="16"/>
      <c r="AN36" s="15"/>
      <c r="AO36" s="1"/>
      <c r="AP36" s="4"/>
      <c r="AQ36" s="4"/>
      <c r="AR36" s="16" t="e">
        <f t="shared" si="73"/>
        <v>#DIV/0!</v>
      </c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">
        <f>BG36+BH36+BI36+BL36+BO36</f>
        <v>0</v>
      </c>
      <c r="BG36" s="1"/>
      <c r="BH36" s="1"/>
      <c r="BI36" s="1"/>
      <c r="BJ36" s="1"/>
      <c r="BK36" s="16" t="e">
        <f t="shared" si="74"/>
        <v>#DIV/0!</v>
      </c>
      <c r="BL36" s="1"/>
      <c r="BM36" s="1"/>
      <c r="BN36" s="16" t="e">
        <f t="shared" si="75"/>
        <v>#DIV/0!</v>
      </c>
      <c r="BO36" s="1"/>
      <c r="BP36" s="16"/>
      <c r="BQ36" s="16"/>
      <c r="BR36" s="16"/>
      <c r="BS36" s="1">
        <f>BT36+BU36+BX36+CA36+CE36+CG36+CH36</f>
        <v>0</v>
      </c>
      <c r="BT36" s="1"/>
      <c r="BU36" s="18"/>
      <c r="BV36" s="18"/>
      <c r="BW36" s="16" t="e">
        <f t="shared" si="76"/>
        <v>#DIV/0!</v>
      </c>
      <c r="BX36" s="18"/>
      <c r="BY36" s="18"/>
      <c r="BZ36" s="16" t="e">
        <f t="shared" si="77"/>
        <v>#DIV/0!</v>
      </c>
      <c r="CA36" s="16"/>
      <c r="CB36" s="16"/>
      <c r="CC36" s="16" t="e">
        <f t="shared" si="78"/>
        <v>#DIV/0!</v>
      </c>
      <c r="CD36" s="57"/>
      <c r="CE36" s="1"/>
      <c r="CF36" s="16"/>
      <c r="CG36" s="16"/>
      <c r="CH36" s="4"/>
      <c r="CI36" s="1">
        <f t="shared" si="80"/>
        <v>0</v>
      </c>
    </row>
    <row r="37" spans="1:87" x14ac:dyDescent="0.25">
      <c r="A37" s="4" t="s">
        <v>98</v>
      </c>
      <c r="B37" s="5"/>
      <c r="C37" s="4" t="s">
        <v>65</v>
      </c>
      <c r="D37" s="4"/>
      <c r="E37" s="4"/>
      <c r="F37" s="13">
        <f t="shared" si="79"/>
        <v>193500</v>
      </c>
      <c r="G37" s="1">
        <f>H37+I37+L37</f>
        <v>0</v>
      </c>
      <c r="H37" s="1"/>
      <c r="I37" s="1"/>
      <c r="J37" s="1"/>
      <c r="K37" s="16" t="e">
        <f t="shared" si="67"/>
        <v>#DIV/0!</v>
      </c>
      <c r="L37" s="1"/>
      <c r="M37" s="16"/>
      <c r="N37" s="16"/>
      <c r="O37" s="16"/>
      <c r="P37" s="1">
        <f>Q37+R37+S37+T37+Z37+AA37+W37+AB37</f>
        <v>164700</v>
      </c>
      <c r="Q37" s="1"/>
      <c r="R37" s="1"/>
      <c r="S37" s="1">
        <f>S39</f>
        <v>160000</v>
      </c>
      <c r="T37" s="1"/>
      <c r="U37" s="1"/>
      <c r="V37" s="16" t="e">
        <f t="shared" si="68"/>
        <v>#DIV/0!</v>
      </c>
      <c r="W37" s="1"/>
      <c r="X37" s="1"/>
      <c r="Y37" s="16" t="e">
        <f t="shared" si="69"/>
        <v>#DIV/0!</v>
      </c>
      <c r="Z37" s="42"/>
      <c r="AA37" s="1">
        <f>AA38</f>
        <v>0</v>
      </c>
      <c r="AB37" s="1">
        <f>AB38</f>
        <v>4700</v>
      </c>
      <c r="AC37" s="1"/>
      <c r="AD37" s="16"/>
      <c r="AE37" s="16">
        <f>AH37</f>
        <v>0</v>
      </c>
      <c r="AF37" s="16">
        <f>AI37</f>
        <v>0</v>
      </c>
      <c r="AG37" s="16" t="e">
        <f t="shared" si="71"/>
        <v>#DIV/0!</v>
      </c>
      <c r="AH37" s="1"/>
      <c r="AI37" s="1"/>
      <c r="AJ37" s="16" t="e">
        <f t="shared" si="72"/>
        <v>#DIV/0!</v>
      </c>
      <c r="AK37" s="16"/>
      <c r="AL37" s="16"/>
      <c r="AM37" s="16"/>
      <c r="AN37" s="15"/>
      <c r="AO37" s="1">
        <f>AP37+BE37</f>
        <v>0</v>
      </c>
      <c r="AP37" s="1"/>
      <c r="AQ37" s="1"/>
      <c r="AR37" s="16" t="e">
        <f t="shared" si="73"/>
        <v>#DIV/0!</v>
      </c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1">
        <f>BG37+BH37+BI37+BL37+BO37</f>
        <v>28800</v>
      </c>
      <c r="BG37" s="1">
        <f>BG42</f>
        <v>28800</v>
      </c>
      <c r="BH37" s="1">
        <f>BH42</f>
        <v>0</v>
      </c>
      <c r="BI37" s="1"/>
      <c r="BJ37" s="1"/>
      <c r="BK37" s="16" t="e">
        <f t="shared" si="74"/>
        <v>#DIV/0!</v>
      </c>
      <c r="BL37" s="1"/>
      <c r="BM37" s="1"/>
      <c r="BN37" s="16" t="e">
        <f t="shared" si="75"/>
        <v>#DIV/0!</v>
      </c>
      <c r="BO37" s="1">
        <f>BO42</f>
        <v>0</v>
      </c>
      <c r="BP37" s="16"/>
      <c r="BQ37" s="16"/>
      <c r="BR37" s="16"/>
      <c r="BS37" s="1">
        <f>BT37+CD37</f>
        <v>660869</v>
      </c>
      <c r="BT37" s="1">
        <f>BT38</f>
        <v>375000</v>
      </c>
      <c r="BU37" s="1">
        <f>40000-40000</f>
        <v>0</v>
      </c>
      <c r="BV37" s="1"/>
      <c r="BW37" s="16" t="e">
        <f t="shared" si="76"/>
        <v>#DIV/0!</v>
      </c>
      <c r="BX37" s="1"/>
      <c r="BY37" s="1"/>
      <c r="BZ37" s="16" t="e">
        <f t="shared" si="77"/>
        <v>#DIV/0!</v>
      </c>
      <c r="CA37" s="1"/>
      <c r="CB37" s="1"/>
      <c r="CC37" s="16" t="e">
        <f t="shared" si="78"/>
        <v>#DIV/0!</v>
      </c>
      <c r="CD37" s="57">
        <f>CE37+CG37</f>
        <v>285869</v>
      </c>
      <c r="CE37" s="1">
        <f>CE38</f>
        <v>85269</v>
      </c>
      <c r="CF37" s="1">
        <f>CF38</f>
        <v>0</v>
      </c>
      <c r="CG37" s="1">
        <f>CG38</f>
        <v>200600</v>
      </c>
      <c r="CH37" s="16"/>
      <c r="CI37" s="1">
        <f t="shared" si="80"/>
        <v>854369</v>
      </c>
    </row>
    <row r="38" spans="1:87" x14ac:dyDescent="0.25">
      <c r="A38" s="4"/>
      <c r="B38" s="5">
        <v>244</v>
      </c>
      <c r="C38" s="6" t="s">
        <v>40</v>
      </c>
      <c r="D38" s="4"/>
      <c r="E38" s="4"/>
      <c r="F38" s="13">
        <f t="shared" si="79"/>
        <v>4700</v>
      </c>
      <c r="G38" s="1">
        <f>H38+I38+L38</f>
        <v>0</v>
      </c>
      <c r="H38" s="1"/>
      <c r="I38" s="4"/>
      <c r="J38" s="4"/>
      <c r="K38" s="16" t="e">
        <f t="shared" si="67"/>
        <v>#DIV/0!</v>
      </c>
      <c r="L38" s="1"/>
      <c r="M38" s="16"/>
      <c r="N38" s="16"/>
      <c r="O38" s="16"/>
      <c r="P38" s="1">
        <f>Q38+R38+S38+T38+Z38+AA38+W38+AB38</f>
        <v>4700</v>
      </c>
      <c r="Q38" s="1"/>
      <c r="R38" s="1"/>
      <c r="S38" s="1"/>
      <c r="T38" s="1"/>
      <c r="U38" s="1"/>
      <c r="V38" s="16" t="e">
        <f t="shared" si="68"/>
        <v>#DIV/0!</v>
      </c>
      <c r="W38" s="1"/>
      <c r="X38" s="1"/>
      <c r="Y38" s="16" t="e">
        <f t="shared" si="69"/>
        <v>#DIV/0!</v>
      </c>
      <c r="Z38" s="42"/>
      <c r="AA38" s="1"/>
      <c r="AB38" s="1">
        <f>4700</f>
        <v>4700</v>
      </c>
      <c r="AC38" s="1"/>
      <c r="AD38" s="16"/>
      <c r="AE38" s="16"/>
      <c r="AF38" s="16"/>
      <c r="AG38" s="16" t="e">
        <f t="shared" si="71"/>
        <v>#DIV/0!</v>
      </c>
      <c r="AH38" s="1"/>
      <c r="AI38" s="1"/>
      <c r="AJ38" s="16" t="e">
        <f t="shared" si="72"/>
        <v>#DIV/0!</v>
      </c>
      <c r="AK38" s="16"/>
      <c r="AL38" s="16"/>
      <c r="AM38" s="16"/>
      <c r="AN38" s="15"/>
      <c r="AO38" s="1">
        <f>AP38+BE38</f>
        <v>0</v>
      </c>
      <c r="AP38" s="1"/>
      <c r="AQ38" s="1"/>
      <c r="AR38" s="16" t="e">
        <f t="shared" si="73"/>
        <v>#DIV/0!</v>
      </c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1">
        <f>BG38+BH38+BI38+BL38+BO38</f>
        <v>0</v>
      </c>
      <c r="BG38" s="1"/>
      <c r="BH38" s="1"/>
      <c r="BI38" s="1"/>
      <c r="BJ38" s="1"/>
      <c r="BK38" s="16" t="e">
        <f t="shared" si="74"/>
        <v>#DIV/0!</v>
      </c>
      <c r="BL38" s="1"/>
      <c r="BM38" s="1"/>
      <c r="BN38" s="16" t="e">
        <f t="shared" si="75"/>
        <v>#DIV/0!</v>
      </c>
      <c r="BO38" s="1"/>
      <c r="BP38" s="16"/>
      <c r="BQ38" s="16"/>
      <c r="BR38" s="16"/>
      <c r="BS38" s="1">
        <f>BT38+CD38</f>
        <v>660869</v>
      </c>
      <c r="BT38" s="1">
        <f>390000+3600-15000-3600</f>
        <v>375000</v>
      </c>
      <c r="BU38" s="1"/>
      <c r="BV38" s="1"/>
      <c r="BW38" s="16" t="e">
        <f t="shared" si="76"/>
        <v>#DIV/0!</v>
      </c>
      <c r="BX38" s="1"/>
      <c r="BY38" s="1"/>
      <c r="BZ38" s="16" t="e">
        <f t="shared" si="77"/>
        <v>#DIV/0!</v>
      </c>
      <c r="CA38" s="1"/>
      <c r="CB38" s="1"/>
      <c r="CC38" s="16" t="e">
        <f t="shared" si="78"/>
        <v>#DIV/0!</v>
      </c>
      <c r="CD38" s="57">
        <f>CE38+CF38+CG38+CH38</f>
        <v>285869</v>
      </c>
      <c r="CE38" s="1">
        <f>50000+7338-2000+30000-69</f>
        <v>85269</v>
      </c>
      <c r="CF38" s="1"/>
      <c r="CG38" s="1">
        <f>150000+10000+15000+3600+2000+20000</f>
        <v>200600</v>
      </c>
      <c r="CH38" s="16"/>
      <c r="CI38" s="1">
        <f t="shared" si="80"/>
        <v>665569</v>
      </c>
    </row>
    <row r="39" spans="1:87" x14ac:dyDescent="0.25">
      <c r="A39" s="4"/>
      <c r="B39" s="5">
        <v>247</v>
      </c>
      <c r="C39" s="4" t="s">
        <v>112</v>
      </c>
      <c r="D39" s="4"/>
      <c r="E39" s="4"/>
      <c r="F39" s="13">
        <f t="shared" si="79"/>
        <v>160000</v>
      </c>
      <c r="G39" s="1"/>
      <c r="H39" s="1"/>
      <c r="I39" s="4"/>
      <c r="J39" s="4"/>
      <c r="K39" s="16"/>
      <c r="L39" s="1"/>
      <c r="M39" s="16"/>
      <c r="N39" s="16"/>
      <c r="O39" s="16"/>
      <c r="P39" s="1">
        <f>Q39+R39+S39+T39+Z39+AA39+W39</f>
        <v>160000</v>
      </c>
      <c r="Q39" s="1"/>
      <c r="R39" s="1"/>
      <c r="S39" s="1">
        <f>150000-140000+140000+10000</f>
        <v>160000</v>
      </c>
      <c r="T39" s="1"/>
      <c r="U39" s="1"/>
      <c r="V39" s="16"/>
      <c r="W39" s="1"/>
      <c r="X39" s="1"/>
      <c r="Y39" s="16"/>
      <c r="Z39" s="42"/>
      <c r="AA39" s="1"/>
      <c r="AB39" s="16"/>
      <c r="AC39" s="1"/>
      <c r="AD39" s="16"/>
      <c r="AE39" s="16"/>
      <c r="AF39" s="16"/>
      <c r="AG39" s="16"/>
      <c r="AH39" s="1"/>
      <c r="AI39" s="1"/>
      <c r="AJ39" s="16"/>
      <c r="AK39" s="16"/>
      <c r="AL39" s="16"/>
      <c r="AM39" s="16"/>
      <c r="AN39" s="15"/>
      <c r="AO39" s="1"/>
      <c r="AP39" s="1"/>
      <c r="AQ39" s="1"/>
      <c r="AR39" s="16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1"/>
      <c r="BG39" s="1"/>
      <c r="BH39" s="1"/>
      <c r="BI39" s="1"/>
      <c r="BJ39" s="1"/>
      <c r="BK39" s="16"/>
      <c r="BL39" s="1"/>
      <c r="BM39" s="1"/>
      <c r="BN39" s="16"/>
      <c r="BO39" s="1"/>
      <c r="BP39" s="16"/>
      <c r="BQ39" s="16"/>
      <c r="BR39" s="16"/>
      <c r="BS39" s="1"/>
      <c r="BT39" s="1"/>
      <c r="BU39" s="1"/>
      <c r="BV39" s="1"/>
      <c r="BW39" s="16"/>
      <c r="BX39" s="1"/>
      <c r="BY39" s="1"/>
      <c r="BZ39" s="16"/>
      <c r="CA39" s="1"/>
      <c r="CB39" s="1"/>
      <c r="CC39" s="16"/>
      <c r="CD39" s="57"/>
      <c r="CE39" s="1"/>
      <c r="CF39" s="16"/>
      <c r="CG39" s="1"/>
      <c r="CH39" s="16"/>
      <c r="CI39" s="1">
        <f t="shared" si="80"/>
        <v>160000</v>
      </c>
    </row>
    <row r="40" spans="1:87" x14ac:dyDescent="0.25">
      <c r="A40" s="4"/>
      <c r="B40" s="5">
        <v>414</v>
      </c>
      <c r="C40" s="4" t="s">
        <v>91</v>
      </c>
      <c r="D40" s="4"/>
      <c r="E40" s="4"/>
      <c r="F40" s="13">
        <f t="shared" si="79"/>
        <v>0</v>
      </c>
      <c r="G40" s="1">
        <f>H40+I40+L40</f>
        <v>0</v>
      </c>
      <c r="H40" s="1"/>
      <c r="I40" s="4"/>
      <c r="J40" s="4"/>
      <c r="K40" s="16" t="e">
        <f t="shared" si="67"/>
        <v>#DIV/0!</v>
      </c>
      <c r="L40" s="1"/>
      <c r="M40" s="16"/>
      <c r="N40" s="16"/>
      <c r="O40" s="16"/>
      <c r="P40" s="1">
        <f>Q40+R40+S40+T40+Z40+AA40+W40+AC40</f>
        <v>0</v>
      </c>
      <c r="Q40" s="1"/>
      <c r="R40" s="1"/>
      <c r="S40" s="1"/>
      <c r="T40" s="1"/>
      <c r="U40" s="1"/>
      <c r="V40" s="16" t="e">
        <f t="shared" si="68"/>
        <v>#DIV/0!</v>
      </c>
      <c r="W40" s="1"/>
      <c r="X40" s="1"/>
      <c r="Y40" s="16" t="e">
        <f t="shared" si="69"/>
        <v>#DIV/0!</v>
      </c>
      <c r="Z40" s="42"/>
      <c r="AA40" s="1"/>
      <c r="AB40" s="16"/>
      <c r="AC40" s="1"/>
      <c r="AD40" s="16"/>
      <c r="AE40" s="16"/>
      <c r="AF40" s="16"/>
      <c r="AG40" s="16" t="e">
        <f t="shared" si="71"/>
        <v>#DIV/0!</v>
      </c>
      <c r="AH40" s="1"/>
      <c r="AI40" s="1"/>
      <c r="AJ40" s="16" t="e">
        <f t="shared" si="72"/>
        <v>#DIV/0!</v>
      </c>
      <c r="AK40" s="16"/>
      <c r="AL40" s="16"/>
      <c r="AM40" s="16"/>
      <c r="AN40" s="15"/>
      <c r="AO40" s="1"/>
      <c r="AP40" s="1"/>
      <c r="AQ40" s="1"/>
      <c r="AR40" s="16" t="e">
        <f t="shared" si="73"/>
        <v>#DIV/0!</v>
      </c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1">
        <f>BG40+BH40+BI40+BL40+BO40</f>
        <v>0</v>
      </c>
      <c r="BG40" s="1"/>
      <c r="BH40" s="1"/>
      <c r="BI40" s="1"/>
      <c r="BJ40" s="1"/>
      <c r="BK40" s="16" t="e">
        <f t="shared" si="74"/>
        <v>#DIV/0!</v>
      </c>
      <c r="BL40" s="1"/>
      <c r="BM40" s="1"/>
      <c r="BN40" s="16" t="e">
        <f t="shared" si="75"/>
        <v>#DIV/0!</v>
      </c>
      <c r="BO40" s="1"/>
      <c r="BP40" s="16"/>
      <c r="BQ40" s="16"/>
      <c r="BR40" s="16"/>
      <c r="BS40" s="1">
        <f>BT40+BU40+BX40+CA40+CE40+CG40+CH40</f>
        <v>0</v>
      </c>
      <c r="BT40" s="1"/>
      <c r="BU40" s="1"/>
      <c r="BV40" s="1"/>
      <c r="BW40" s="16" t="e">
        <f t="shared" si="76"/>
        <v>#DIV/0!</v>
      </c>
      <c r="BX40" s="1"/>
      <c r="BY40" s="1"/>
      <c r="BZ40" s="16" t="e">
        <f t="shared" si="77"/>
        <v>#DIV/0!</v>
      </c>
      <c r="CA40" s="1"/>
      <c r="CB40" s="1"/>
      <c r="CC40" s="16" t="e">
        <f t="shared" si="78"/>
        <v>#DIV/0!</v>
      </c>
      <c r="CD40" s="57"/>
      <c r="CE40" s="1"/>
      <c r="CF40" s="16"/>
      <c r="CG40" s="1"/>
      <c r="CH40" s="16"/>
      <c r="CI40" s="1">
        <f t="shared" si="80"/>
        <v>0</v>
      </c>
    </row>
    <row r="41" spans="1:87" x14ac:dyDescent="0.25">
      <c r="A41" s="4"/>
      <c r="B41" s="5">
        <v>851</v>
      </c>
      <c r="C41" s="6" t="s">
        <v>85</v>
      </c>
      <c r="D41" s="4"/>
      <c r="E41" s="4"/>
      <c r="F41" s="13">
        <f t="shared" si="79"/>
        <v>0</v>
      </c>
      <c r="G41" s="1">
        <f>H41+I41+L41</f>
        <v>0</v>
      </c>
      <c r="H41" s="1"/>
      <c r="I41" s="4"/>
      <c r="J41" s="4"/>
      <c r="K41" s="16" t="e">
        <f t="shared" si="67"/>
        <v>#DIV/0!</v>
      </c>
      <c r="L41" s="1"/>
      <c r="M41" s="16"/>
      <c r="N41" s="16"/>
      <c r="O41" s="16"/>
      <c r="P41" s="1">
        <f t="shared" ref="P41:P47" si="81">Q41+R41+S41+T41+Z41+AA41+W41</f>
        <v>0</v>
      </c>
      <c r="Q41" s="1"/>
      <c r="R41" s="1"/>
      <c r="S41" s="1"/>
      <c r="T41" s="1"/>
      <c r="U41" s="1"/>
      <c r="V41" s="16" t="e">
        <f t="shared" si="68"/>
        <v>#DIV/0!</v>
      </c>
      <c r="W41" s="1"/>
      <c r="X41" s="1"/>
      <c r="Y41" s="16" t="e">
        <f t="shared" si="69"/>
        <v>#DIV/0!</v>
      </c>
      <c r="Z41" s="42"/>
      <c r="AA41" s="1"/>
      <c r="AB41" s="16"/>
      <c r="AC41" s="1"/>
      <c r="AD41" s="16"/>
      <c r="AE41" s="16"/>
      <c r="AF41" s="16"/>
      <c r="AG41" s="16" t="e">
        <f t="shared" si="71"/>
        <v>#DIV/0!</v>
      </c>
      <c r="AH41" s="1"/>
      <c r="AI41" s="1"/>
      <c r="AJ41" s="16" t="e">
        <f t="shared" si="72"/>
        <v>#DIV/0!</v>
      </c>
      <c r="AK41" s="16"/>
      <c r="AL41" s="16"/>
      <c r="AM41" s="16"/>
      <c r="AN41" s="15"/>
      <c r="AO41" s="1">
        <f>AP41+BE41</f>
        <v>0</v>
      </c>
      <c r="AP41" s="1"/>
      <c r="AQ41" s="1"/>
      <c r="AR41" s="16" t="e">
        <f t="shared" si="73"/>
        <v>#DIV/0!</v>
      </c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1">
        <f>BG41+BH41+BI41+BL41+BO41</f>
        <v>0</v>
      </c>
      <c r="BG41" s="1"/>
      <c r="BH41" s="1"/>
      <c r="BI41" s="1"/>
      <c r="BJ41" s="1"/>
      <c r="BK41" s="16" t="e">
        <f t="shared" si="74"/>
        <v>#DIV/0!</v>
      </c>
      <c r="BL41" s="1"/>
      <c r="BM41" s="1"/>
      <c r="BN41" s="16" t="e">
        <f t="shared" si="75"/>
        <v>#DIV/0!</v>
      </c>
      <c r="BO41" s="1"/>
      <c r="BP41" s="16"/>
      <c r="BQ41" s="16"/>
      <c r="BR41" s="16"/>
      <c r="BS41" s="1">
        <f>BT41+BU41+BX41+CA41+CE41+CG41+CH41</f>
        <v>0</v>
      </c>
      <c r="BT41" s="1"/>
      <c r="BU41" s="1"/>
      <c r="BV41" s="1"/>
      <c r="BW41" s="16" t="e">
        <f t="shared" si="76"/>
        <v>#DIV/0!</v>
      </c>
      <c r="BX41" s="1"/>
      <c r="BY41" s="1"/>
      <c r="BZ41" s="16" t="e">
        <f t="shared" si="77"/>
        <v>#DIV/0!</v>
      </c>
      <c r="CA41" s="1"/>
      <c r="CB41" s="1"/>
      <c r="CC41" s="16" t="e">
        <f t="shared" si="78"/>
        <v>#DIV/0!</v>
      </c>
      <c r="CD41" s="57"/>
      <c r="CE41" s="1"/>
      <c r="CF41" s="16"/>
      <c r="CG41" s="1"/>
      <c r="CH41" s="16"/>
      <c r="CI41" s="1">
        <f t="shared" si="80"/>
        <v>0</v>
      </c>
    </row>
    <row r="42" spans="1:87" x14ac:dyDescent="0.25">
      <c r="A42" s="4"/>
      <c r="B42" s="5">
        <v>852.85299999999995</v>
      </c>
      <c r="C42" s="6" t="s">
        <v>86</v>
      </c>
      <c r="D42" s="4"/>
      <c r="E42" s="4"/>
      <c r="F42" s="13">
        <f t="shared" si="79"/>
        <v>28800</v>
      </c>
      <c r="G42" s="1">
        <f>H42+I42+L42</f>
        <v>0</v>
      </c>
      <c r="H42" s="1"/>
      <c r="I42" s="4"/>
      <c r="J42" s="4"/>
      <c r="K42" s="16" t="e">
        <f t="shared" si="67"/>
        <v>#DIV/0!</v>
      </c>
      <c r="L42" s="1"/>
      <c r="M42" s="16"/>
      <c r="N42" s="16"/>
      <c r="O42" s="16"/>
      <c r="P42" s="1">
        <f t="shared" si="81"/>
        <v>0</v>
      </c>
      <c r="Q42" s="1"/>
      <c r="R42" s="1"/>
      <c r="S42" s="1"/>
      <c r="T42" s="1"/>
      <c r="U42" s="1"/>
      <c r="V42" s="16" t="e">
        <f t="shared" si="68"/>
        <v>#DIV/0!</v>
      </c>
      <c r="W42" s="1"/>
      <c r="X42" s="1"/>
      <c r="Y42" s="16" t="e">
        <f t="shared" si="69"/>
        <v>#DIV/0!</v>
      </c>
      <c r="Z42" s="42"/>
      <c r="AA42" s="1"/>
      <c r="AB42" s="16"/>
      <c r="AC42" s="1"/>
      <c r="AD42" s="16"/>
      <c r="AE42" s="16"/>
      <c r="AF42" s="16"/>
      <c r="AG42" s="16" t="e">
        <f t="shared" si="71"/>
        <v>#DIV/0!</v>
      </c>
      <c r="AH42" s="1"/>
      <c r="AI42" s="1"/>
      <c r="AJ42" s="16" t="e">
        <f t="shared" si="72"/>
        <v>#DIV/0!</v>
      </c>
      <c r="AK42" s="16"/>
      <c r="AL42" s="16"/>
      <c r="AM42" s="16"/>
      <c r="AN42" s="15"/>
      <c r="AO42" s="1">
        <f>AP42+BE42</f>
        <v>0</v>
      </c>
      <c r="AP42" s="1"/>
      <c r="AQ42" s="1"/>
      <c r="AR42" s="16" t="e">
        <f t="shared" si="73"/>
        <v>#DIV/0!</v>
      </c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1">
        <f>BG42+BH42+BI42+BL42+BO42</f>
        <v>28800</v>
      </c>
      <c r="BG42" s="1">
        <f>28742+59-1</f>
        <v>28800</v>
      </c>
      <c r="BH42" s="1"/>
      <c r="BI42" s="1"/>
      <c r="BJ42" s="1"/>
      <c r="BK42" s="16" t="e">
        <f t="shared" si="74"/>
        <v>#DIV/0!</v>
      </c>
      <c r="BL42" s="1"/>
      <c r="BM42" s="1"/>
      <c r="BN42" s="16" t="e">
        <f t="shared" si="75"/>
        <v>#DIV/0!</v>
      </c>
      <c r="BO42" s="1"/>
      <c r="BP42" s="16"/>
      <c r="BQ42" s="16"/>
      <c r="BR42" s="16"/>
      <c r="BS42" s="1">
        <f>BT42+BU42+BX42+CA42+CE42+CG42+CH42</f>
        <v>0</v>
      </c>
      <c r="BT42" s="1"/>
      <c r="BU42" s="1"/>
      <c r="BV42" s="1"/>
      <c r="BW42" s="16" t="e">
        <f t="shared" si="76"/>
        <v>#DIV/0!</v>
      </c>
      <c r="BX42" s="1"/>
      <c r="BY42" s="1"/>
      <c r="BZ42" s="16" t="e">
        <f t="shared" si="77"/>
        <v>#DIV/0!</v>
      </c>
      <c r="CA42" s="1"/>
      <c r="CB42" s="1"/>
      <c r="CC42" s="16" t="e">
        <f t="shared" si="78"/>
        <v>#DIV/0!</v>
      </c>
      <c r="CD42" s="57"/>
      <c r="CE42" s="1"/>
      <c r="CF42" s="16"/>
      <c r="CG42" s="1"/>
      <c r="CH42" s="16"/>
      <c r="CI42" s="1">
        <f t="shared" si="80"/>
        <v>28800</v>
      </c>
    </row>
    <row r="43" spans="1:87" x14ac:dyDescent="0.25">
      <c r="A43" s="4" t="s">
        <v>66</v>
      </c>
      <c r="B43" s="5"/>
      <c r="C43" s="4" t="s">
        <v>99</v>
      </c>
      <c r="D43" s="4"/>
      <c r="E43" s="4"/>
      <c r="F43" s="13">
        <f t="shared" si="79"/>
        <v>1256900</v>
      </c>
      <c r="G43" s="1">
        <f>H43+I43+L43</f>
        <v>0</v>
      </c>
      <c r="H43" s="1"/>
      <c r="I43" s="1"/>
      <c r="J43" s="1"/>
      <c r="K43" s="16" t="e">
        <f t="shared" si="67"/>
        <v>#DIV/0!</v>
      </c>
      <c r="L43" s="1"/>
      <c r="M43" s="16"/>
      <c r="N43" s="16"/>
      <c r="O43" s="16"/>
      <c r="P43" s="1">
        <f t="shared" si="81"/>
        <v>593000</v>
      </c>
      <c r="Q43" s="1"/>
      <c r="R43" s="1">
        <f>R44</f>
        <v>5000</v>
      </c>
      <c r="S43" s="1">
        <f>S45</f>
        <v>80000</v>
      </c>
      <c r="T43" s="1"/>
      <c r="U43" s="1"/>
      <c r="V43" s="16" t="e">
        <f t="shared" si="68"/>
        <v>#DIV/0!</v>
      </c>
      <c r="W43" s="1"/>
      <c r="X43" s="1"/>
      <c r="Y43" s="16" t="e">
        <f t="shared" si="69"/>
        <v>#DIV/0!</v>
      </c>
      <c r="Z43" s="42">
        <f>Z44</f>
        <v>354000</v>
      </c>
      <c r="AA43" s="1">
        <f>AA44</f>
        <v>154000</v>
      </c>
      <c r="AB43" s="16"/>
      <c r="AC43" s="1"/>
      <c r="AD43" s="16"/>
      <c r="AE43" s="16">
        <f>AH43</f>
        <v>0</v>
      </c>
      <c r="AF43" s="16">
        <f>AI43</f>
        <v>0</v>
      </c>
      <c r="AG43" s="16" t="e">
        <f t="shared" si="71"/>
        <v>#DIV/0!</v>
      </c>
      <c r="AH43" s="1"/>
      <c r="AI43" s="1"/>
      <c r="AJ43" s="16" t="e">
        <f t="shared" si="72"/>
        <v>#DIV/0!</v>
      </c>
      <c r="AK43" s="16"/>
      <c r="AL43" s="16"/>
      <c r="AM43" s="16"/>
      <c r="AN43" s="15"/>
      <c r="AO43" s="1">
        <f>AP43+BE43</f>
        <v>0</v>
      </c>
      <c r="AP43" s="1"/>
      <c r="AQ43" s="1"/>
      <c r="AR43" s="16" t="e">
        <f t="shared" si="73"/>
        <v>#DIV/0!</v>
      </c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1">
        <f>BG43+BH43+BI43+BL43+BO43</f>
        <v>663900</v>
      </c>
      <c r="BG43" s="1">
        <f>BG49</f>
        <v>654300</v>
      </c>
      <c r="BH43" s="1">
        <f>BH49+BH50</f>
        <v>9600</v>
      </c>
      <c r="BI43" s="1"/>
      <c r="BJ43" s="1"/>
      <c r="BK43" s="16" t="e">
        <f t="shared" si="74"/>
        <v>#DIV/0!</v>
      </c>
      <c r="BL43" s="1"/>
      <c r="BM43" s="1"/>
      <c r="BN43" s="16" t="e">
        <f t="shared" si="75"/>
        <v>#DIV/0!</v>
      </c>
      <c r="BO43" s="1">
        <f>BO49</f>
        <v>0</v>
      </c>
      <c r="BP43" s="16"/>
      <c r="BQ43" s="16"/>
      <c r="BR43" s="16"/>
      <c r="BS43" s="1">
        <f>BT43+CD43</f>
        <v>5358400</v>
      </c>
      <c r="BT43" s="1">
        <f>BT44</f>
        <v>4657400</v>
      </c>
      <c r="BU43" s="1">
        <f>40000-40000</f>
        <v>0</v>
      </c>
      <c r="BV43" s="1"/>
      <c r="BW43" s="16" t="e">
        <f t="shared" si="76"/>
        <v>#DIV/0!</v>
      </c>
      <c r="BX43" s="1"/>
      <c r="BY43" s="1"/>
      <c r="BZ43" s="16" t="e">
        <f t="shared" si="77"/>
        <v>#DIV/0!</v>
      </c>
      <c r="CA43" s="1"/>
      <c r="CB43" s="1"/>
      <c r="CC43" s="16" t="e">
        <f t="shared" si="78"/>
        <v>#DIV/0!</v>
      </c>
      <c r="CD43" s="57">
        <f>CE43+CF43+CG43+CH43</f>
        <v>701000</v>
      </c>
      <c r="CE43" s="1">
        <f>CE44</f>
        <v>86000</v>
      </c>
      <c r="CF43" s="1">
        <f>CF44</f>
        <v>45000</v>
      </c>
      <c r="CG43" s="1">
        <f>CG44</f>
        <v>567000</v>
      </c>
      <c r="CH43" s="1">
        <f>CH44</f>
        <v>3000</v>
      </c>
      <c r="CI43" s="1">
        <f t="shared" si="80"/>
        <v>6615300</v>
      </c>
    </row>
    <row r="44" spans="1:87" x14ac:dyDescent="0.25">
      <c r="A44" s="4"/>
      <c r="B44" s="5">
        <v>244</v>
      </c>
      <c r="C44" s="6" t="s">
        <v>40</v>
      </c>
      <c r="D44" s="4"/>
      <c r="E44" s="4"/>
      <c r="F44" s="13">
        <f t="shared" si="79"/>
        <v>513000</v>
      </c>
      <c r="G44" s="1"/>
      <c r="H44" s="1"/>
      <c r="I44" s="1"/>
      <c r="J44" s="1"/>
      <c r="K44" s="16"/>
      <c r="L44" s="1"/>
      <c r="M44" s="16"/>
      <c r="N44" s="16"/>
      <c r="O44" s="16"/>
      <c r="P44" s="1">
        <f t="shared" si="81"/>
        <v>513000</v>
      </c>
      <c r="Q44" s="1"/>
      <c r="R44" s="1">
        <f>5000</f>
        <v>5000</v>
      </c>
      <c r="S44" s="1"/>
      <c r="T44" s="1"/>
      <c r="U44" s="1"/>
      <c r="V44" s="16"/>
      <c r="W44" s="1"/>
      <c r="X44" s="1"/>
      <c r="Y44" s="16"/>
      <c r="Z44" s="42">
        <f>32500+321500</f>
        <v>354000</v>
      </c>
      <c r="AA44" s="1">
        <f>353000-340000+15500+70000+5500+50000</f>
        <v>154000</v>
      </c>
      <c r="AB44" s="16"/>
      <c r="AC44" s="1"/>
      <c r="AD44" s="16"/>
      <c r="AE44" s="16"/>
      <c r="AF44" s="16"/>
      <c r="AG44" s="16"/>
      <c r="AH44" s="1"/>
      <c r="AI44" s="1"/>
      <c r="AJ44" s="16"/>
      <c r="AK44" s="16"/>
      <c r="AL44" s="16"/>
      <c r="AM44" s="16"/>
      <c r="AN44" s="15"/>
      <c r="AO44" s="1"/>
      <c r="AP44" s="1"/>
      <c r="AQ44" s="1"/>
      <c r="AR44" s="16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1"/>
      <c r="BG44" s="1"/>
      <c r="BH44" s="1"/>
      <c r="BI44" s="1"/>
      <c r="BJ44" s="1"/>
      <c r="BK44" s="16"/>
      <c r="BL44" s="1"/>
      <c r="BM44" s="1"/>
      <c r="BN44" s="16"/>
      <c r="BO44" s="1"/>
      <c r="BP44" s="16"/>
      <c r="BQ44" s="16"/>
      <c r="BR44" s="16"/>
      <c r="BS44" s="1">
        <f>BT44+CD44</f>
        <v>5358400</v>
      </c>
      <c r="BT44" s="1">
        <f>3467200+260000+300000+132000+1078200-300000-353000+33000+40000</f>
        <v>4657400</v>
      </c>
      <c r="BU44" s="1"/>
      <c r="BV44" s="1"/>
      <c r="BW44" s="16"/>
      <c r="BX44" s="1"/>
      <c r="BY44" s="1"/>
      <c r="BZ44" s="16"/>
      <c r="CA44" s="1"/>
      <c r="CB44" s="1"/>
      <c r="CC44" s="16"/>
      <c r="CD44" s="57">
        <f>CE44+CF44+CG44+CH44</f>
        <v>701000</v>
      </c>
      <c r="CE44" s="1">
        <f>50000+6000+30000</f>
        <v>86000</v>
      </c>
      <c r="CF44" s="1">
        <f>45000</f>
        <v>45000</v>
      </c>
      <c r="CG44" s="1">
        <f>250500+260000+2500-6000+50000+10000</f>
        <v>567000</v>
      </c>
      <c r="CH44" s="1">
        <f>3000</f>
        <v>3000</v>
      </c>
      <c r="CI44" s="1">
        <f t="shared" si="80"/>
        <v>5871400</v>
      </c>
    </row>
    <row r="45" spans="1:87" x14ac:dyDescent="0.25">
      <c r="A45" s="4"/>
      <c r="B45" s="5">
        <v>247</v>
      </c>
      <c r="C45" s="4" t="s">
        <v>112</v>
      </c>
      <c r="D45" s="4"/>
      <c r="E45" s="4"/>
      <c r="F45" s="13">
        <f t="shared" si="79"/>
        <v>80000</v>
      </c>
      <c r="G45" s="1">
        <f>H45+I45+L45</f>
        <v>0</v>
      </c>
      <c r="H45" s="1"/>
      <c r="I45" s="4"/>
      <c r="J45" s="4"/>
      <c r="K45" s="16" t="e">
        <f t="shared" si="67"/>
        <v>#DIV/0!</v>
      </c>
      <c r="L45" s="1"/>
      <c r="M45" s="16"/>
      <c r="N45" s="16"/>
      <c r="O45" s="16"/>
      <c r="P45" s="1">
        <f t="shared" si="81"/>
        <v>80000</v>
      </c>
      <c r="Q45" s="1"/>
      <c r="R45" s="1"/>
      <c r="S45" s="1">
        <f>150000-140000+140000-70000</f>
        <v>80000</v>
      </c>
      <c r="T45" s="1"/>
      <c r="U45" s="1"/>
      <c r="V45" s="16" t="e">
        <f t="shared" si="68"/>
        <v>#DIV/0!</v>
      </c>
      <c r="W45" s="1"/>
      <c r="X45" s="1"/>
      <c r="Y45" s="16" t="e">
        <f t="shared" si="69"/>
        <v>#DIV/0!</v>
      </c>
      <c r="Z45" s="1"/>
      <c r="AA45" s="1"/>
      <c r="AB45" s="16"/>
      <c r="AC45" s="1"/>
      <c r="AD45" s="16"/>
      <c r="AE45" s="16"/>
      <c r="AF45" s="16"/>
      <c r="AG45" s="16" t="e">
        <f t="shared" si="71"/>
        <v>#DIV/0!</v>
      </c>
      <c r="AH45" s="1"/>
      <c r="AI45" s="1"/>
      <c r="AJ45" s="16" t="e">
        <f t="shared" si="72"/>
        <v>#DIV/0!</v>
      </c>
      <c r="AK45" s="16"/>
      <c r="AL45" s="16"/>
      <c r="AM45" s="16"/>
      <c r="AN45" s="15"/>
      <c r="AO45" s="1">
        <f>AP45+BE45</f>
        <v>0</v>
      </c>
      <c r="AP45" s="1"/>
      <c r="AQ45" s="1"/>
      <c r="AR45" s="16" t="e">
        <f t="shared" si="73"/>
        <v>#DIV/0!</v>
      </c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1">
        <f t="shared" ref="BF45:BF50" si="82">BG45+BH45+BI45+BL45+BO45</f>
        <v>0</v>
      </c>
      <c r="BG45" s="1"/>
      <c r="BH45" s="1"/>
      <c r="BI45" s="1"/>
      <c r="BJ45" s="1"/>
      <c r="BK45" s="16" t="e">
        <f t="shared" si="74"/>
        <v>#DIV/0!</v>
      </c>
      <c r="BL45" s="1"/>
      <c r="BM45" s="1"/>
      <c r="BN45" s="16" t="e">
        <f t="shared" si="75"/>
        <v>#DIV/0!</v>
      </c>
      <c r="BO45" s="1"/>
      <c r="BP45" s="16"/>
      <c r="BQ45" s="16"/>
      <c r="BR45" s="16"/>
      <c r="BS45" s="1">
        <f t="shared" ref="BS45:BS50" si="83">BT45+BU45+BX45+CA45+CE45+CG45+CH45</f>
        <v>0</v>
      </c>
      <c r="BT45" s="1"/>
      <c r="BU45" s="1"/>
      <c r="BV45" s="1"/>
      <c r="BW45" s="16" t="e">
        <f t="shared" si="76"/>
        <v>#DIV/0!</v>
      </c>
      <c r="BX45" s="1"/>
      <c r="BY45" s="1"/>
      <c r="BZ45" s="16" t="e">
        <f t="shared" si="77"/>
        <v>#DIV/0!</v>
      </c>
      <c r="CA45" s="1"/>
      <c r="CB45" s="1"/>
      <c r="CC45" s="16" t="e">
        <f t="shared" si="78"/>
        <v>#DIV/0!</v>
      </c>
      <c r="CD45" s="57"/>
      <c r="CE45" s="1"/>
      <c r="CF45" s="16"/>
      <c r="CG45" s="1"/>
      <c r="CH45" s="16"/>
      <c r="CI45" s="1">
        <f t="shared" si="80"/>
        <v>80000</v>
      </c>
    </row>
    <row r="46" spans="1:87" ht="0.75" customHeight="1" x14ac:dyDescent="0.25">
      <c r="A46" s="4"/>
      <c r="B46" s="5">
        <v>350</v>
      </c>
      <c r="C46" s="4" t="s">
        <v>110</v>
      </c>
      <c r="D46" s="4"/>
      <c r="E46" s="4"/>
      <c r="F46" s="13">
        <f t="shared" si="79"/>
        <v>0</v>
      </c>
      <c r="G46" s="1">
        <f>H46+I46+L46</f>
        <v>0</v>
      </c>
      <c r="H46" s="1"/>
      <c r="I46" s="4"/>
      <c r="J46" s="4"/>
      <c r="K46" s="16" t="e">
        <f t="shared" si="67"/>
        <v>#DIV/0!</v>
      </c>
      <c r="L46" s="1"/>
      <c r="M46" s="16"/>
      <c r="N46" s="16"/>
      <c r="O46" s="16"/>
      <c r="P46" s="1">
        <f t="shared" si="81"/>
        <v>0</v>
      </c>
      <c r="Q46" s="1"/>
      <c r="R46" s="1"/>
      <c r="S46" s="1"/>
      <c r="T46" s="1"/>
      <c r="U46" s="1"/>
      <c r="V46" s="16"/>
      <c r="W46" s="1"/>
      <c r="X46" s="1"/>
      <c r="Y46" s="16"/>
      <c r="Z46" s="1"/>
      <c r="AA46" s="1"/>
      <c r="AB46" s="16"/>
      <c r="AC46" s="1"/>
      <c r="AD46" s="16"/>
      <c r="AE46" s="16"/>
      <c r="AF46" s="16"/>
      <c r="AG46" s="16"/>
      <c r="AH46" s="1"/>
      <c r="AI46" s="1"/>
      <c r="AJ46" s="16"/>
      <c r="AK46" s="16"/>
      <c r="AL46" s="16"/>
      <c r="AM46" s="16"/>
      <c r="AN46" s="15"/>
      <c r="AO46" s="1"/>
      <c r="AP46" s="1"/>
      <c r="AQ46" s="1"/>
      <c r="AR46" s="16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1">
        <f t="shared" si="82"/>
        <v>0</v>
      </c>
      <c r="BG46" s="1"/>
      <c r="BH46" s="1"/>
      <c r="BI46" s="1"/>
      <c r="BJ46" s="1"/>
      <c r="BK46" s="16"/>
      <c r="BL46" s="1"/>
      <c r="BM46" s="1"/>
      <c r="BN46" s="16"/>
      <c r="BO46" s="16"/>
      <c r="BP46" s="16"/>
      <c r="BQ46" s="16"/>
      <c r="BR46" s="16"/>
      <c r="BS46" s="1">
        <f t="shared" si="83"/>
        <v>0</v>
      </c>
      <c r="BT46" s="1"/>
      <c r="BU46" s="1"/>
      <c r="BV46" s="1"/>
      <c r="BW46" s="16"/>
      <c r="BX46" s="1"/>
      <c r="BY46" s="1"/>
      <c r="BZ46" s="16"/>
      <c r="CA46" s="1"/>
      <c r="CB46" s="1"/>
      <c r="CC46" s="16"/>
      <c r="CD46" s="57"/>
      <c r="CE46" s="1"/>
      <c r="CF46" s="16"/>
      <c r="CG46" s="1"/>
      <c r="CH46" s="16"/>
      <c r="CI46" s="1">
        <f t="shared" si="80"/>
        <v>0</v>
      </c>
    </row>
    <row r="47" spans="1:87" ht="15" hidden="1" customHeight="1" x14ac:dyDescent="0.25">
      <c r="A47" s="4"/>
      <c r="B47" s="5">
        <v>414</v>
      </c>
      <c r="C47" s="4" t="s">
        <v>91</v>
      </c>
      <c r="D47" s="4"/>
      <c r="E47" s="4"/>
      <c r="F47" s="13">
        <f t="shared" si="79"/>
        <v>0</v>
      </c>
      <c r="G47" s="1">
        <f>H47+I47+L47</f>
        <v>0</v>
      </c>
      <c r="H47" s="1"/>
      <c r="I47" s="4"/>
      <c r="J47" s="4"/>
      <c r="K47" s="16" t="e">
        <f t="shared" si="67"/>
        <v>#DIV/0!</v>
      </c>
      <c r="L47" s="1"/>
      <c r="M47" s="16"/>
      <c r="N47" s="16"/>
      <c r="O47" s="16"/>
      <c r="P47" s="1">
        <f t="shared" si="81"/>
        <v>0</v>
      </c>
      <c r="Q47" s="1"/>
      <c r="R47" s="1"/>
      <c r="S47" s="1"/>
      <c r="T47" s="1"/>
      <c r="U47" s="1"/>
      <c r="V47" s="16" t="e">
        <f t="shared" ref="V47" si="84">U47/T47*100</f>
        <v>#DIV/0!</v>
      </c>
      <c r="W47" s="1"/>
      <c r="X47" s="1"/>
      <c r="Y47" s="16" t="e">
        <f t="shared" ref="Y47" si="85">X47/W47*100</f>
        <v>#DIV/0!</v>
      </c>
      <c r="Z47" s="42"/>
      <c r="AA47" s="1"/>
      <c r="AB47" s="16"/>
      <c r="AC47" s="1"/>
      <c r="AD47" s="16"/>
      <c r="AE47" s="16"/>
      <c r="AF47" s="16"/>
      <c r="AG47" s="16" t="e">
        <f t="shared" ref="AG47" si="86">AF47/AE47*100</f>
        <v>#DIV/0!</v>
      </c>
      <c r="AH47" s="1"/>
      <c r="AI47" s="1"/>
      <c r="AJ47" s="16" t="e">
        <f t="shared" ref="AJ47" si="87">AI47/AH47*100</f>
        <v>#DIV/0!</v>
      </c>
      <c r="AK47" s="16"/>
      <c r="AL47" s="16"/>
      <c r="AM47" s="16"/>
      <c r="AN47" s="15"/>
      <c r="AO47" s="1"/>
      <c r="AP47" s="1"/>
      <c r="AQ47" s="1"/>
      <c r="AR47" s="16" t="e">
        <f t="shared" ref="AR47" si="88">AQ47/AP47*100</f>
        <v>#DIV/0!</v>
      </c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1">
        <f t="shared" si="82"/>
        <v>0</v>
      </c>
      <c r="BG47" s="1"/>
      <c r="BH47" s="1"/>
      <c r="BI47" s="1"/>
      <c r="BJ47" s="1"/>
      <c r="BK47" s="16" t="e">
        <f t="shared" ref="BK47" si="89">BJ47/BI47*100</f>
        <v>#DIV/0!</v>
      </c>
      <c r="BL47" s="1"/>
      <c r="BM47" s="1"/>
      <c r="BN47" s="16" t="e">
        <f t="shared" ref="BN47" si="90">BM47/BL47*100</f>
        <v>#DIV/0!</v>
      </c>
      <c r="BO47" s="1"/>
      <c r="BP47" s="16"/>
      <c r="BQ47" s="16"/>
      <c r="BR47" s="16"/>
      <c r="BS47" s="1">
        <f t="shared" si="83"/>
        <v>0</v>
      </c>
      <c r="BT47" s="1"/>
      <c r="BU47" s="1"/>
      <c r="BV47" s="1"/>
      <c r="BW47" s="16" t="e">
        <f t="shared" ref="BW47" si="91">BV47/BU47*100</f>
        <v>#DIV/0!</v>
      </c>
      <c r="BX47" s="1"/>
      <c r="BY47" s="1"/>
      <c r="BZ47" s="16" t="e">
        <f t="shared" ref="BZ47" si="92">BY47/BX47*100</f>
        <v>#DIV/0!</v>
      </c>
      <c r="CA47" s="1"/>
      <c r="CB47" s="1"/>
      <c r="CC47" s="16" t="e">
        <f t="shared" ref="CC47" si="93">CB47/CA47*100</f>
        <v>#DIV/0!</v>
      </c>
      <c r="CD47" s="57"/>
      <c r="CE47" s="1"/>
      <c r="CF47" s="16"/>
      <c r="CG47" s="1"/>
      <c r="CH47" s="16"/>
      <c r="CI47" s="1">
        <f t="shared" si="80"/>
        <v>0</v>
      </c>
    </row>
    <row r="48" spans="1:87" ht="15" hidden="1" customHeight="1" x14ac:dyDescent="0.25">
      <c r="A48" s="4"/>
      <c r="B48" s="5">
        <v>831</v>
      </c>
      <c r="C48" s="4"/>
      <c r="D48" s="4"/>
      <c r="E48" s="4"/>
      <c r="F48" s="13">
        <f t="shared" si="79"/>
        <v>0</v>
      </c>
      <c r="G48" s="1"/>
      <c r="H48" s="1"/>
      <c r="I48" s="4"/>
      <c r="J48" s="4"/>
      <c r="K48" s="16"/>
      <c r="L48" s="1"/>
      <c r="M48" s="16"/>
      <c r="N48" s="16"/>
      <c r="O48" s="16"/>
      <c r="P48" s="1"/>
      <c r="Q48" s="1"/>
      <c r="R48" s="1"/>
      <c r="S48" s="1"/>
      <c r="T48" s="1"/>
      <c r="U48" s="1"/>
      <c r="V48" s="16"/>
      <c r="W48" s="1"/>
      <c r="X48" s="1"/>
      <c r="Y48" s="16"/>
      <c r="Z48" s="42"/>
      <c r="AA48" s="1"/>
      <c r="AB48" s="16"/>
      <c r="AC48" s="1"/>
      <c r="AD48" s="16"/>
      <c r="AE48" s="16"/>
      <c r="AF48" s="16"/>
      <c r="AG48" s="16"/>
      <c r="AH48" s="1"/>
      <c r="AI48" s="1"/>
      <c r="AJ48" s="16"/>
      <c r="AK48" s="16"/>
      <c r="AL48" s="16"/>
      <c r="AM48" s="16"/>
      <c r="AN48" s="15"/>
      <c r="AO48" s="1"/>
      <c r="AP48" s="1"/>
      <c r="AQ48" s="1"/>
      <c r="AR48" s="16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1">
        <f t="shared" si="82"/>
        <v>0</v>
      </c>
      <c r="BG48" s="1"/>
      <c r="BH48" s="1"/>
      <c r="BI48" s="1"/>
      <c r="BJ48" s="1"/>
      <c r="BK48" s="16"/>
      <c r="BL48" s="1"/>
      <c r="BM48" s="1"/>
      <c r="BN48" s="16"/>
      <c r="BO48" s="1"/>
      <c r="BP48" s="16"/>
      <c r="BQ48" s="16"/>
      <c r="BR48" s="16"/>
      <c r="BS48" s="1">
        <f t="shared" si="83"/>
        <v>0</v>
      </c>
      <c r="BT48" s="1"/>
      <c r="BU48" s="1"/>
      <c r="BV48" s="1"/>
      <c r="BW48" s="16"/>
      <c r="BX48" s="1"/>
      <c r="BY48" s="1"/>
      <c r="BZ48" s="16"/>
      <c r="CA48" s="1"/>
      <c r="CB48" s="1"/>
      <c r="CC48" s="16"/>
      <c r="CD48" s="57"/>
      <c r="CE48" s="1"/>
      <c r="CF48" s="16"/>
      <c r="CG48" s="1"/>
      <c r="CH48" s="16"/>
      <c r="CI48" s="1">
        <f t="shared" si="80"/>
        <v>0</v>
      </c>
    </row>
    <row r="49" spans="1:87" ht="15" hidden="1" customHeight="1" x14ac:dyDescent="0.25">
      <c r="A49" s="4"/>
      <c r="B49" s="5">
        <v>851</v>
      </c>
      <c r="C49" s="6" t="s">
        <v>85</v>
      </c>
      <c r="D49" s="4"/>
      <c r="E49" s="4"/>
      <c r="F49" s="13">
        <f t="shared" si="79"/>
        <v>654300</v>
      </c>
      <c r="G49" s="1">
        <f>H49+I49+L49</f>
        <v>0</v>
      </c>
      <c r="H49" s="1"/>
      <c r="I49" s="4"/>
      <c r="J49" s="4"/>
      <c r="K49" s="16" t="e">
        <f t="shared" ref="K49:K50" si="94">J49/I49*100</f>
        <v>#DIV/0!</v>
      </c>
      <c r="L49" s="1"/>
      <c r="M49" s="16"/>
      <c r="N49" s="16"/>
      <c r="O49" s="16"/>
      <c r="P49" s="1">
        <f>Q49+R49+S49+T49+Z49+AA49+W49</f>
        <v>0</v>
      </c>
      <c r="Q49" s="1"/>
      <c r="R49" s="1"/>
      <c r="S49" s="1"/>
      <c r="T49" s="1"/>
      <c r="U49" s="1"/>
      <c r="V49" s="16" t="e">
        <f t="shared" ref="V49:V50" si="95">U49/T49*100</f>
        <v>#DIV/0!</v>
      </c>
      <c r="W49" s="1"/>
      <c r="X49" s="1"/>
      <c r="Y49" s="16" t="e">
        <f t="shared" ref="Y49:Y50" si="96">X49/W49*100</f>
        <v>#DIV/0!</v>
      </c>
      <c r="Z49" s="42"/>
      <c r="AA49" s="1"/>
      <c r="AB49" s="16"/>
      <c r="AC49" s="1"/>
      <c r="AD49" s="16"/>
      <c r="AE49" s="16"/>
      <c r="AF49" s="16"/>
      <c r="AG49" s="16" t="e">
        <f t="shared" ref="AG49:AG50" si="97">AF49/AE49*100</f>
        <v>#DIV/0!</v>
      </c>
      <c r="AH49" s="1"/>
      <c r="AI49" s="1"/>
      <c r="AJ49" s="16" t="e">
        <f t="shared" ref="AJ49:AJ50" si="98">AI49/AH49*100</f>
        <v>#DIV/0!</v>
      </c>
      <c r="AK49" s="16"/>
      <c r="AL49" s="16"/>
      <c r="AM49" s="16"/>
      <c r="AN49" s="15"/>
      <c r="AO49" s="1">
        <f>AP49+BE49</f>
        <v>0</v>
      </c>
      <c r="AP49" s="1"/>
      <c r="AQ49" s="1"/>
      <c r="AR49" s="16" t="e">
        <f t="shared" ref="AR49:AR50" si="99">AQ49/AP49*100</f>
        <v>#DIV/0!</v>
      </c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1">
        <f t="shared" si="82"/>
        <v>654300</v>
      </c>
      <c r="BG49" s="1">
        <v>654300</v>
      </c>
      <c r="BH49" s="1"/>
      <c r="BI49" s="1"/>
      <c r="BJ49" s="1"/>
      <c r="BK49" s="16" t="e">
        <f t="shared" ref="BK49:BK50" si="100">BJ49/BI49*100</f>
        <v>#DIV/0!</v>
      </c>
      <c r="BL49" s="1"/>
      <c r="BM49" s="1"/>
      <c r="BN49" s="16" t="e">
        <f t="shared" ref="BN49:BN50" si="101">BM49/BL49*100</f>
        <v>#DIV/0!</v>
      </c>
      <c r="BO49" s="1"/>
      <c r="BP49" s="16"/>
      <c r="BQ49" s="16"/>
      <c r="BR49" s="16"/>
      <c r="BS49" s="1">
        <f t="shared" si="83"/>
        <v>0</v>
      </c>
      <c r="BT49" s="1"/>
      <c r="BU49" s="1"/>
      <c r="BV49" s="1"/>
      <c r="BW49" s="16" t="e">
        <f t="shared" ref="BW49:BW50" si="102">BV49/BU49*100</f>
        <v>#DIV/0!</v>
      </c>
      <c r="BX49" s="1"/>
      <c r="BY49" s="1"/>
      <c r="BZ49" s="16" t="e">
        <f t="shared" ref="BZ49:BZ50" si="103">BY49/BX49*100</f>
        <v>#DIV/0!</v>
      </c>
      <c r="CA49" s="1"/>
      <c r="CB49" s="1"/>
      <c r="CC49" s="16" t="e">
        <f t="shared" ref="CC49:CC50" si="104">CB49/CA49*100</f>
        <v>#DIV/0!</v>
      </c>
      <c r="CD49" s="57"/>
      <c r="CE49" s="1"/>
      <c r="CF49" s="16"/>
      <c r="CG49" s="1"/>
      <c r="CH49" s="16"/>
      <c r="CI49" s="1">
        <f t="shared" si="80"/>
        <v>654300</v>
      </c>
    </row>
    <row r="50" spans="1:87" ht="15" hidden="1" customHeight="1" x14ac:dyDescent="0.25">
      <c r="A50" s="4"/>
      <c r="B50" s="5">
        <v>851.85299999999995</v>
      </c>
      <c r="C50" s="6" t="s">
        <v>86</v>
      </c>
      <c r="D50" s="4"/>
      <c r="E50" s="4"/>
      <c r="F50" s="13">
        <f t="shared" si="79"/>
        <v>9600</v>
      </c>
      <c r="G50" s="1">
        <f>H50+I50+L50</f>
        <v>0</v>
      </c>
      <c r="H50" s="1"/>
      <c r="I50" s="4"/>
      <c r="J50" s="4"/>
      <c r="K50" s="16" t="e">
        <f t="shared" si="94"/>
        <v>#DIV/0!</v>
      </c>
      <c r="L50" s="1"/>
      <c r="M50" s="16"/>
      <c r="N50" s="16"/>
      <c r="O50" s="16"/>
      <c r="P50" s="1">
        <f>Q50+R50+S50+T50+Z50+AA50+W50</f>
        <v>0</v>
      </c>
      <c r="Q50" s="1"/>
      <c r="R50" s="1"/>
      <c r="S50" s="1"/>
      <c r="T50" s="1"/>
      <c r="U50" s="1"/>
      <c r="V50" s="16" t="e">
        <f t="shared" si="95"/>
        <v>#DIV/0!</v>
      </c>
      <c r="W50" s="1"/>
      <c r="X50" s="1"/>
      <c r="Y50" s="16" t="e">
        <f t="shared" si="96"/>
        <v>#DIV/0!</v>
      </c>
      <c r="Z50" s="42"/>
      <c r="AA50" s="1"/>
      <c r="AB50" s="16"/>
      <c r="AC50" s="1"/>
      <c r="AD50" s="16"/>
      <c r="AE50" s="16"/>
      <c r="AF50" s="16"/>
      <c r="AG50" s="16" t="e">
        <f t="shared" si="97"/>
        <v>#DIV/0!</v>
      </c>
      <c r="AH50" s="1"/>
      <c r="AI50" s="1"/>
      <c r="AJ50" s="16" t="e">
        <f t="shared" si="98"/>
        <v>#DIV/0!</v>
      </c>
      <c r="AK50" s="16"/>
      <c r="AL50" s="16"/>
      <c r="AM50" s="16"/>
      <c r="AN50" s="15"/>
      <c r="AO50" s="1">
        <f>AP50+BE50</f>
        <v>0</v>
      </c>
      <c r="AP50" s="1"/>
      <c r="AQ50" s="1"/>
      <c r="AR50" s="16" t="e">
        <f t="shared" si="99"/>
        <v>#DIV/0!</v>
      </c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1">
        <f t="shared" si="82"/>
        <v>9600</v>
      </c>
      <c r="BG50" s="1"/>
      <c r="BH50" s="1">
        <f>5600+4000</f>
        <v>9600</v>
      </c>
      <c r="BI50" s="1"/>
      <c r="BJ50" s="1"/>
      <c r="BK50" s="16" t="e">
        <f t="shared" si="100"/>
        <v>#DIV/0!</v>
      </c>
      <c r="BL50" s="1"/>
      <c r="BM50" s="1"/>
      <c r="BN50" s="16" t="e">
        <f t="shared" si="101"/>
        <v>#DIV/0!</v>
      </c>
      <c r="BO50" s="1"/>
      <c r="BP50" s="16"/>
      <c r="BQ50" s="16"/>
      <c r="BR50" s="16"/>
      <c r="BS50" s="1">
        <f t="shared" si="83"/>
        <v>0</v>
      </c>
      <c r="BT50" s="1"/>
      <c r="BU50" s="1"/>
      <c r="BV50" s="1"/>
      <c r="BW50" s="16" t="e">
        <f t="shared" si="102"/>
        <v>#DIV/0!</v>
      </c>
      <c r="BX50" s="1"/>
      <c r="BY50" s="1"/>
      <c r="BZ50" s="16" t="e">
        <f t="shared" si="103"/>
        <v>#DIV/0!</v>
      </c>
      <c r="CA50" s="1"/>
      <c r="CB50" s="1"/>
      <c r="CC50" s="16" t="e">
        <f t="shared" si="104"/>
        <v>#DIV/0!</v>
      </c>
      <c r="CD50" s="57"/>
      <c r="CE50" s="1"/>
      <c r="CF50" s="16"/>
      <c r="CG50" s="1"/>
      <c r="CH50" s="16"/>
      <c r="CI50" s="1">
        <f t="shared" si="80"/>
        <v>9600</v>
      </c>
    </row>
    <row r="51" spans="1:87" ht="14.25" customHeight="1" x14ac:dyDescent="0.25">
      <c r="A51" s="17" t="s">
        <v>80</v>
      </c>
      <c r="B51" s="26"/>
      <c r="C51" s="21" t="s">
        <v>81</v>
      </c>
      <c r="D51" s="17"/>
      <c r="E51" s="17"/>
      <c r="F51" s="33">
        <f>F52</f>
        <v>1767600</v>
      </c>
      <c r="G51" s="33">
        <f t="shared" ref="G51:AW51" si="105">G52</f>
        <v>0</v>
      </c>
      <c r="H51" s="33">
        <f t="shared" si="105"/>
        <v>0</v>
      </c>
      <c r="I51" s="33">
        <f t="shared" si="105"/>
        <v>0</v>
      </c>
      <c r="J51" s="33">
        <f t="shared" si="105"/>
        <v>0</v>
      </c>
      <c r="K51" s="33">
        <f t="shared" si="105"/>
        <v>0</v>
      </c>
      <c r="L51" s="33">
        <f t="shared" si="105"/>
        <v>0</v>
      </c>
      <c r="M51" s="33"/>
      <c r="N51" s="33"/>
      <c r="O51" s="33"/>
      <c r="P51" s="3">
        <f>Q51+R51+S51+T51+Z51+AA51+W51</f>
        <v>1767600</v>
      </c>
      <c r="Q51" s="33">
        <f t="shared" si="105"/>
        <v>0</v>
      </c>
      <c r="R51" s="33">
        <f t="shared" si="105"/>
        <v>0</v>
      </c>
      <c r="S51" s="33">
        <f t="shared" si="105"/>
        <v>0</v>
      </c>
      <c r="T51" s="33">
        <f t="shared" si="105"/>
        <v>0</v>
      </c>
      <c r="U51" s="33">
        <f t="shared" si="105"/>
        <v>0</v>
      </c>
      <c r="V51" s="33">
        <f t="shared" si="105"/>
        <v>0</v>
      </c>
      <c r="W51" s="33">
        <f t="shared" si="105"/>
        <v>0</v>
      </c>
      <c r="X51" s="33">
        <f t="shared" si="105"/>
        <v>0</v>
      </c>
      <c r="Y51" s="33">
        <f t="shared" si="105"/>
        <v>0</v>
      </c>
      <c r="Z51" s="33">
        <f t="shared" si="105"/>
        <v>0</v>
      </c>
      <c r="AA51" s="33">
        <f t="shared" si="105"/>
        <v>1767600</v>
      </c>
      <c r="AB51" s="33"/>
      <c r="AC51" s="33">
        <f t="shared" si="105"/>
        <v>0</v>
      </c>
      <c r="AD51" s="33"/>
      <c r="AE51" s="33">
        <f t="shared" si="105"/>
        <v>0</v>
      </c>
      <c r="AF51" s="33">
        <f t="shared" si="105"/>
        <v>0</v>
      </c>
      <c r="AG51" s="33">
        <f t="shared" si="105"/>
        <v>0</v>
      </c>
      <c r="AH51" s="33">
        <f t="shared" si="105"/>
        <v>0</v>
      </c>
      <c r="AI51" s="33">
        <f t="shared" si="105"/>
        <v>0</v>
      </c>
      <c r="AJ51" s="33">
        <f t="shared" si="105"/>
        <v>0</v>
      </c>
      <c r="AK51" s="33">
        <f t="shared" si="105"/>
        <v>0</v>
      </c>
      <c r="AL51" s="33">
        <f t="shared" si="105"/>
        <v>0</v>
      </c>
      <c r="AM51" s="33">
        <f t="shared" si="105"/>
        <v>0</v>
      </c>
      <c r="AN51" s="33">
        <f t="shared" si="105"/>
        <v>0</v>
      </c>
      <c r="AO51" s="33">
        <f t="shared" si="105"/>
        <v>0</v>
      </c>
      <c r="AP51" s="33">
        <f t="shared" si="105"/>
        <v>0</v>
      </c>
      <c r="AQ51" s="33">
        <f t="shared" si="105"/>
        <v>0</v>
      </c>
      <c r="AR51" s="33">
        <f t="shared" si="105"/>
        <v>0</v>
      </c>
      <c r="AS51" s="33">
        <f t="shared" si="105"/>
        <v>0</v>
      </c>
      <c r="AT51" s="33">
        <f t="shared" si="105"/>
        <v>0</v>
      </c>
      <c r="AU51" s="33">
        <f t="shared" si="105"/>
        <v>0</v>
      </c>
      <c r="AV51" s="33">
        <f t="shared" si="105"/>
        <v>0</v>
      </c>
      <c r="AW51" s="33">
        <f t="shared" si="105"/>
        <v>0</v>
      </c>
      <c r="AX51" s="33">
        <f t="shared" ref="AX51:CI51" si="106">AX52</f>
        <v>0</v>
      </c>
      <c r="AY51" s="33">
        <f t="shared" si="106"/>
        <v>0</v>
      </c>
      <c r="AZ51" s="33">
        <f t="shared" si="106"/>
        <v>0</v>
      </c>
      <c r="BA51" s="33">
        <f t="shared" si="106"/>
        <v>0</v>
      </c>
      <c r="BB51" s="33">
        <f t="shared" si="106"/>
        <v>0</v>
      </c>
      <c r="BC51" s="33">
        <f t="shared" si="106"/>
        <v>0</v>
      </c>
      <c r="BD51" s="33">
        <f t="shared" si="106"/>
        <v>0</v>
      </c>
      <c r="BE51" s="33">
        <f t="shared" si="106"/>
        <v>0</v>
      </c>
      <c r="BF51" s="33">
        <f t="shared" si="106"/>
        <v>0</v>
      </c>
      <c r="BG51" s="33">
        <f t="shared" si="106"/>
        <v>0</v>
      </c>
      <c r="BH51" s="33">
        <f t="shared" si="106"/>
        <v>0</v>
      </c>
      <c r="BI51" s="33">
        <f t="shared" si="106"/>
        <v>0</v>
      </c>
      <c r="BJ51" s="33">
        <f t="shared" si="106"/>
        <v>0</v>
      </c>
      <c r="BK51" s="33">
        <f t="shared" si="106"/>
        <v>0</v>
      </c>
      <c r="BL51" s="33">
        <f t="shared" si="106"/>
        <v>0</v>
      </c>
      <c r="BM51" s="33">
        <f t="shared" si="106"/>
        <v>0</v>
      </c>
      <c r="BN51" s="33">
        <f t="shared" si="106"/>
        <v>0</v>
      </c>
      <c r="BO51" s="33">
        <f t="shared" si="106"/>
        <v>0</v>
      </c>
      <c r="BP51" s="33"/>
      <c r="BQ51" s="33"/>
      <c r="BR51" s="33"/>
      <c r="BS51" s="33">
        <f t="shared" si="106"/>
        <v>300000</v>
      </c>
      <c r="BT51" s="33">
        <f t="shared" si="106"/>
        <v>300000</v>
      </c>
      <c r="BU51" s="33">
        <f t="shared" si="106"/>
        <v>0</v>
      </c>
      <c r="BV51" s="33">
        <f t="shared" si="106"/>
        <v>0</v>
      </c>
      <c r="BW51" s="33" t="e">
        <f t="shared" si="106"/>
        <v>#DIV/0!</v>
      </c>
      <c r="BX51" s="33">
        <f t="shared" si="106"/>
        <v>0</v>
      </c>
      <c r="BY51" s="33">
        <f t="shared" si="106"/>
        <v>0</v>
      </c>
      <c r="BZ51" s="33" t="e">
        <f t="shared" si="106"/>
        <v>#DIV/0!</v>
      </c>
      <c r="CA51" s="33">
        <f t="shared" si="106"/>
        <v>0</v>
      </c>
      <c r="CB51" s="33">
        <f t="shared" si="106"/>
        <v>0</v>
      </c>
      <c r="CC51" s="33" t="e">
        <f t="shared" si="106"/>
        <v>#DIV/0!</v>
      </c>
      <c r="CD51" s="58">
        <f t="shared" si="106"/>
        <v>0</v>
      </c>
      <c r="CE51" s="33">
        <f t="shared" si="106"/>
        <v>0</v>
      </c>
      <c r="CF51" s="33">
        <f t="shared" si="106"/>
        <v>0</v>
      </c>
      <c r="CG51" s="33">
        <f t="shared" si="106"/>
        <v>0</v>
      </c>
      <c r="CH51" s="33">
        <f t="shared" si="106"/>
        <v>0</v>
      </c>
      <c r="CI51" s="33">
        <f t="shared" si="106"/>
        <v>2067600</v>
      </c>
    </row>
    <row r="52" spans="1:87" ht="15" customHeight="1" x14ac:dyDescent="0.25">
      <c r="A52" s="4" t="s">
        <v>82</v>
      </c>
      <c r="B52" s="5">
        <v>244</v>
      </c>
      <c r="C52" s="6" t="s">
        <v>106</v>
      </c>
      <c r="D52" s="4"/>
      <c r="E52" s="4"/>
      <c r="F52" s="13">
        <f>G52+P52+AE52+AO52+BF52+AN52</f>
        <v>1767600</v>
      </c>
      <c r="G52" s="1">
        <f>H52+I52+L52</f>
        <v>0</v>
      </c>
      <c r="H52" s="1"/>
      <c r="I52" s="4"/>
      <c r="J52" s="4"/>
      <c r="K52" s="16"/>
      <c r="L52" s="1"/>
      <c r="M52" s="16"/>
      <c r="N52" s="16"/>
      <c r="O52" s="16"/>
      <c r="P52" s="1">
        <f>Q52+R52+S52+T52+Z52+AA52+W52</f>
        <v>1767600</v>
      </c>
      <c r="Q52" s="1"/>
      <c r="R52" s="1"/>
      <c r="S52" s="1"/>
      <c r="T52" s="1"/>
      <c r="U52" s="1"/>
      <c r="V52" s="16"/>
      <c r="W52" s="1"/>
      <c r="X52" s="1"/>
      <c r="Y52" s="16"/>
      <c r="Z52" s="42"/>
      <c r="AA52" s="1">
        <f>1738600+21000+8000</f>
        <v>1767600</v>
      </c>
      <c r="AB52" s="16"/>
      <c r="AC52" s="1"/>
      <c r="AD52" s="16"/>
      <c r="AE52" s="16"/>
      <c r="AF52" s="16"/>
      <c r="AG52" s="16"/>
      <c r="AH52" s="1"/>
      <c r="AI52" s="1"/>
      <c r="AJ52" s="16"/>
      <c r="AK52" s="16"/>
      <c r="AL52" s="16"/>
      <c r="AM52" s="16"/>
      <c r="AN52" s="15"/>
      <c r="AO52" s="1"/>
      <c r="AP52" s="1"/>
      <c r="AQ52" s="1"/>
      <c r="AR52" s="16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1"/>
      <c r="BG52" s="1"/>
      <c r="BH52" s="1"/>
      <c r="BI52" s="1"/>
      <c r="BJ52" s="1"/>
      <c r="BK52" s="16"/>
      <c r="BL52" s="1"/>
      <c r="BM52" s="1"/>
      <c r="BN52" s="16"/>
      <c r="BO52" s="1"/>
      <c r="BP52" s="16"/>
      <c r="BQ52" s="16"/>
      <c r="BR52" s="16"/>
      <c r="BS52" s="1">
        <f>BT52+BU52+BX52+CA52+CE52+CG52+CH52</f>
        <v>300000</v>
      </c>
      <c r="BT52" s="1">
        <f>300000</f>
        <v>300000</v>
      </c>
      <c r="BU52" s="1"/>
      <c r="BV52" s="1"/>
      <c r="BW52" s="16" t="e">
        <f t="shared" ref="BW52:BW65" si="107">BV52/BU52*100</f>
        <v>#DIV/0!</v>
      </c>
      <c r="BX52" s="1"/>
      <c r="BY52" s="1"/>
      <c r="BZ52" s="16" t="e">
        <f t="shared" ref="BZ52:BZ65" si="108">BY52/BX52*100</f>
        <v>#DIV/0!</v>
      </c>
      <c r="CA52" s="1"/>
      <c r="CB52" s="1"/>
      <c r="CC52" s="16" t="e">
        <f t="shared" ref="CC52:CC65" si="109">CB52/CA52*100</f>
        <v>#DIV/0!</v>
      </c>
      <c r="CD52" s="57">
        <f>CE52+CF52+CG52+CH52</f>
        <v>0</v>
      </c>
      <c r="CE52" s="1"/>
      <c r="CF52" s="16"/>
      <c r="CG52" s="1"/>
      <c r="CH52" s="16"/>
      <c r="CI52" s="1">
        <f>G52+P52+AE52+AO52+BF52+BS52+AN52</f>
        <v>2067600</v>
      </c>
    </row>
    <row r="53" spans="1:87" x14ac:dyDescent="0.25">
      <c r="A53" s="24" t="s">
        <v>67</v>
      </c>
      <c r="B53" s="24"/>
      <c r="C53" s="25" t="s">
        <v>68</v>
      </c>
      <c r="D53" s="25" t="e">
        <f>D54+D59+#REF!+#REF!</f>
        <v>#REF!</v>
      </c>
      <c r="E53" s="25" t="e">
        <f>E54+E59+#REF!+#REF!</f>
        <v>#REF!</v>
      </c>
      <c r="F53" s="3">
        <f>SUM(F54:F61)</f>
        <v>549900</v>
      </c>
      <c r="G53" s="3">
        <f>SUM(G54:G61)</f>
        <v>390600</v>
      </c>
      <c r="H53" s="3">
        <f>SUM(H54:H61)</f>
        <v>300000</v>
      </c>
      <c r="I53" s="3">
        <f>SUM(I54:I61)</f>
        <v>0</v>
      </c>
      <c r="J53" s="3">
        <f>SUM(J54:J61)</f>
        <v>0</v>
      </c>
      <c r="K53" s="16" t="e">
        <f t="shared" ref="K53:K66" si="110">J53/I53*100</f>
        <v>#DIV/0!</v>
      </c>
      <c r="L53" s="3">
        <f>SUM(L54:L61)</f>
        <v>90600</v>
      </c>
      <c r="M53" s="16"/>
      <c r="N53" s="16"/>
      <c r="O53" s="16"/>
      <c r="P53" s="3">
        <f t="shared" ref="P53:U53" si="111">SUM(P54:P61)</f>
        <v>140000</v>
      </c>
      <c r="Q53" s="3">
        <f t="shared" si="111"/>
        <v>0</v>
      </c>
      <c r="R53" s="3">
        <f t="shared" si="111"/>
        <v>0</v>
      </c>
      <c r="S53" s="3">
        <f t="shared" si="111"/>
        <v>0</v>
      </c>
      <c r="T53" s="3">
        <f t="shared" si="111"/>
        <v>0</v>
      </c>
      <c r="U53" s="3">
        <f t="shared" si="111"/>
        <v>0</v>
      </c>
      <c r="V53" s="16" t="e">
        <f t="shared" ref="V53:V65" si="112">U53/T53*100</f>
        <v>#DIV/0!</v>
      </c>
      <c r="W53" s="3">
        <f>SUM(W54:W61)</f>
        <v>0</v>
      </c>
      <c r="X53" s="3">
        <f>SUM(X54:X61)</f>
        <v>0</v>
      </c>
      <c r="Y53" s="16" t="e">
        <f t="shared" ref="Y53:Y65" si="113">X53/W53*100</f>
        <v>#DIV/0!</v>
      </c>
      <c r="Z53" s="3">
        <f>SUM(Z54:Z61)</f>
        <v>0</v>
      </c>
      <c r="AA53" s="3">
        <f>SUM(AA54:AA61)</f>
        <v>140000</v>
      </c>
      <c r="AB53" s="16"/>
      <c r="AC53" s="3">
        <f>SUM(AC54:AC61)</f>
        <v>0</v>
      </c>
      <c r="AD53" s="16"/>
      <c r="AE53" s="3">
        <f>SUM(AE54:AE61)</f>
        <v>0</v>
      </c>
      <c r="AF53" s="3">
        <f>SUM(AF54:AF61)</f>
        <v>0</v>
      </c>
      <c r="AG53" s="16" t="e">
        <f t="shared" ref="AG53:AG65" si="114">AF53/AE53*100</f>
        <v>#DIV/0!</v>
      </c>
      <c r="AH53" s="3">
        <f>SUM(AH54:AH61)</f>
        <v>0</v>
      </c>
      <c r="AI53" s="3">
        <f>SUM(AI54:AI61)</f>
        <v>0</v>
      </c>
      <c r="AJ53" s="16" t="e">
        <f t="shared" ref="AJ53:AJ65" si="115">AI53/AH53*100</f>
        <v>#DIV/0!</v>
      </c>
      <c r="AK53" s="16"/>
      <c r="AL53" s="16"/>
      <c r="AM53" s="16"/>
      <c r="AN53" s="3">
        <f>SUM(AN54:AN61)</f>
        <v>0</v>
      </c>
      <c r="AO53" s="3">
        <f>SUM(AO54:AO61)</f>
        <v>0</v>
      </c>
      <c r="AP53" s="3">
        <f>SUM(AP54:AP61)</f>
        <v>0</v>
      </c>
      <c r="AQ53" s="3">
        <f>SUM(AQ54:AQ61)</f>
        <v>0</v>
      </c>
      <c r="AR53" s="16" t="e">
        <f t="shared" ref="AR53:AR65" si="116">AQ53/AP53*100</f>
        <v>#DIV/0!</v>
      </c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3">
        <f t="shared" ref="BE53:BJ53" si="117">SUM(BE54:BE61)</f>
        <v>0</v>
      </c>
      <c r="BF53" s="3">
        <f t="shared" si="117"/>
        <v>19300</v>
      </c>
      <c r="BG53" s="1">
        <f t="shared" si="117"/>
        <v>0</v>
      </c>
      <c r="BH53" s="1">
        <f t="shared" si="117"/>
        <v>300</v>
      </c>
      <c r="BI53" s="1">
        <f t="shared" si="117"/>
        <v>0</v>
      </c>
      <c r="BJ53" s="1">
        <f t="shared" si="117"/>
        <v>0</v>
      </c>
      <c r="BK53" s="16" t="e">
        <f t="shared" ref="BK53:BK63" si="118">BJ53/BI53*100</f>
        <v>#DIV/0!</v>
      </c>
      <c r="BL53" s="1">
        <f>SUM(BL54:BL61)</f>
        <v>0</v>
      </c>
      <c r="BM53" s="1">
        <f>SUM(BM54:BM61)</f>
        <v>0</v>
      </c>
      <c r="BN53" s="16" t="e">
        <f t="shared" ref="BN53:BN63" si="119">BM53/BL53*100</f>
        <v>#DIV/0!</v>
      </c>
      <c r="BO53" s="1">
        <f>SUM(BO54:BO61)</f>
        <v>19000</v>
      </c>
      <c r="BP53" s="16"/>
      <c r="BQ53" s="16"/>
      <c r="BR53" s="16"/>
      <c r="BS53" s="3">
        <f>SUM(BS54:BS61)</f>
        <v>222100</v>
      </c>
      <c r="BT53" s="3">
        <f>SUM(BT54:BT61)</f>
        <v>0</v>
      </c>
      <c r="BU53" s="3">
        <f>SUM(BU54:BU61)</f>
        <v>0</v>
      </c>
      <c r="BV53" s="3">
        <f>SUM(BV54:BV61)</f>
        <v>0</v>
      </c>
      <c r="BW53" s="16" t="e">
        <f t="shared" si="107"/>
        <v>#DIV/0!</v>
      </c>
      <c r="BX53" s="3">
        <f>SUM(BX54:BX61)</f>
        <v>0</v>
      </c>
      <c r="BY53" s="3">
        <f>SUM(BY54:BY61)</f>
        <v>0</v>
      </c>
      <c r="BZ53" s="16" t="e">
        <f t="shared" si="108"/>
        <v>#DIV/0!</v>
      </c>
      <c r="CA53" s="3">
        <f>SUM(CA54:CA61)</f>
        <v>0</v>
      </c>
      <c r="CB53" s="3">
        <f>SUM(CB54:CB61)</f>
        <v>0</v>
      </c>
      <c r="CC53" s="16" t="e">
        <f t="shared" si="109"/>
        <v>#DIV/0!</v>
      </c>
      <c r="CD53" s="55">
        <f t="shared" ref="CD53:CI53" si="120">SUM(CD54:CD61)</f>
        <v>222100</v>
      </c>
      <c r="CE53" s="3">
        <f t="shared" si="120"/>
        <v>0</v>
      </c>
      <c r="CF53" s="3">
        <f t="shared" si="120"/>
        <v>0</v>
      </c>
      <c r="CG53" s="3">
        <f t="shared" si="120"/>
        <v>220200</v>
      </c>
      <c r="CH53" s="3">
        <f t="shared" si="120"/>
        <v>1900</v>
      </c>
      <c r="CI53" s="3">
        <f t="shared" si="120"/>
        <v>772000</v>
      </c>
    </row>
    <row r="54" spans="1:87" x14ac:dyDescent="0.25">
      <c r="A54" s="4" t="s">
        <v>69</v>
      </c>
      <c r="B54" s="5">
        <v>611</v>
      </c>
      <c r="C54" s="4" t="s">
        <v>70</v>
      </c>
      <c r="D54" s="4"/>
      <c r="E54" s="4"/>
      <c r="F54" s="13">
        <f t="shared" ref="F54:F61" si="121">G54+P54+AE54+AO54+BF54+AN54</f>
        <v>549900</v>
      </c>
      <c r="G54" s="1">
        <f t="shared" ref="G54:G61" si="122">H54+I54+L54</f>
        <v>390600</v>
      </c>
      <c r="H54" s="1">
        <f>482000-182000</f>
        <v>300000</v>
      </c>
      <c r="I54" s="4"/>
      <c r="J54" s="4"/>
      <c r="K54" s="16" t="e">
        <f t="shared" si="110"/>
        <v>#DIV/0!</v>
      </c>
      <c r="L54" s="1">
        <f>145000-54400</f>
        <v>90600</v>
      </c>
      <c r="M54" s="16"/>
      <c r="N54" s="16"/>
      <c r="O54" s="16"/>
      <c r="P54" s="1">
        <f t="shared" ref="P54:P61" si="123">Q54+R54+S54+T54+Z54+AA54+W54</f>
        <v>140000</v>
      </c>
      <c r="Q54" s="1"/>
      <c r="R54" s="1"/>
      <c r="S54" s="1"/>
      <c r="T54" s="1"/>
      <c r="U54" s="1"/>
      <c r="V54" s="16" t="e">
        <f t="shared" si="112"/>
        <v>#DIV/0!</v>
      </c>
      <c r="W54" s="1"/>
      <c r="X54" s="1"/>
      <c r="Y54" s="16" t="e">
        <f t="shared" si="113"/>
        <v>#DIV/0!</v>
      </c>
      <c r="Z54" s="1"/>
      <c r="AA54" s="1">
        <f>80000+60000</f>
        <v>140000</v>
      </c>
      <c r="AB54" s="16"/>
      <c r="AC54" s="1"/>
      <c r="AD54" s="16"/>
      <c r="AE54" s="16">
        <f>AH54</f>
        <v>0</v>
      </c>
      <c r="AF54" s="16">
        <f>AI54</f>
        <v>0</v>
      </c>
      <c r="AG54" s="16" t="e">
        <f t="shared" si="114"/>
        <v>#DIV/0!</v>
      </c>
      <c r="AH54" s="1"/>
      <c r="AI54" s="1"/>
      <c r="AJ54" s="16" t="e">
        <f t="shared" si="115"/>
        <v>#DIV/0!</v>
      </c>
      <c r="AK54" s="16"/>
      <c r="AL54" s="16"/>
      <c r="AM54" s="16"/>
      <c r="AN54" s="17"/>
      <c r="AO54" s="1">
        <f>AP54+BE54</f>
        <v>0</v>
      </c>
      <c r="AP54" s="1"/>
      <c r="AQ54" s="1"/>
      <c r="AR54" s="16" t="e">
        <f t="shared" si="116"/>
        <v>#DIV/0!</v>
      </c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1">
        <f t="shared" ref="BF54:BF61" si="124">BG54+BH54+BI54+BL54+BO54</f>
        <v>19300</v>
      </c>
      <c r="BG54" s="2"/>
      <c r="BH54" s="2">
        <f>100+200</f>
        <v>300</v>
      </c>
      <c r="BI54" s="2"/>
      <c r="BJ54" s="1"/>
      <c r="BK54" s="16" t="e">
        <f t="shared" si="118"/>
        <v>#DIV/0!</v>
      </c>
      <c r="BL54" s="2"/>
      <c r="BM54" s="1"/>
      <c r="BN54" s="16" t="e">
        <f t="shared" si="119"/>
        <v>#DIV/0!</v>
      </c>
      <c r="BO54" s="2">
        <f>15000+4000</f>
        <v>19000</v>
      </c>
      <c r="BP54" s="16"/>
      <c r="BQ54" s="16"/>
      <c r="BR54" s="16"/>
      <c r="BS54" s="1">
        <f>BT54+CD54</f>
        <v>222100</v>
      </c>
      <c r="BT54" s="1"/>
      <c r="BU54" s="1"/>
      <c r="BV54" s="1"/>
      <c r="BW54" s="16" t="e">
        <f t="shared" si="107"/>
        <v>#DIV/0!</v>
      </c>
      <c r="BX54" s="1"/>
      <c r="BY54" s="1"/>
      <c r="BZ54" s="16" t="e">
        <f t="shared" si="108"/>
        <v>#DIV/0!</v>
      </c>
      <c r="CA54" s="1"/>
      <c r="CB54" s="1"/>
      <c r="CC54" s="16" t="e">
        <f t="shared" si="109"/>
        <v>#DIV/0!</v>
      </c>
      <c r="CD54" s="57">
        <f>CE54+CF54+CG54+CH54</f>
        <v>222100</v>
      </c>
      <c r="CE54" s="1"/>
      <c r="CF54" s="16"/>
      <c r="CG54" s="1">
        <f>82300+49900-4000+92000</f>
        <v>220200</v>
      </c>
      <c r="CH54" s="1">
        <f>50000-100-49900+1900</f>
        <v>1900</v>
      </c>
      <c r="CI54" s="1">
        <f t="shared" ref="CI54:CI61" si="125">G54+P54+AE54+AO54+BF54+BS54+AN54</f>
        <v>772000</v>
      </c>
    </row>
    <row r="55" spans="1:87" ht="15" hidden="1" customHeight="1" x14ac:dyDescent="0.25">
      <c r="A55" s="4"/>
      <c r="B55" s="5">
        <v>851</v>
      </c>
      <c r="C55" s="6" t="s">
        <v>88</v>
      </c>
      <c r="D55" s="4"/>
      <c r="E55" s="4"/>
      <c r="F55" s="13">
        <f t="shared" si="121"/>
        <v>0</v>
      </c>
      <c r="G55" s="1">
        <f t="shared" si="122"/>
        <v>0</v>
      </c>
      <c r="H55" s="1"/>
      <c r="I55" s="4"/>
      <c r="J55" s="4"/>
      <c r="K55" s="16" t="e">
        <f t="shared" si="110"/>
        <v>#DIV/0!</v>
      </c>
      <c r="L55" s="1"/>
      <c r="M55" s="16"/>
      <c r="N55" s="16"/>
      <c r="O55" s="16"/>
      <c r="P55" s="1">
        <f t="shared" si="123"/>
        <v>0</v>
      </c>
      <c r="Q55" s="1"/>
      <c r="R55" s="1"/>
      <c r="S55" s="1"/>
      <c r="T55" s="1"/>
      <c r="U55" s="1"/>
      <c r="V55" s="16" t="e">
        <f t="shared" si="112"/>
        <v>#DIV/0!</v>
      </c>
      <c r="W55" s="1"/>
      <c r="X55" s="1"/>
      <c r="Y55" s="16" t="e">
        <f t="shared" si="113"/>
        <v>#DIV/0!</v>
      </c>
      <c r="Z55" s="1"/>
      <c r="AA55" s="1"/>
      <c r="AB55" s="16"/>
      <c r="AC55" s="1"/>
      <c r="AD55" s="16"/>
      <c r="AE55" s="16"/>
      <c r="AF55" s="16"/>
      <c r="AG55" s="16" t="e">
        <f t="shared" si="114"/>
        <v>#DIV/0!</v>
      </c>
      <c r="AH55" s="1"/>
      <c r="AI55" s="1"/>
      <c r="AJ55" s="16" t="e">
        <f t="shared" si="115"/>
        <v>#DIV/0!</v>
      </c>
      <c r="AK55" s="16"/>
      <c r="AL55" s="16"/>
      <c r="AM55" s="16"/>
      <c r="AN55" s="17"/>
      <c r="AO55" s="1"/>
      <c r="AP55" s="1"/>
      <c r="AQ55" s="1"/>
      <c r="AR55" s="16" t="e">
        <f t="shared" si="116"/>
        <v>#DIV/0!</v>
      </c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1">
        <f t="shared" si="124"/>
        <v>0</v>
      </c>
      <c r="BG55" s="2"/>
      <c r="BH55" s="2"/>
      <c r="BI55" s="2"/>
      <c r="BJ55" s="1"/>
      <c r="BK55" s="16" t="e">
        <f t="shared" si="118"/>
        <v>#DIV/0!</v>
      </c>
      <c r="BL55" s="2"/>
      <c r="BM55" s="1"/>
      <c r="BN55" s="16" t="e">
        <f t="shared" si="119"/>
        <v>#DIV/0!</v>
      </c>
      <c r="BO55" s="2"/>
      <c r="BP55" s="16"/>
      <c r="BQ55" s="16"/>
      <c r="BR55" s="16"/>
      <c r="BS55" s="1">
        <f t="shared" ref="BS55:BS61" si="126">BT55+BU55+BX55+CA55+CE55+CG55+CH55</f>
        <v>0</v>
      </c>
      <c r="BT55" s="1"/>
      <c r="BU55" s="1"/>
      <c r="BV55" s="1"/>
      <c r="BW55" s="16" t="e">
        <f t="shared" si="107"/>
        <v>#DIV/0!</v>
      </c>
      <c r="BX55" s="1"/>
      <c r="BY55" s="1"/>
      <c r="BZ55" s="16" t="e">
        <f t="shared" si="108"/>
        <v>#DIV/0!</v>
      </c>
      <c r="CA55" s="1"/>
      <c r="CB55" s="1"/>
      <c r="CC55" s="16" t="e">
        <f t="shared" si="109"/>
        <v>#DIV/0!</v>
      </c>
      <c r="CD55" s="57"/>
      <c r="CE55" s="1"/>
      <c r="CF55" s="16"/>
      <c r="CG55" s="2"/>
      <c r="CH55" s="16"/>
      <c r="CI55" s="1">
        <f t="shared" si="125"/>
        <v>0</v>
      </c>
    </row>
    <row r="56" spans="1:87" ht="1.5" customHeight="1" x14ac:dyDescent="0.25">
      <c r="A56" s="4"/>
      <c r="B56" s="5">
        <v>852</v>
      </c>
      <c r="C56" s="6" t="s">
        <v>86</v>
      </c>
      <c r="D56" s="4"/>
      <c r="E56" s="4"/>
      <c r="F56" s="13">
        <f t="shared" si="121"/>
        <v>0</v>
      </c>
      <c r="G56" s="1">
        <f t="shared" si="122"/>
        <v>0</v>
      </c>
      <c r="H56" s="1"/>
      <c r="I56" s="4"/>
      <c r="J56" s="4"/>
      <c r="K56" s="16" t="e">
        <f t="shared" si="110"/>
        <v>#DIV/0!</v>
      </c>
      <c r="L56" s="1"/>
      <c r="M56" s="16"/>
      <c r="N56" s="16"/>
      <c r="O56" s="16"/>
      <c r="P56" s="1">
        <f t="shared" si="123"/>
        <v>0</v>
      </c>
      <c r="Q56" s="1"/>
      <c r="R56" s="1"/>
      <c r="S56" s="1"/>
      <c r="T56" s="1"/>
      <c r="U56" s="1"/>
      <c r="V56" s="16" t="e">
        <f t="shared" si="112"/>
        <v>#DIV/0!</v>
      </c>
      <c r="W56" s="1"/>
      <c r="X56" s="1"/>
      <c r="Y56" s="16" t="e">
        <f t="shared" si="113"/>
        <v>#DIV/0!</v>
      </c>
      <c r="Z56" s="1"/>
      <c r="AA56" s="1"/>
      <c r="AB56" s="16"/>
      <c r="AC56" s="1"/>
      <c r="AD56" s="16"/>
      <c r="AE56" s="16"/>
      <c r="AF56" s="16"/>
      <c r="AG56" s="16" t="e">
        <f t="shared" si="114"/>
        <v>#DIV/0!</v>
      </c>
      <c r="AH56" s="1"/>
      <c r="AI56" s="1"/>
      <c r="AJ56" s="16" t="e">
        <f t="shared" si="115"/>
        <v>#DIV/0!</v>
      </c>
      <c r="AK56" s="16"/>
      <c r="AL56" s="16"/>
      <c r="AM56" s="16"/>
      <c r="AN56" s="17"/>
      <c r="AO56" s="1"/>
      <c r="AP56" s="1"/>
      <c r="AQ56" s="1"/>
      <c r="AR56" s="16" t="e">
        <f t="shared" si="116"/>
        <v>#DIV/0!</v>
      </c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1">
        <f t="shared" si="124"/>
        <v>0</v>
      </c>
      <c r="BG56" s="2"/>
      <c r="BH56" s="2"/>
      <c r="BI56" s="2"/>
      <c r="BJ56" s="1"/>
      <c r="BK56" s="16" t="e">
        <f t="shared" si="118"/>
        <v>#DIV/0!</v>
      </c>
      <c r="BL56" s="2"/>
      <c r="BM56" s="1"/>
      <c r="BN56" s="16" t="e">
        <f t="shared" si="119"/>
        <v>#DIV/0!</v>
      </c>
      <c r="BO56" s="2"/>
      <c r="BP56" s="16"/>
      <c r="BQ56" s="16"/>
      <c r="BR56" s="16"/>
      <c r="BS56" s="1">
        <f t="shared" si="126"/>
        <v>0</v>
      </c>
      <c r="BT56" s="1"/>
      <c r="BU56" s="1"/>
      <c r="BV56" s="1"/>
      <c r="BW56" s="16" t="e">
        <f t="shared" si="107"/>
        <v>#DIV/0!</v>
      </c>
      <c r="BX56" s="1"/>
      <c r="BY56" s="1"/>
      <c r="BZ56" s="16" t="e">
        <f t="shared" si="108"/>
        <v>#DIV/0!</v>
      </c>
      <c r="CA56" s="1"/>
      <c r="CB56" s="1"/>
      <c r="CC56" s="16" t="e">
        <f t="shared" si="109"/>
        <v>#DIV/0!</v>
      </c>
      <c r="CD56" s="57"/>
      <c r="CE56" s="1"/>
      <c r="CF56" s="16"/>
      <c r="CG56" s="2"/>
      <c r="CH56" s="16"/>
      <c r="CI56" s="1">
        <f t="shared" si="125"/>
        <v>0</v>
      </c>
    </row>
    <row r="57" spans="1:87" ht="14.25" hidden="1" customHeight="1" x14ac:dyDescent="0.25">
      <c r="A57" s="4"/>
      <c r="B57" s="5">
        <v>853</v>
      </c>
      <c r="C57" s="6" t="s">
        <v>87</v>
      </c>
      <c r="D57" s="4"/>
      <c r="E57" s="4"/>
      <c r="F57" s="13">
        <f t="shared" si="121"/>
        <v>0</v>
      </c>
      <c r="G57" s="1">
        <f t="shared" si="122"/>
        <v>0</v>
      </c>
      <c r="H57" s="1"/>
      <c r="I57" s="4"/>
      <c r="J57" s="4"/>
      <c r="K57" s="16" t="e">
        <f t="shared" si="110"/>
        <v>#DIV/0!</v>
      </c>
      <c r="L57" s="1"/>
      <c r="M57" s="16"/>
      <c r="N57" s="16"/>
      <c r="O57" s="16"/>
      <c r="P57" s="1">
        <f t="shared" si="123"/>
        <v>0</v>
      </c>
      <c r="Q57" s="1"/>
      <c r="R57" s="1"/>
      <c r="S57" s="1"/>
      <c r="T57" s="1"/>
      <c r="U57" s="1"/>
      <c r="V57" s="16" t="e">
        <f t="shared" si="112"/>
        <v>#DIV/0!</v>
      </c>
      <c r="W57" s="1"/>
      <c r="X57" s="1"/>
      <c r="Y57" s="16" t="e">
        <f t="shared" si="113"/>
        <v>#DIV/0!</v>
      </c>
      <c r="Z57" s="1"/>
      <c r="AA57" s="1"/>
      <c r="AB57" s="16"/>
      <c r="AC57" s="1"/>
      <c r="AD57" s="16"/>
      <c r="AE57" s="16"/>
      <c r="AF57" s="16"/>
      <c r="AG57" s="16" t="e">
        <f t="shared" si="114"/>
        <v>#DIV/0!</v>
      </c>
      <c r="AH57" s="1"/>
      <c r="AI57" s="1"/>
      <c r="AJ57" s="16" t="e">
        <f t="shared" si="115"/>
        <v>#DIV/0!</v>
      </c>
      <c r="AK57" s="16"/>
      <c r="AL57" s="16"/>
      <c r="AM57" s="16"/>
      <c r="AN57" s="17"/>
      <c r="AO57" s="1"/>
      <c r="AP57" s="1"/>
      <c r="AQ57" s="1"/>
      <c r="AR57" s="16" t="e">
        <f t="shared" si="116"/>
        <v>#DIV/0!</v>
      </c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1">
        <f t="shared" si="124"/>
        <v>0</v>
      </c>
      <c r="BG57" s="2"/>
      <c r="BH57" s="2"/>
      <c r="BI57" s="2"/>
      <c r="BJ57" s="1"/>
      <c r="BK57" s="16" t="e">
        <f t="shared" si="118"/>
        <v>#DIV/0!</v>
      </c>
      <c r="BL57" s="2"/>
      <c r="BM57" s="1"/>
      <c r="BN57" s="16" t="e">
        <f t="shared" si="119"/>
        <v>#DIV/0!</v>
      </c>
      <c r="BO57" s="2"/>
      <c r="BP57" s="16"/>
      <c r="BQ57" s="16"/>
      <c r="BR57" s="16"/>
      <c r="BS57" s="1">
        <f t="shared" si="126"/>
        <v>0</v>
      </c>
      <c r="BT57" s="1"/>
      <c r="BU57" s="1"/>
      <c r="BV57" s="1"/>
      <c r="BW57" s="16" t="e">
        <f t="shared" si="107"/>
        <v>#DIV/0!</v>
      </c>
      <c r="BX57" s="1"/>
      <c r="BY57" s="1"/>
      <c r="BZ57" s="16" t="e">
        <f t="shared" si="108"/>
        <v>#DIV/0!</v>
      </c>
      <c r="CA57" s="1"/>
      <c r="CB57" s="1"/>
      <c r="CC57" s="16" t="e">
        <f t="shared" si="109"/>
        <v>#DIV/0!</v>
      </c>
      <c r="CD57" s="57"/>
      <c r="CE57" s="1"/>
      <c r="CF57" s="16"/>
      <c r="CG57" s="2"/>
      <c r="CH57" s="16"/>
      <c r="CI57" s="1">
        <f t="shared" si="125"/>
        <v>0</v>
      </c>
    </row>
    <row r="58" spans="1:87" ht="13.5" hidden="1" customHeight="1" x14ac:dyDescent="0.25">
      <c r="A58" s="4"/>
      <c r="B58" s="5">
        <v>612</v>
      </c>
      <c r="C58" s="6" t="s">
        <v>90</v>
      </c>
      <c r="D58" s="4"/>
      <c r="E58" s="4"/>
      <c r="F58" s="13">
        <f t="shared" si="121"/>
        <v>0</v>
      </c>
      <c r="G58" s="1">
        <f t="shared" si="122"/>
        <v>0</v>
      </c>
      <c r="H58" s="1"/>
      <c r="I58" s="4"/>
      <c r="J58" s="4"/>
      <c r="K58" s="16" t="e">
        <f t="shared" si="110"/>
        <v>#DIV/0!</v>
      </c>
      <c r="L58" s="1"/>
      <c r="M58" s="16"/>
      <c r="N58" s="16"/>
      <c r="O58" s="16"/>
      <c r="P58" s="1">
        <f t="shared" si="123"/>
        <v>0</v>
      </c>
      <c r="Q58" s="1"/>
      <c r="R58" s="1"/>
      <c r="S58" s="1"/>
      <c r="T58" s="1"/>
      <c r="U58" s="1"/>
      <c r="V58" s="16" t="e">
        <f t="shared" si="112"/>
        <v>#DIV/0!</v>
      </c>
      <c r="W58" s="1"/>
      <c r="X58" s="1"/>
      <c r="Y58" s="16" t="e">
        <f t="shared" si="113"/>
        <v>#DIV/0!</v>
      </c>
      <c r="Z58" s="1"/>
      <c r="AA58" s="1"/>
      <c r="AB58" s="16"/>
      <c r="AC58" s="1"/>
      <c r="AD58" s="16"/>
      <c r="AE58" s="16">
        <f>AH58</f>
        <v>0</v>
      </c>
      <c r="AF58" s="16">
        <f>AI58</f>
        <v>0</v>
      </c>
      <c r="AG58" s="16" t="e">
        <f t="shared" si="114"/>
        <v>#DIV/0!</v>
      </c>
      <c r="AH58" s="1"/>
      <c r="AI58" s="1"/>
      <c r="AJ58" s="16" t="e">
        <f t="shared" si="115"/>
        <v>#DIV/0!</v>
      </c>
      <c r="AK58" s="16"/>
      <c r="AL58" s="16"/>
      <c r="AM58" s="16"/>
      <c r="AN58" s="17"/>
      <c r="AO58" s="1">
        <f>AP58+BE58</f>
        <v>0</v>
      </c>
      <c r="AP58" s="1"/>
      <c r="AQ58" s="1"/>
      <c r="AR58" s="16" t="e">
        <f t="shared" si="116"/>
        <v>#DIV/0!</v>
      </c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1">
        <f t="shared" si="124"/>
        <v>0</v>
      </c>
      <c r="BG58" s="1"/>
      <c r="BH58" s="1"/>
      <c r="BI58" s="1"/>
      <c r="BJ58" s="1"/>
      <c r="BK58" s="16" t="e">
        <f t="shared" si="118"/>
        <v>#DIV/0!</v>
      </c>
      <c r="BL58" s="1"/>
      <c r="BM58" s="1"/>
      <c r="BN58" s="16" t="e">
        <f t="shared" si="119"/>
        <v>#DIV/0!</v>
      </c>
      <c r="BO58" s="1"/>
      <c r="BP58" s="16"/>
      <c r="BQ58" s="16"/>
      <c r="BR58" s="16"/>
      <c r="BS58" s="1">
        <f t="shared" si="126"/>
        <v>0</v>
      </c>
      <c r="BT58" s="1"/>
      <c r="BU58" s="1"/>
      <c r="BV58" s="1"/>
      <c r="BW58" s="16" t="e">
        <f t="shared" si="107"/>
        <v>#DIV/0!</v>
      </c>
      <c r="BX58" s="1"/>
      <c r="BY58" s="1"/>
      <c r="BZ58" s="16" t="e">
        <f t="shared" si="108"/>
        <v>#DIV/0!</v>
      </c>
      <c r="CA58" s="1"/>
      <c r="CB58" s="1"/>
      <c r="CC58" s="16" t="e">
        <f t="shared" si="109"/>
        <v>#DIV/0!</v>
      </c>
      <c r="CD58" s="57"/>
      <c r="CE58" s="1"/>
      <c r="CF58" s="16"/>
      <c r="CG58" s="1"/>
      <c r="CH58" s="16"/>
      <c r="CI58" s="1">
        <f t="shared" si="125"/>
        <v>0</v>
      </c>
    </row>
    <row r="59" spans="1:87" ht="13.5" hidden="1" customHeight="1" x14ac:dyDescent="0.25">
      <c r="A59" s="4" t="s">
        <v>69</v>
      </c>
      <c r="B59" s="5">
        <v>611</v>
      </c>
      <c r="C59" s="4" t="s">
        <v>71</v>
      </c>
      <c r="D59" s="4"/>
      <c r="E59" s="4"/>
      <c r="F59" s="13">
        <f t="shared" si="121"/>
        <v>0</v>
      </c>
      <c r="G59" s="1">
        <f t="shared" si="122"/>
        <v>0</v>
      </c>
      <c r="H59" s="1"/>
      <c r="I59" s="4"/>
      <c r="J59" s="4"/>
      <c r="K59" s="16" t="e">
        <f t="shared" si="110"/>
        <v>#DIV/0!</v>
      </c>
      <c r="L59" s="1"/>
      <c r="M59" s="16"/>
      <c r="N59" s="16"/>
      <c r="O59" s="16"/>
      <c r="P59" s="1">
        <f t="shared" si="123"/>
        <v>0</v>
      </c>
      <c r="Q59" s="1"/>
      <c r="R59" s="1"/>
      <c r="S59" s="1"/>
      <c r="T59" s="1"/>
      <c r="U59" s="1"/>
      <c r="V59" s="16" t="e">
        <f t="shared" si="112"/>
        <v>#DIV/0!</v>
      </c>
      <c r="W59" s="1"/>
      <c r="X59" s="1"/>
      <c r="Y59" s="16" t="e">
        <f t="shared" si="113"/>
        <v>#DIV/0!</v>
      </c>
      <c r="Z59" s="1"/>
      <c r="AA59" s="1"/>
      <c r="AB59" s="16"/>
      <c r="AC59" s="1"/>
      <c r="AD59" s="16"/>
      <c r="AE59" s="16">
        <f>AH59</f>
        <v>0</v>
      </c>
      <c r="AF59" s="16">
        <f>AI59</f>
        <v>0</v>
      </c>
      <c r="AG59" s="16" t="e">
        <f t="shared" si="114"/>
        <v>#DIV/0!</v>
      </c>
      <c r="AH59" s="1"/>
      <c r="AI59" s="1"/>
      <c r="AJ59" s="16" t="e">
        <f t="shared" si="115"/>
        <v>#DIV/0!</v>
      </c>
      <c r="AK59" s="16"/>
      <c r="AL59" s="16"/>
      <c r="AM59" s="16"/>
      <c r="AN59" s="17"/>
      <c r="AO59" s="1">
        <f>AP59+BE59</f>
        <v>0</v>
      </c>
      <c r="AP59" s="1"/>
      <c r="AQ59" s="1"/>
      <c r="AR59" s="16" t="e">
        <f t="shared" si="116"/>
        <v>#DIV/0!</v>
      </c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1">
        <f t="shared" si="124"/>
        <v>0</v>
      </c>
      <c r="BG59" s="1"/>
      <c r="BH59" s="1"/>
      <c r="BI59" s="1"/>
      <c r="BJ59" s="1"/>
      <c r="BK59" s="16" t="e">
        <f t="shared" si="118"/>
        <v>#DIV/0!</v>
      </c>
      <c r="BL59" s="1"/>
      <c r="BM59" s="1"/>
      <c r="BN59" s="16" t="e">
        <f t="shared" si="119"/>
        <v>#DIV/0!</v>
      </c>
      <c r="BO59" s="1"/>
      <c r="BP59" s="16"/>
      <c r="BQ59" s="16"/>
      <c r="BR59" s="16"/>
      <c r="BS59" s="1">
        <f t="shared" si="126"/>
        <v>0</v>
      </c>
      <c r="BT59" s="1"/>
      <c r="BU59" s="1"/>
      <c r="BV59" s="1"/>
      <c r="BW59" s="16" t="e">
        <f t="shared" si="107"/>
        <v>#DIV/0!</v>
      </c>
      <c r="BX59" s="1"/>
      <c r="BY59" s="1"/>
      <c r="BZ59" s="16" t="e">
        <f t="shared" si="108"/>
        <v>#DIV/0!</v>
      </c>
      <c r="CA59" s="1"/>
      <c r="CB59" s="1"/>
      <c r="CC59" s="16" t="e">
        <f t="shared" si="109"/>
        <v>#DIV/0!</v>
      </c>
      <c r="CD59" s="57"/>
      <c r="CE59" s="1"/>
      <c r="CF59" s="16"/>
      <c r="CG59" s="1"/>
      <c r="CH59" s="16"/>
      <c r="CI59" s="1">
        <f t="shared" si="125"/>
        <v>0</v>
      </c>
    </row>
    <row r="60" spans="1:87" ht="13.5" hidden="1" customHeight="1" x14ac:dyDescent="0.25">
      <c r="A60" s="4"/>
      <c r="B60" s="5">
        <v>851</v>
      </c>
      <c r="C60" s="6" t="s">
        <v>85</v>
      </c>
      <c r="D60" s="4"/>
      <c r="E60" s="4"/>
      <c r="F60" s="13">
        <f t="shared" si="121"/>
        <v>0</v>
      </c>
      <c r="G60" s="1">
        <f t="shared" si="122"/>
        <v>0</v>
      </c>
      <c r="H60" s="1"/>
      <c r="I60" s="4"/>
      <c r="J60" s="4"/>
      <c r="K60" s="16" t="e">
        <f t="shared" si="110"/>
        <v>#DIV/0!</v>
      </c>
      <c r="L60" s="1"/>
      <c r="M60" s="16"/>
      <c r="N60" s="16"/>
      <c r="O60" s="16"/>
      <c r="P60" s="1">
        <f t="shared" si="123"/>
        <v>0</v>
      </c>
      <c r="Q60" s="1"/>
      <c r="R60" s="1"/>
      <c r="S60" s="1"/>
      <c r="T60" s="1"/>
      <c r="U60" s="1"/>
      <c r="V60" s="16" t="e">
        <f t="shared" si="112"/>
        <v>#DIV/0!</v>
      </c>
      <c r="W60" s="1"/>
      <c r="X60" s="1"/>
      <c r="Y60" s="16" t="e">
        <f t="shared" si="113"/>
        <v>#DIV/0!</v>
      </c>
      <c r="Z60" s="1"/>
      <c r="AA60" s="1"/>
      <c r="AB60" s="16"/>
      <c r="AC60" s="1"/>
      <c r="AD60" s="16"/>
      <c r="AE60" s="16"/>
      <c r="AF60" s="16"/>
      <c r="AG60" s="16" t="e">
        <f t="shared" si="114"/>
        <v>#DIV/0!</v>
      </c>
      <c r="AH60" s="1"/>
      <c r="AI60" s="1"/>
      <c r="AJ60" s="16" t="e">
        <f t="shared" si="115"/>
        <v>#DIV/0!</v>
      </c>
      <c r="AK60" s="16"/>
      <c r="AL60" s="16"/>
      <c r="AM60" s="16"/>
      <c r="AN60" s="17"/>
      <c r="AO60" s="1"/>
      <c r="AP60" s="1"/>
      <c r="AQ60" s="1"/>
      <c r="AR60" s="16" t="e">
        <f t="shared" si="116"/>
        <v>#DIV/0!</v>
      </c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1">
        <f t="shared" si="124"/>
        <v>0</v>
      </c>
      <c r="BG60" s="1"/>
      <c r="BH60" s="1"/>
      <c r="BI60" s="1"/>
      <c r="BJ60" s="1"/>
      <c r="BK60" s="16" t="e">
        <f t="shared" si="118"/>
        <v>#DIV/0!</v>
      </c>
      <c r="BL60" s="1"/>
      <c r="BM60" s="1"/>
      <c r="BN60" s="16" t="e">
        <f t="shared" si="119"/>
        <v>#DIV/0!</v>
      </c>
      <c r="BO60" s="1"/>
      <c r="BP60" s="16"/>
      <c r="BQ60" s="16"/>
      <c r="BR60" s="16"/>
      <c r="BS60" s="1">
        <f t="shared" si="126"/>
        <v>0</v>
      </c>
      <c r="BT60" s="1"/>
      <c r="BU60" s="1"/>
      <c r="BV60" s="1"/>
      <c r="BW60" s="16" t="e">
        <f t="shared" si="107"/>
        <v>#DIV/0!</v>
      </c>
      <c r="BX60" s="1"/>
      <c r="BY60" s="1"/>
      <c r="BZ60" s="16" t="e">
        <f t="shared" si="108"/>
        <v>#DIV/0!</v>
      </c>
      <c r="CA60" s="1"/>
      <c r="CB60" s="1"/>
      <c r="CC60" s="16" t="e">
        <f t="shared" si="109"/>
        <v>#DIV/0!</v>
      </c>
      <c r="CD60" s="57"/>
      <c r="CE60" s="1"/>
      <c r="CF60" s="16"/>
      <c r="CG60" s="1"/>
      <c r="CH60" s="16"/>
      <c r="CI60" s="1">
        <f t="shared" si="125"/>
        <v>0</v>
      </c>
    </row>
    <row r="61" spans="1:87" ht="13.5" hidden="1" customHeight="1" x14ac:dyDescent="0.25">
      <c r="A61" s="4"/>
      <c r="B61" s="5">
        <v>852</v>
      </c>
      <c r="C61" s="6" t="s">
        <v>86</v>
      </c>
      <c r="D61" s="4"/>
      <c r="E61" s="4"/>
      <c r="F61" s="13">
        <f t="shared" si="121"/>
        <v>0</v>
      </c>
      <c r="G61" s="1">
        <f t="shared" si="122"/>
        <v>0</v>
      </c>
      <c r="H61" s="1"/>
      <c r="I61" s="4"/>
      <c r="J61" s="4"/>
      <c r="K61" s="16" t="e">
        <f t="shared" si="110"/>
        <v>#DIV/0!</v>
      </c>
      <c r="L61" s="1"/>
      <c r="M61" s="16"/>
      <c r="N61" s="16"/>
      <c r="O61" s="16"/>
      <c r="P61" s="1">
        <f t="shared" si="123"/>
        <v>0</v>
      </c>
      <c r="Q61" s="1"/>
      <c r="R61" s="1"/>
      <c r="S61" s="1"/>
      <c r="T61" s="1"/>
      <c r="U61" s="1"/>
      <c r="V61" s="16" t="e">
        <f t="shared" si="112"/>
        <v>#DIV/0!</v>
      </c>
      <c r="W61" s="1"/>
      <c r="X61" s="1"/>
      <c r="Y61" s="16" t="e">
        <f t="shared" si="113"/>
        <v>#DIV/0!</v>
      </c>
      <c r="Z61" s="1"/>
      <c r="AA61" s="1"/>
      <c r="AB61" s="16"/>
      <c r="AC61" s="1"/>
      <c r="AD61" s="16"/>
      <c r="AE61" s="16"/>
      <c r="AF61" s="16"/>
      <c r="AG61" s="16" t="e">
        <f t="shared" si="114"/>
        <v>#DIV/0!</v>
      </c>
      <c r="AH61" s="1"/>
      <c r="AI61" s="1"/>
      <c r="AJ61" s="16" t="e">
        <f t="shared" si="115"/>
        <v>#DIV/0!</v>
      </c>
      <c r="AK61" s="16"/>
      <c r="AL61" s="16"/>
      <c r="AM61" s="16"/>
      <c r="AN61" s="17"/>
      <c r="AO61" s="1"/>
      <c r="AP61" s="1"/>
      <c r="AQ61" s="1"/>
      <c r="AR61" s="16" t="e">
        <f t="shared" si="116"/>
        <v>#DIV/0!</v>
      </c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1">
        <f t="shared" si="124"/>
        <v>0</v>
      </c>
      <c r="BG61" s="1"/>
      <c r="BH61" s="1"/>
      <c r="BI61" s="1"/>
      <c r="BJ61" s="1"/>
      <c r="BK61" s="16" t="e">
        <f t="shared" si="118"/>
        <v>#DIV/0!</v>
      </c>
      <c r="BL61" s="1"/>
      <c r="BM61" s="1"/>
      <c r="BN61" s="16" t="e">
        <f t="shared" si="119"/>
        <v>#DIV/0!</v>
      </c>
      <c r="BO61" s="1"/>
      <c r="BP61" s="16"/>
      <c r="BQ61" s="16"/>
      <c r="BR61" s="16"/>
      <c r="BS61" s="1">
        <f t="shared" si="126"/>
        <v>0</v>
      </c>
      <c r="BT61" s="1"/>
      <c r="BU61" s="1"/>
      <c r="BV61" s="1"/>
      <c r="BW61" s="16" t="e">
        <f t="shared" si="107"/>
        <v>#DIV/0!</v>
      </c>
      <c r="BX61" s="1"/>
      <c r="BY61" s="1"/>
      <c r="BZ61" s="16" t="e">
        <f t="shared" si="108"/>
        <v>#DIV/0!</v>
      </c>
      <c r="CA61" s="1"/>
      <c r="CB61" s="1"/>
      <c r="CC61" s="16" t="e">
        <f t="shared" si="109"/>
        <v>#DIV/0!</v>
      </c>
      <c r="CD61" s="57"/>
      <c r="CE61" s="1"/>
      <c r="CF61" s="16"/>
      <c r="CG61" s="1"/>
      <c r="CH61" s="16"/>
      <c r="CI61" s="1">
        <f t="shared" si="125"/>
        <v>0</v>
      </c>
    </row>
    <row r="62" spans="1:87" x14ac:dyDescent="0.25">
      <c r="A62" s="27">
        <v>1000</v>
      </c>
      <c r="B62" s="26"/>
      <c r="C62" s="17" t="s">
        <v>72</v>
      </c>
      <c r="D62" s="17" t="e">
        <f>#REF!</f>
        <v>#REF!</v>
      </c>
      <c r="E62" s="17" t="e">
        <f>#REF!</f>
        <v>#REF!</v>
      </c>
      <c r="F62" s="3">
        <f>SUM(F63:F63)</f>
        <v>152000</v>
      </c>
      <c r="G62" s="3">
        <f>SUM(G63:G63)</f>
        <v>0</v>
      </c>
      <c r="H62" s="3">
        <f>SUM(H63:H63)</f>
        <v>0</v>
      </c>
      <c r="I62" s="3">
        <f>SUM(I63:I63)</f>
        <v>0</v>
      </c>
      <c r="J62" s="3">
        <f>SUM(J63:J63)</f>
        <v>0</v>
      </c>
      <c r="K62" s="16" t="e">
        <f t="shared" si="110"/>
        <v>#DIV/0!</v>
      </c>
      <c r="L62" s="3">
        <f>SUM(L63:L63)</f>
        <v>0</v>
      </c>
      <c r="M62" s="16"/>
      <c r="N62" s="16"/>
      <c r="O62" s="16"/>
      <c r="P62" s="3">
        <f t="shared" ref="P62:U62" si="127">SUM(P63:P63)</f>
        <v>0</v>
      </c>
      <c r="Q62" s="3">
        <f t="shared" si="127"/>
        <v>0</v>
      </c>
      <c r="R62" s="3">
        <f t="shared" si="127"/>
        <v>0</v>
      </c>
      <c r="S62" s="3">
        <f t="shared" si="127"/>
        <v>0</v>
      </c>
      <c r="T62" s="3">
        <f t="shared" si="127"/>
        <v>0</v>
      </c>
      <c r="U62" s="3">
        <f t="shared" si="127"/>
        <v>0</v>
      </c>
      <c r="V62" s="16" t="e">
        <f t="shared" si="112"/>
        <v>#DIV/0!</v>
      </c>
      <c r="W62" s="3">
        <f>SUM(W63:W63)</f>
        <v>0</v>
      </c>
      <c r="X62" s="3">
        <f>SUM(X63:X63)</f>
        <v>0</v>
      </c>
      <c r="Y62" s="16" t="e">
        <f t="shared" si="113"/>
        <v>#DIV/0!</v>
      </c>
      <c r="Z62" s="3">
        <f>SUM(Z63:Z63)</f>
        <v>0</v>
      </c>
      <c r="AA62" s="3">
        <f>SUM(AA63:AA63)</f>
        <v>0</v>
      </c>
      <c r="AB62" s="16"/>
      <c r="AC62" s="3">
        <f>SUM(AC63:AC63)</f>
        <v>0</v>
      </c>
      <c r="AD62" s="16"/>
      <c r="AE62" s="3">
        <f>SUM(AE63:AE63)</f>
        <v>0</v>
      </c>
      <c r="AF62" s="3">
        <f>SUM(AF63:AF63)</f>
        <v>0</v>
      </c>
      <c r="AG62" s="16" t="e">
        <f t="shared" si="114"/>
        <v>#DIV/0!</v>
      </c>
      <c r="AH62" s="3">
        <f>SUM(AH63:AH63)</f>
        <v>0</v>
      </c>
      <c r="AI62" s="3">
        <f>SUM(AI63:AI63)</f>
        <v>0</v>
      </c>
      <c r="AJ62" s="16" t="e">
        <f t="shared" si="115"/>
        <v>#DIV/0!</v>
      </c>
      <c r="AK62" s="16"/>
      <c r="AL62" s="16"/>
      <c r="AM62" s="16"/>
      <c r="AN62" s="3">
        <f>SUM(AN63:AN63)</f>
        <v>0</v>
      </c>
      <c r="AO62" s="3">
        <f>SUM(AO63:AO63)</f>
        <v>152000</v>
      </c>
      <c r="AP62" s="3">
        <f>SUM(AP63:AP63)</f>
        <v>0</v>
      </c>
      <c r="AQ62" s="3">
        <f>SUM(AQ63:AQ63)</f>
        <v>0</v>
      </c>
      <c r="AR62" s="16" t="e">
        <f t="shared" si="116"/>
        <v>#DIV/0!</v>
      </c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3">
        <f t="shared" ref="BE62:BJ62" si="128">SUM(BE63:BE63)</f>
        <v>152000</v>
      </c>
      <c r="BF62" s="3">
        <f t="shared" si="128"/>
        <v>0</v>
      </c>
      <c r="BG62" s="1">
        <f t="shared" si="128"/>
        <v>0</v>
      </c>
      <c r="BH62" s="1">
        <f t="shared" si="128"/>
        <v>0</v>
      </c>
      <c r="BI62" s="1">
        <f t="shared" si="128"/>
        <v>0</v>
      </c>
      <c r="BJ62" s="1">
        <f t="shared" si="128"/>
        <v>0</v>
      </c>
      <c r="BK62" s="16" t="e">
        <f t="shared" si="118"/>
        <v>#DIV/0!</v>
      </c>
      <c r="BL62" s="1">
        <f>SUM(BL63:BL63)</f>
        <v>0</v>
      </c>
      <c r="BM62" s="1">
        <f>SUM(BM63:BM63)</f>
        <v>0</v>
      </c>
      <c r="BN62" s="16" t="e">
        <f t="shared" si="119"/>
        <v>#DIV/0!</v>
      </c>
      <c r="BO62" s="1">
        <f>SUM(BO63:BO63)</f>
        <v>0</v>
      </c>
      <c r="BP62" s="16"/>
      <c r="BQ62" s="16"/>
      <c r="BR62" s="16"/>
      <c r="BS62" s="3">
        <f>SUM(BS63:BS63)</f>
        <v>0</v>
      </c>
      <c r="BT62" s="3">
        <f>SUM(BT63:BT63)</f>
        <v>0</v>
      </c>
      <c r="BU62" s="3">
        <f>SUM(BU63:BU63)</f>
        <v>0</v>
      </c>
      <c r="BV62" s="3">
        <f>SUM(BV63:BV63)</f>
        <v>0</v>
      </c>
      <c r="BW62" s="16" t="e">
        <f t="shared" si="107"/>
        <v>#DIV/0!</v>
      </c>
      <c r="BX62" s="3">
        <f>SUM(BX63:BX63)</f>
        <v>0</v>
      </c>
      <c r="BY62" s="3">
        <f>SUM(BY63:BY63)</f>
        <v>0</v>
      </c>
      <c r="BZ62" s="16" t="e">
        <f t="shared" si="108"/>
        <v>#DIV/0!</v>
      </c>
      <c r="CA62" s="3">
        <f>SUM(CA63:CA63)</f>
        <v>0</v>
      </c>
      <c r="CB62" s="3">
        <f>SUM(CB63:CB63)</f>
        <v>0</v>
      </c>
      <c r="CC62" s="16" t="e">
        <f t="shared" si="109"/>
        <v>#DIV/0!</v>
      </c>
      <c r="CD62" s="55">
        <f>SUM(CD63:CD63)</f>
        <v>0</v>
      </c>
      <c r="CE62" s="3">
        <f>SUM(CE63:CE63)</f>
        <v>0</v>
      </c>
      <c r="CF62" s="3">
        <f>SUM(CF63:CF63)</f>
        <v>0</v>
      </c>
      <c r="CG62" s="3">
        <f>SUM(CG63:CG63)</f>
        <v>0</v>
      </c>
      <c r="CH62" s="15"/>
      <c r="CI62" s="3">
        <f>SUM(CI63:CI63)</f>
        <v>152000</v>
      </c>
    </row>
    <row r="63" spans="1:87" x14ac:dyDescent="0.25">
      <c r="A63" s="7">
        <v>1001</v>
      </c>
      <c r="B63" s="5">
        <v>321</v>
      </c>
      <c r="C63" s="4" t="s">
        <v>73</v>
      </c>
      <c r="D63" s="17"/>
      <c r="E63" s="17"/>
      <c r="F63" s="13">
        <f>G63+P63+AE63+AO63+BF63+AN63</f>
        <v>152000</v>
      </c>
      <c r="G63" s="1">
        <f>H63+I63+L63</f>
        <v>0</v>
      </c>
      <c r="H63" s="3"/>
      <c r="I63" s="4"/>
      <c r="J63" s="4"/>
      <c r="K63" s="16" t="e">
        <f t="shared" si="110"/>
        <v>#DIV/0!</v>
      </c>
      <c r="L63" s="3"/>
      <c r="M63" s="16"/>
      <c r="N63" s="16"/>
      <c r="O63" s="16"/>
      <c r="P63" s="1">
        <f>Q63+R63+S63+T63+Z63+AA63+W63</f>
        <v>0</v>
      </c>
      <c r="Q63" s="3"/>
      <c r="R63" s="3"/>
      <c r="S63" s="3"/>
      <c r="T63" s="3"/>
      <c r="U63" s="3"/>
      <c r="V63" s="16" t="e">
        <f t="shared" si="112"/>
        <v>#DIV/0!</v>
      </c>
      <c r="W63" s="15"/>
      <c r="X63" s="3"/>
      <c r="Y63" s="16" t="e">
        <f t="shared" si="113"/>
        <v>#DIV/0!</v>
      </c>
      <c r="Z63" s="3"/>
      <c r="AA63" s="3"/>
      <c r="AB63" s="16"/>
      <c r="AC63" s="3"/>
      <c r="AD63" s="16"/>
      <c r="AE63" s="16">
        <f t="shared" ref="AE63:AF63" si="129">AH63</f>
        <v>0</v>
      </c>
      <c r="AF63" s="16">
        <f t="shared" si="129"/>
        <v>0</v>
      </c>
      <c r="AG63" s="16" t="e">
        <f t="shared" si="114"/>
        <v>#DIV/0!</v>
      </c>
      <c r="AH63" s="15"/>
      <c r="AI63" s="15"/>
      <c r="AJ63" s="16" t="e">
        <f t="shared" si="115"/>
        <v>#DIV/0!</v>
      </c>
      <c r="AK63" s="16"/>
      <c r="AL63" s="16"/>
      <c r="AM63" s="16"/>
      <c r="AN63" s="17"/>
      <c r="AO63" s="1">
        <f>AP63+BE63</f>
        <v>152000</v>
      </c>
      <c r="AP63" s="1"/>
      <c r="AQ63" s="1"/>
      <c r="AR63" s="16" t="e">
        <f t="shared" si="116"/>
        <v>#DIV/0!</v>
      </c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">
        <f>152000</f>
        <v>152000</v>
      </c>
      <c r="BF63" s="1">
        <f>BG63+BH63+BI63+BL63+BO63</f>
        <v>0</v>
      </c>
      <c r="BG63" s="1"/>
      <c r="BH63" s="1"/>
      <c r="BI63" s="1"/>
      <c r="BJ63" s="1"/>
      <c r="BK63" s="16" t="e">
        <f t="shared" si="118"/>
        <v>#DIV/0!</v>
      </c>
      <c r="BL63" s="1"/>
      <c r="BM63" s="1"/>
      <c r="BN63" s="16" t="e">
        <f t="shared" si="119"/>
        <v>#DIV/0!</v>
      </c>
      <c r="BO63" s="1"/>
      <c r="BP63" s="16"/>
      <c r="BQ63" s="16"/>
      <c r="BR63" s="16"/>
      <c r="BS63" s="1">
        <f>BT63+BU63+BX63+CA63+CE63+CG63+CH63</f>
        <v>0</v>
      </c>
      <c r="BT63" s="3"/>
      <c r="BU63" s="3"/>
      <c r="BV63" s="3"/>
      <c r="BW63" s="16" t="e">
        <f t="shared" si="107"/>
        <v>#DIV/0!</v>
      </c>
      <c r="BX63" s="3"/>
      <c r="BY63" s="3"/>
      <c r="BZ63" s="16" t="e">
        <f t="shared" si="108"/>
        <v>#DIV/0!</v>
      </c>
      <c r="CA63" s="3"/>
      <c r="CB63" s="3"/>
      <c r="CC63" s="16" t="e">
        <f t="shared" si="109"/>
        <v>#DIV/0!</v>
      </c>
      <c r="CD63" s="57">
        <f>CE63+CF63+CG63+CH63</f>
        <v>0</v>
      </c>
      <c r="CE63" s="3"/>
      <c r="CF63" s="16"/>
      <c r="CG63" s="3"/>
      <c r="CH63" s="15"/>
      <c r="CI63" s="1">
        <f>G63+P63+AE63+AO63+BF63+BS63+AN63</f>
        <v>152000</v>
      </c>
    </row>
    <row r="64" spans="1:87" x14ac:dyDescent="0.25">
      <c r="A64" s="27">
        <v>1100</v>
      </c>
      <c r="B64" s="27"/>
      <c r="C64" s="17" t="s">
        <v>74</v>
      </c>
      <c r="D64" s="28"/>
      <c r="E64" s="28"/>
      <c r="F64" s="3">
        <f>F65+F66</f>
        <v>265800</v>
      </c>
      <c r="G64" s="29">
        <f>G65</f>
        <v>0</v>
      </c>
      <c r="H64" s="29">
        <f>H65</f>
        <v>0</v>
      </c>
      <c r="I64" s="29">
        <f>I65</f>
        <v>0</v>
      </c>
      <c r="J64" s="29">
        <f>J65</f>
        <v>0</v>
      </c>
      <c r="K64" s="16" t="e">
        <f t="shared" si="110"/>
        <v>#DIV/0!</v>
      </c>
      <c r="L64" s="29">
        <f>L65</f>
        <v>0</v>
      </c>
      <c r="M64" s="30"/>
      <c r="N64" s="30"/>
      <c r="O64" s="30"/>
      <c r="P64" s="29">
        <f t="shared" ref="P64:U64" si="130">P65</f>
        <v>150500</v>
      </c>
      <c r="Q64" s="29">
        <f t="shared" si="130"/>
        <v>0</v>
      </c>
      <c r="R64" s="29">
        <f t="shared" si="130"/>
        <v>0</v>
      </c>
      <c r="S64" s="29">
        <f t="shared" si="130"/>
        <v>0</v>
      </c>
      <c r="T64" s="29">
        <f t="shared" si="130"/>
        <v>0</v>
      </c>
      <c r="U64" s="29">
        <f t="shared" si="130"/>
        <v>0</v>
      </c>
      <c r="V64" s="16" t="e">
        <f t="shared" si="112"/>
        <v>#DIV/0!</v>
      </c>
      <c r="W64" s="29">
        <f>W65</f>
        <v>0</v>
      </c>
      <c r="X64" s="29">
        <f>X65</f>
        <v>0</v>
      </c>
      <c r="Y64" s="16" t="e">
        <f t="shared" si="113"/>
        <v>#DIV/0!</v>
      </c>
      <c r="Z64" s="29">
        <f>Z65</f>
        <v>0</v>
      </c>
      <c r="AA64" s="29">
        <f>AA65</f>
        <v>150500</v>
      </c>
      <c r="AB64" s="30"/>
      <c r="AC64" s="29">
        <f>AC65</f>
        <v>0</v>
      </c>
      <c r="AD64" s="30"/>
      <c r="AE64" s="29">
        <f>AE65</f>
        <v>0</v>
      </c>
      <c r="AF64" s="29">
        <f>AF65</f>
        <v>0</v>
      </c>
      <c r="AG64" s="16" t="e">
        <f t="shared" si="114"/>
        <v>#DIV/0!</v>
      </c>
      <c r="AH64" s="29">
        <f>AH65</f>
        <v>0</v>
      </c>
      <c r="AI64" s="29">
        <f>AI65</f>
        <v>0</v>
      </c>
      <c r="AJ64" s="16" t="e">
        <f t="shared" si="115"/>
        <v>#DIV/0!</v>
      </c>
      <c r="AK64" s="30"/>
      <c r="AL64" s="30"/>
      <c r="AM64" s="30"/>
      <c r="AN64" s="29">
        <f>AN65</f>
        <v>0</v>
      </c>
      <c r="AO64" s="29">
        <f>AO65</f>
        <v>0</v>
      </c>
      <c r="AP64" s="29">
        <f>AP65</f>
        <v>0</v>
      </c>
      <c r="AQ64" s="29">
        <f>AQ65</f>
        <v>0</v>
      </c>
      <c r="AR64" s="16" t="e">
        <f t="shared" si="116"/>
        <v>#DIV/0!</v>
      </c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9">
        <f>BE65</f>
        <v>0</v>
      </c>
      <c r="BF64" s="29">
        <f>SUM(BF65:BF66)</f>
        <v>115300</v>
      </c>
      <c r="BG64" s="29">
        <f t="shared" ref="BG64:BO64" si="131">SUM(BG65:BG66)</f>
        <v>0</v>
      </c>
      <c r="BH64" s="29">
        <f t="shared" si="131"/>
        <v>0</v>
      </c>
      <c r="BI64" s="29">
        <f t="shared" si="131"/>
        <v>0</v>
      </c>
      <c r="BJ64" s="29">
        <f t="shared" si="131"/>
        <v>0</v>
      </c>
      <c r="BK64" s="29" t="e">
        <f t="shared" si="131"/>
        <v>#DIV/0!</v>
      </c>
      <c r="BL64" s="29">
        <f t="shared" si="131"/>
        <v>0</v>
      </c>
      <c r="BM64" s="29">
        <f t="shared" si="131"/>
        <v>0</v>
      </c>
      <c r="BN64" s="29" t="e">
        <f t="shared" si="131"/>
        <v>#DIV/0!</v>
      </c>
      <c r="BO64" s="29">
        <f t="shared" si="131"/>
        <v>115300</v>
      </c>
      <c r="BP64" s="30"/>
      <c r="BQ64" s="30"/>
      <c r="BR64" s="30"/>
      <c r="BS64" s="29">
        <f t="shared" ref="BS64" si="132">SUM(BS65:BS66)</f>
        <v>168500</v>
      </c>
      <c r="BT64" s="29">
        <f t="shared" ref="BT64" si="133">SUM(BT65:BT66)</f>
        <v>40000</v>
      </c>
      <c r="BU64" s="29">
        <f t="shared" ref="BU64:BV64" si="134">SUM(BU65:BU66)</f>
        <v>0</v>
      </c>
      <c r="BV64" s="29">
        <f t="shared" si="134"/>
        <v>0</v>
      </c>
      <c r="BW64" s="16" t="e">
        <f t="shared" si="107"/>
        <v>#DIV/0!</v>
      </c>
      <c r="BX64" s="29">
        <f>BX65</f>
        <v>0</v>
      </c>
      <c r="BY64" s="29">
        <f>BY65</f>
        <v>0</v>
      </c>
      <c r="BZ64" s="16" t="e">
        <f t="shared" si="108"/>
        <v>#DIV/0!</v>
      </c>
      <c r="CA64" s="29">
        <f t="shared" ref="CA64:CB64" si="135">SUM(CA65:CA66)</f>
        <v>0</v>
      </c>
      <c r="CB64" s="29">
        <f t="shared" si="135"/>
        <v>0</v>
      </c>
      <c r="CC64" s="16" t="e">
        <f t="shared" si="109"/>
        <v>#DIV/0!</v>
      </c>
      <c r="CD64" s="59">
        <f t="shared" ref="CD64" si="136">SUM(CD65:CD66)</f>
        <v>128500</v>
      </c>
      <c r="CE64" s="29">
        <f t="shared" ref="CE64:CF64" si="137">SUM(CE65:CE66)</f>
        <v>23000</v>
      </c>
      <c r="CF64" s="29">
        <f t="shared" si="137"/>
        <v>0</v>
      </c>
      <c r="CG64" s="29">
        <f t="shared" ref="CG64" si="138">SUM(CG65:CG66)</f>
        <v>105500</v>
      </c>
      <c r="CH64" s="29">
        <f t="shared" ref="CH64" si="139">SUM(CH65:CH66)</f>
        <v>0</v>
      </c>
      <c r="CI64" s="29">
        <f t="shared" ref="CI64" si="140">SUM(CI65:CI66)</f>
        <v>434300</v>
      </c>
    </row>
    <row r="65" spans="1:87" x14ac:dyDescent="0.25">
      <c r="A65" s="7">
        <v>1101</v>
      </c>
      <c r="B65" s="5">
        <v>244</v>
      </c>
      <c r="C65" s="4" t="s">
        <v>75</v>
      </c>
      <c r="D65" s="28"/>
      <c r="E65" s="28"/>
      <c r="F65" s="1">
        <f>G65+P65+AE65+AO65+BF65+AN65</f>
        <v>150500</v>
      </c>
      <c r="G65" s="1">
        <f>H65+I65+L65</f>
        <v>0</v>
      </c>
      <c r="H65" s="31"/>
      <c r="I65" s="28"/>
      <c r="J65" s="28"/>
      <c r="K65" s="16" t="e">
        <f t="shared" si="110"/>
        <v>#DIV/0!</v>
      </c>
      <c r="L65" s="31"/>
      <c r="M65" s="16"/>
      <c r="N65" s="16"/>
      <c r="O65" s="16"/>
      <c r="P65" s="1">
        <f>Q65+R65+S65+T65+Z65+AA65+W65</f>
        <v>150500</v>
      </c>
      <c r="Q65" s="31"/>
      <c r="R65" s="31"/>
      <c r="S65" s="31"/>
      <c r="T65" s="31"/>
      <c r="U65" s="31"/>
      <c r="V65" s="16" t="e">
        <f t="shared" si="112"/>
        <v>#DIV/0!</v>
      </c>
      <c r="W65" s="30"/>
      <c r="X65" s="31"/>
      <c r="Y65" s="16" t="e">
        <f t="shared" si="113"/>
        <v>#DIV/0!</v>
      </c>
      <c r="Z65" s="31">
        <f>500000-500000</f>
        <v>0</v>
      </c>
      <c r="AA65" s="31">
        <f>50000-2500+3000+100000</f>
        <v>150500</v>
      </c>
      <c r="AB65" s="30"/>
      <c r="AC65" s="31"/>
      <c r="AD65" s="16"/>
      <c r="AE65" s="16">
        <f>AH65</f>
        <v>0</v>
      </c>
      <c r="AF65" s="16">
        <f>AI65</f>
        <v>0</v>
      </c>
      <c r="AG65" s="16" t="e">
        <f t="shared" si="114"/>
        <v>#DIV/0!</v>
      </c>
      <c r="AH65" s="30"/>
      <c r="AI65" s="30"/>
      <c r="AJ65" s="16" t="e">
        <f t="shared" si="115"/>
        <v>#DIV/0!</v>
      </c>
      <c r="AK65" s="30"/>
      <c r="AL65" s="30"/>
      <c r="AM65" s="30"/>
      <c r="AN65" s="32"/>
      <c r="AO65" s="1">
        <f>AP65+BE65</f>
        <v>0</v>
      </c>
      <c r="AP65" s="28"/>
      <c r="AQ65" s="28"/>
      <c r="AR65" s="16" t="e">
        <f t="shared" si="116"/>
        <v>#DIV/0!</v>
      </c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1">
        <f>BG65+BH65+BI65+BL65+BO65</f>
        <v>0</v>
      </c>
      <c r="BG65" s="31"/>
      <c r="BH65" s="31"/>
      <c r="BI65" s="31"/>
      <c r="BJ65" s="31"/>
      <c r="BK65" s="16" t="e">
        <f t="shared" ref="BK65" si="141">BJ65/BI65*100</f>
        <v>#DIV/0!</v>
      </c>
      <c r="BL65" s="31"/>
      <c r="BM65" s="31"/>
      <c r="BN65" s="16" t="e">
        <f t="shared" ref="BN65" si="142">BM65/BL65*100</f>
        <v>#DIV/0!</v>
      </c>
      <c r="BO65" s="31"/>
      <c r="BP65" s="16"/>
      <c r="BQ65" s="16"/>
      <c r="BR65" s="16"/>
      <c r="BS65" s="1">
        <f>BT65+CD65</f>
        <v>168500</v>
      </c>
      <c r="BT65" s="31">
        <f>40000</f>
        <v>40000</v>
      </c>
      <c r="BU65" s="31"/>
      <c r="BV65" s="31"/>
      <c r="BW65" s="16" t="e">
        <f t="shared" si="107"/>
        <v>#DIV/0!</v>
      </c>
      <c r="BX65" s="31"/>
      <c r="BY65" s="31"/>
      <c r="BZ65" s="16" t="e">
        <f t="shared" si="108"/>
        <v>#DIV/0!</v>
      </c>
      <c r="CA65" s="31"/>
      <c r="CB65" s="31"/>
      <c r="CC65" s="16" t="e">
        <f t="shared" si="109"/>
        <v>#DIV/0!</v>
      </c>
      <c r="CD65" s="57">
        <f>CE65+CF65+CG65+CH65</f>
        <v>128500</v>
      </c>
      <c r="CE65" s="31">
        <f>1500+2500+9000+10000</f>
        <v>23000</v>
      </c>
      <c r="CF65" s="30"/>
      <c r="CG65" s="31">
        <f>10000-1500-3000+12000+38000+50000</f>
        <v>105500</v>
      </c>
      <c r="CH65" s="30"/>
      <c r="CI65" s="1">
        <f>G65+P65+AE65+AO65+BF65+BS65+AN65</f>
        <v>319000</v>
      </c>
    </row>
    <row r="66" spans="1:87" x14ac:dyDescent="0.25">
      <c r="A66" s="7">
        <v>1101</v>
      </c>
      <c r="B66" s="5">
        <v>350</v>
      </c>
      <c r="C66" s="4" t="s">
        <v>75</v>
      </c>
      <c r="D66" s="28"/>
      <c r="E66" s="28"/>
      <c r="F66" s="1">
        <f>G66+P66+AE66+AO66+BF66+AN66</f>
        <v>115300</v>
      </c>
      <c r="G66" s="1">
        <f>H66+I66+L66</f>
        <v>0</v>
      </c>
      <c r="H66" s="31"/>
      <c r="I66" s="28"/>
      <c r="J66" s="28"/>
      <c r="K66" s="16" t="e">
        <f t="shared" si="110"/>
        <v>#DIV/0!</v>
      </c>
      <c r="L66" s="31"/>
      <c r="M66" s="16"/>
      <c r="N66" s="16"/>
      <c r="O66" s="16"/>
      <c r="P66" s="1">
        <f>Q66+R66+S66+T66+Z66+AA66+W66</f>
        <v>0</v>
      </c>
      <c r="Q66" s="31"/>
      <c r="R66" s="31"/>
      <c r="S66" s="31"/>
      <c r="T66" s="31"/>
      <c r="U66" s="31"/>
      <c r="V66" s="16"/>
      <c r="W66" s="30"/>
      <c r="X66" s="31"/>
      <c r="Y66" s="16"/>
      <c r="Z66" s="31"/>
      <c r="AA66" s="31"/>
      <c r="AB66" s="30"/>
      <c r="AC66" s="31"/>
      <c r="AD66" s="16"/>
      <c r="AE66" s="16"/>
      <c r="AF66" s="16"/>
      <c r="AG66" s="16"/>
      <c r="AH66" s="30"/>
      <c r="AI66" s="30"/>
      <c r="AJ66" s="16"/>
      <c r="AK66" s="30"/>
      <c r="AL66" s="30"/>
      <c r="AM66" s="30"/>
      <c r="AN66" s="32"/>
      <c r="AO66" s="1"/>
      <c r="AP66" s="28"/>
      <c r="AQ66" s="28"/>
      <c r="AR66" s="16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1">
        <f>BG66+BH66+BI66+BL66+BO66</f>
        <v>115300</v>
      </c>
      <c r="BG66" s="31"/>
      <c r="BH66" s="31"/>
      <c r="BI66" s="31"/>
      <c r="BJ66" s="31"/>
      <c r="BK66" s="16"/>
      <c r="BL66" s="31"/>
      <c r="BM66" s="31"/>
      <c r="BN66" s="16"/>
      <c r="BO66" s="31">
        <f>100000-10000+25300</f>
        <v>115300</v>
      </c>
      <c r="BP66" s="16"/>
      <c r="BQ66" s="16"/>
      <c r="BR66" s="16"/>
      <c r="BS66" s="1">
        <f>BT66+BU66+BX66+CA66+CE66+CG66+CH66</f>
        <v>0</v>
      </c>
      <c r="BT66" s="31"/>
      <c r="BU66" s="31"/>
      <c r="BV66" s="31"/>
      <c r="BW66" s="16"/>
      <c r="BX66" s="31"/>
      <c r="BY66" s="31"/>
      <c r="BZ66" s="16"/>
      <c r="CA66" s="31"/>
      <c r="CB66" s="31"/>
      <c r="CC66" s="16"/>
      <c r="CD66" s="57">
        <f>CE66+CF66+CG66+CH66</f>
        <v>0</v>
      </c>
      <c r="CE66" s="31"/>
      <c r="CF66" s="30"/>
      <c r="CG66" s="31"/>
      <c r="CH66" s="31"/>
      <c r="CI66" s="1">
        <f>G66+P66+AE66+AO66+BF66+BS66+AN66</f>
        <v>115300</v>
      </c>
    </row>
    <row r="67" spans="1:87" x14ac:dyDescent="0.25">
      <c r="A67" s="7">
        <v>1301</v>
      </c>
      <c r="B67" s="5">
        <v>730</v>
      </c>
      <c r="C67" s="4" t="s">
        <v>108</v>
      </c>
      <c r="D67" s="28"/>
      <c r="E67" s="28"/>
      <c r="F67" s="1">
        <f>G67+P67+AE67+AO67+BF67+AN67+AD67</f>
        <v>2000</v>
      </c>
      <c r="G67" s="1">
        <f>H67+I67+L67</f>
        <v>0</v>
      </c>
      <c r="H67" s="31"/>
      <c r="I67" s="28"/>
      <c r="J67" s="28"/>
      <c r="K67" s="16"/>
      <c r="L67" s="31"/>
      <c r="M67" s="16"/>
      <c r="N67" s="16"/>
      <c r="O67" s="16"/>
      <c r="P67" s="1">
        <f>Q67+R67+S67+T67+Z67+AA67+W67</f>
        <v>0</v>
      </c>
      <c r="Q67" s="31"/>
      <c r="R67" s="31"/>
      <c r="S67" s="31"/>
      <c r="T67" s="31"/>
      <c r="U67" s="31"/>
      <c r="V67" s="16"/>
      <c r="W67" s="30"/>
      <c r="X67" s="31"/>
      <c r="Y67" s="16"/>
      <c r="Z67" s="31"/>
      <c r="AA67" s="31"/>
      <c r="AB67" s="30"/>
      <c r="AC67" s="31"/>
      <c r="AD67" s="1">
        <v>2000</v>
      </c>
      <c r="AE67" s="16"/>
      <c r="AF67" s="16"/>
      <c r="AG67" s="16"/>
      <c r="AH67" s="30"/>
      <c r="AI67" s="30"/>
      <c r="AJ67" s="16"/>
      <c r="AK67" s="30"/>
      <c r="AL67" s="30"/>
      <c r="AM67" s="30"/>
      <c r="AN67" s="32"/>
      <c r="AO67" s="1"/>
      <c r="AP67" s="28"/>
      <c r="AQ67" s="28"/>
      <c r="AR67" s="16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1"/>
      <c r="BG67" s="31"/>
      <c r="BH67" s="31"/>
      <c r="BI67" s="31"/>
      <c r="BJ67" s="31"/>
      <c r="BK67" s="16"/>
      <c r="BL67" s="31"/>
      <c r="BM67" s="31"/>
      <c r="BN67" s="16"/>
      <c r="BO67" s="31"/>
      <c r="BP67" s="16"/>
      <c r="BQ67" s="16"/>
      <c r="BR67" s="16"/>
      <c r="BS67" s="1"/>
      <c r="BT67" s="31"/>
      <c r="BU67" s="31"/>
      <c r="BV67" s="31"/>
      <c r="BW67" s="16"/>
      <c r="BX67" s="31"/>
      <c r="BY67" s="31"/>
      <c r="BZ67" s="16"/>
      <c r="CA67" s="31"/>
      <c r="CB67" s="31"/>
      <c r="CC67" s="16"/>
      <c r="CD67" s="57">
        <f>CE67+CF67+CG67+CH67</f>
        <v>0</v>
      </c>
      <c r="CE67" s="31"/>
      <c r="CF67" s="30"/>
      <c r="CG67" s="31"/>
      <c r="CH67" s="31"/>
      <c r="CI67" s="1">
        <f>G67+P67+AE67+AO67+BF67+BS67+AN67+AD67</f>
        <v>2000</v>
      </c>
    </row>
    <row r="68" spans="1:87" x14ac:dyDescent="0.25">
      <c r="A68" s="27">
        <v>1403</v>
      </c>
      <c r="B68" s="27"/>
      <c r="C68" s="17" t="s">
        <v>76</v>
      </c>
      <c r="D68" s="32"/>
      <c r="E68" s="32"/>
      <c r="F68" s="33">
        <f>G68+P68+AE68+AO68+BF68+AN68</f>
        <v>228683</v>
      </c>
      <c r="G68" s="3">
        <f>H68+I68+L68</f>
        <v>0</v>
      </c>
      <c r="H68" s="29"/>
      <c r="I68" s="32"/>
      <c r="J68" s="32"/>
      <c r="K68" s="16" t="e">
        <f t="shared" ref="K68:K73" si="143">J68/I68*100</f>
        <v>#DIV/0!</v>
      </c>
      <c r="L68" s="29"/>
      <c r="M68" s="16"/>
      <c r="N68" s="16"/>
      <c r="O68" s="16"/>
      <c r="P68" s="3">
        <f>Q68+R68+S68+T68+Z68+AA68+W68</f>
        <v>0</v>
      </c>
      <c r="Q68" s="29"/>
      <c r="R68" s="29"/>
      <c r="S68" s="29"/>
      <c r="T68" s="29"/>
      <c r="U68" s="29"/>
      <c r="V68" s="16" t="e">
        <f t="shared" ref="V68:V73" si="144">U68/T68*100</f>
        <v>#DIV/0!</v>
      </c>
      <c r="W68" s="34"/>
      <c r="X68" s="29"/>
      <c r="Y68" s="16" t="e">
        <f t="shared" ref="Y68:Y73" si="145">X68/W68*100</f>
        <v>#DIV/0!</v>
      </c>
      <c r="Z68" s="29"/>
      <c r="AA68" s="29"/>
      <c r="AB68" s="30"/>
      <c r="AC68" s="29"/>
      <c r="AD68" s="16"/>
      <c r="AE68" s="15">
        <f>AH68</f>
        <v>0</v>
      </c>
      <c r="AF68" s="15">
        <f>AI68</f>
        <v>0</v>
      </c>
      <c r="AG68" s="16" t="e">
        <f t="shared" ref="AG68:AG73" si="146">AF68/AE68*100</f>
        <v>#DIV/0!</v>
      </c>
      <c r="AH68" s="34"/>
      <c r="AI68" s="34"/>
      <c r="AJ68" s="16" t="e">
        <f t="shared" ref="AJ68:AJ73" si="147">AI68/AH68*100</f>
        <v>#DIV/0!</v>
      </c>
      <c r="AK68" s="30"/>
      <c r="AL68" s="30"/>
      <c r="AM68" s="30"/>
      <c r="AN68" s="29">
        <f>238742-10059</f>
        <v>228683</v>
      </c>
      <c r="AO68" s="3">
        <f>AP68+BE68</f>
        <v>0</v>
      </c>
      <c r="AP68" s="32"/>
      <c r="AQ68" s="32"/>
      <c r="AR68" s="16" t="e">
        <f t="shared" ref="AR68:AR73" si="148">AQ68/AP68*100</f>
        <v>#DIV/0!</v>
      </c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1">
        <f>BG68+BH68+BI68+BL68+BO68</f>
        <v>0</v>
      </c>
      <c r="BG68" s="31"/>
      <c r="BH68" s="31"/>
      <c r="BI68" s="31"/>
      <c r="BJ68" s="31"/>
      <c r="BK68" s="16" t="e">
        <f t="shared" ref="BK68:BK73" si="149">BJ68/BI68*100</f>
        <v>#DIV/0!</v>
      </c>
      <c r="BL68" s="31"/>
      <c r="BM68" s="31"/>
      <c r="BN68" s="16" t="e">
        <f t="shared" ref="BN68:BN73" si="150">BM68/BL68*100</f>
        <v>#DIV/0!</v>
      </c>
      <c r="BO68" s="31"/>
      <c r="BP68" s="16"/>
      <c r="BQ68" s="16"/>
      <c r="BR68" s="16"/>
      <c r="BS68" s="3">
        <f>BT68+BU68+BX68+CA68+CE68+CG68</f>
        <v>0</v>
      </c>
      <c r="BT68" s="29"/>
      <c r="BU68" s="29"/>
      <c r="BV68" s="29"/>
      <c r="BW68" s="16" t="e">
        <f t="shared" ref="BW68:BW73" si="151">BV68/BU68*100</f>
        <v>#DIV/0!</v>
      </c>
      <c r="BX68" s="29"/>
      <c r="BY68" s="29"/>
      <c r="BZ68" s="16" t="e">
        <f t="shared" ref="BZ68:BZ73" si="152">BY68/BX68*100</f>
        <v>#DIV/0!</v>
      </c>
      <c r="CA68" s="29"/>
      <c r="CB68" s="29"/>
      <c r="CC68" s="16" t="e">
        <f t="shared" ref="CC68:CC73" si="153">CB68/CA68*100</f>
        <v>#DIV/0!</v>
      </c>
      <c r="CD68" s="57">
        <f>CE68+CF68+CG68+CH68</f>
        <v>0</v>
      </c>
      <c r="CE68" s="29"/>
      <c r="CF68" s="30"/>
      <c r="CG68" s="29"/>
      <c r="CH68" s="34"/>
      <c r="CI68" s="1">
        <f>G68+P68+AE68+AO68+BF68+BS68+AN68</f>
        <v>228683</v>
      </c>
    </row>
    <row r="69" spans="1:87" x14ac:dyDescent="0.25">
      <c r="A69" s="4"/>
      <c r="B69" s="4"/>
      <c r="C69" s="35" t="s">
        <v>27</v>
      </c>
      <c r="D69" s="32" t="e">
        <f>D4+#REF!+D33+#REF!+D53+#REF!+D62</f>
        <v>#REF!</v>
      </c>
      <c r="E69" s="32" t="e">
        <f>E4+#REF!+E33+#REF!+E53+#REF!+E62</f>
        <v>#REF!</v>
      </c>
      <c r="F69" s="36">
        <f>F4+F33+F53+F62+F20+F23+F64+F68+F51+F67</f>
        <v>20252273</v>
      </c>
      <c r="G69" s="36">
        <f>G4+G33+G53+G62+G20+G23+G64+G68+G51</f>
        <v>11537330</v>
      </c>
      <c r="H69" s="36">
        <f>H4+H33+H53+H62+H20+H23+H64+H68+H51</f>
        <v>8861340.4000000004</v>
      </c>
      <c r="I69" s="36">
        <f>I4+I33+I53+I62+I20+I23+I64+I68+I51</f>
        <v>0</v>
      </c>
      <c r="J69" s="36">
        <f>J4+J33+J53+J62+J20+J23+J64+J68+J51</f>
        <v>0</v>
      </c>
      <c r="K69" s="16" t="e">
        <f t="shared" si="143"/>
        <v>#DIV/0!</v>
      </c>
      <c r="L69" s="36">
        <f>L4+L33+L53+L62+L20+L23+L64+L68+L51</f>
        <v>2675989.6</v>
      </c>
      <c r="M69" s="30"/>
      <c r="N69" s="30"/>
      <c r="O69" s="30"/>
      <c r="P69" s="36">
        <f t="shared" ref="P69:U69" si="154">P4+P33+P53+P62+P20+P23+P64+P68+P51</f>
        <v>7424560</v>
      </c>
      <c r="Q69" s="36">
        <f t="shared" si="154"/>
        <v>131100</v>
      </c>
      <c r="R69" s="36">
        <f t="shared" si="154"/>
        <v>9800</v>
      </c>
      <c r="S69" s="36">
        <f t="shared" si="154"/>
        <v>390000</v>
      </c>
      <c r="T69" s="36">
        <f t="shared" si="154"/>
        <v>0</v>
      </c>
      <c r="U69" s="36">
        <f t="shared" si="154"/>
        <v>0</v>
      </c>
      <c r="V69" s="16" t="e">
        <f t="shared" si="144"/>
        <v>#DIV/0!</v>
      </c>
      <c r="W69" s="36">
        <f>W4+W33+W53+W62+W20+W23+W64+W68+W51</f>
        <v>0</v>
      </c>
      <c r="X69" s="36">
        <f>X4+X33+X53+X62+X20+X23+X64+X68+X51</f>
        <v>0</v>
      </c>
      <c r="Y69" s="16" t="e">
        <f t="shared" si="145"/>
        <v>#DIV/0!</v>
      </c>
      <c r="Z69" s="36">
        <f>Z4+Z33+Z53+Z62+Z20+Z23+Z64+Z68+Z51</f>
        <v>2816960</v>
      </c>
      <c r="AA69" s="36">
        <f>AA4+AA33+AA53+AA62+AA20+AA23+AA64+AA68+AA51</f>
        <v>4068000</v>
      </c>
      <c r="AB69" s="36">
        <f>AB4+AB33+AB53+AB62+AB20+AB23+AB64+AB68+AB51</f>
        <v>8700</v>
      </c>
      <c r="AC69" s="36">
        <f>AC4+AC33+AC53+AC62+AC20+AC23+AC64+AC68+AC51+AC67</f>
        <v>0</v>
      </c>
      <c r="AD69" s="36">
        <f>AD4+AD33+AD53+AD62+AD20+AD23+AD64+AD68+AD51+AD67</f>
        <v>2000</v>
      </c>
      <c r="AE69" s="36">
        <f>AE4+AE33+AE53+AE62+AE20+AE23+AE64+AE68+AE51</f>
        <v>0</v>
      </c>
      <c r="AF69" s="36">
        <f>AF4+AF33+AF53+AF62+AF20+AF23+AF64+AF68+AF51</f>
        <v>0</v>
      </c>
      <c r="AG69" s="16" t="e">
        <f t="shared" si="146"/>
        <v>#DIV/0!</v>
      </c>
      <c r="AH69" s="36">
        <f>AH4+AH33+AH53+AH62+AH20+AH23+AH64+AH68+AH51</f>
        <v>0</v>
      </c>
      <c r="AI69" s="36">
        <f>AI4+AI33+AI53+AI62+AI20+AI23+AI64+AI68+AI51</f>
        <v>0</v>
      </c>
      <c r="AJ69" s="16" t="e">
        <f t="shared" si="147"/>
        <v>#DIV/0!</v>
      </c>
      <c r="AK69" s="30"/>
      <c r="AL69" s="30"/>
      <c r="AM69" s="30"/>
      <c r="AN69" s="36">
        <f>AN4+AN33+AN53+AN62+AN20+AN23+AN64+AN68+AN51</f>
        <v>228683</v>
      </c>
      <c r="AO69" s="36">
        <f>AO4+AO33+AO53+AO62+AO20+AO23+AO64+AO68+AO51</f>
        <v>152000</v>
      </c>
      <c r="AP69" s="36">
        <f>AP4+AP33+AP53+AP62+AP20+AP23+AP64+AP68+AP51</f>
        <v>0</v>
      </c>
      <c r="AQ69" s="36">
        <f>AQ4+AQ33+AQ53+AQ62+AQ20+AQ23+AQ64+AQ68+AQ51</f>
        <v>0</v>
      </c>
      <c r="AR69" s="16" t="e">
        <f t="shared" si="148"/>
        <v>#DIV/0!</v>
      </c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6">
        <f t="shared" ref="BE69:BJ69" si="155">BE4+BE33+BE53+BE62+BE20+BE23+BE64+BE68+BE51</f>
        <v>152000</v>
      </c>
      <c r="BF69" s="36">
        <f t="shared" si="155"/>
        <v>883300</v>
      </c>
      <c r="BG69" s="36">
        <f t="shared" si="155"/>
        <v>683100</v>
      </c>
      <c r="BH69" s="36">
        <f t="shared" si="155"/>
        <v>9900</v>
      </c>
      <c r="BI69" s="36">
        <f t="shared" si="155"/>
        <v>0</v>
      </c>
      <c r="BJ69" s="36">
        <f t="shared" si="155"/>
        <v>0</v>
      </c>
      <c r="BK69" s="16" t="e">
        <f t="shared" si="149"/>
        <v>#DIV/0!</v>
      </c>
      <c r="BL69" s="36">
        <f>BL4+BL33+BL53+BL62+BL20+BL23+BL64+BL68+BL51</f>
        <v>0</v>
      </c>
      <c r="BM69" s="36">
        <f>BM4+BM33+BM53+BM62+BM20+BM23+BM64+BM68+BM51</f>
        <v>0</v>
      </c>
      <c r="BN69" s="16" t="e">
        <f t="shared" si="150"/>
        <v>#DIV/0!</v>
      </c>
      <c r="BO69" s="36">
        <f>BO4+BO33+BO53+BO62+BO20+BO23+BO64+BO68+BO51</f>
        <v>190300</v>
      </c>
      <c r="BP69" s="30"/>
      <c r="BQ69" s="30"/>
      <c r="BR69" s="30"/>
      <c r="BS69" s="36">
        <f>BS4+BS33+BS53+BS62+BS20+BS23+BS64+BS68+BS51</f>
        <v>6944855</v>
      </c>
      <c r="BT69" s="36">
        <f>BT4+BT33+BT53+BT62+BT20+BT23+BT64+BT68+BT51</f>
        <v>23303000</v>
      </c>
      <c r="BU69" s="36">
        <f>BU4+BU33+BU53+BU62+BU20+BU23+BU64+BU68+BU51</f>
        <v>0</v>
      </c>
      <c r="BV69" s="36">
        <f>BV4+BV33+BV53+BV62+BV20+BV23+BV64+BV68+BV51</f>
        <v>0</v>
      </c>
      <c r="BW69" s="16" t="e">
        <f t="shared" si="151"/>
        <v>#DIV/0!</v>
      </c>
      <c r="BX69" s="36">
        <f>BX4+BX33+BX53+BX62+BX20+BX23+BX64+BX68+BX51</f>
        <v>0</v>
      </c>
      <c r="BY69" s="36">
        <f>BY4+BY33+BY53+BY62+BY20+BY23+BY64+BY68+BY51</f>
        <v>0</v>
      </c>
      <c r="BZ69" s="16" t="e">
        <f t="shared" si="152"/>
        <v>#DIV/0!</v>
      </c>
      <c r="CA69" s="36">
        <f>CA4+CA33+CA53+CA62+CA20+CA23+CA64+CA68+CA51</f>
        <v>0</v>
      </c>
      <c r="CB69" s="36">
        <f>CB4+CB33+CB53+CB62+CB20+CB23+CB64+CB68+CB51</f>
        <v>0</v>
      </c>
      <c r="CC69" s="16" t="e">
        <f t="shared" si="153"/>
        <v>#DIV/0!</v>
      </c>
      <c r="CD69" s="60">
        <f>CD4+CD33+CD53+CD62+CD20+CD23+CD64+CD68+CD51</f>
        <v>1530855</v>
      </c>
      <c r="CE69" s="36">
        <f>CE4+CE33+CE53+CE62+CE20+CE23+CE64+CE68+CE51</f>
        <v>280769</v>
      </c>
      <c r="CF69" s="36">
        <f>CF4+CF33+CF53+CF62+CF20+CF23+CF64+CF68+CF51</f>
        <v>81800</v>
      </c>
      <c r="CG69" s="36">
        <f>CG4+CG33+CG53+CG62+CG20+CG23+CG64+CG68+CG51</f>
        <v>1163386</v>
      </c>
      <c r="CH69" s="36">
        <f>CH4+CH33+CH53+CH62+CH20+CH23+CH64+CH68+CH51</f>
        <v>11100</v>
      </c>
      <c r="CI69" s="36">
        <f>CI4+CI33+CI53+CI62+CI20+CI23+CI64+CI68+CI51+CI67</f>
        <v>45089228</v>
      </c>
    </row>
    <row r="70" spans="1:87" x14ac:dyDescent="0.25">
      <c r="A70" s="4"/>
      <c r="B70" s="37"/>
      <c r="C70" s="37" t="s">
        <v>77</v>
      </c>
      <c r="D70" s="4"/>
      <c r="E70" s="4"/>
      <c r="F70" s="3">
        <f>G70+P70+AE70+AO70+BF70+AN70</f>
        <v>228683</v>
      </c>
      <c r="G70" s="1"/>
      <c r="H70" s="1"/>
      <c r="I70" s="1"/>
      <c r="J70" s="1"/>
      <c r="K70" s="16" t="e">
        <f t="shared" si="143"/>
        <v>#DIV/0!</v>
      </c>
      <c r="L70" s="1"/>
      <c r="M70" s="16"/>
      <c r="N70" s="16"/>
      <c r="O70" s="16"/>
      <c r="P70" s="1"/>
      <c r="Q70" s="1"/>
      <c r="R70" s="1"/>
      <c r="S70" s="1"/>
      <c r="T70" s="1"/>
      <c r="U70" s="1"/>
      <c r="V70" s="16" t="e">
        <f t="shared" si="144"/>
        <v>#DIV/0!</v>
      </c>
      <c r="W70" s="1"/>
      <c r="X70" s="1"/>
      <c r="Y70" s="16" t="e">
        <f t="shared" si="145"/>
        <v>#DIV/0!</v>
      </c>
      <c r="Z70" s="1"/>
      <c r="AA70" s="1"/>
      <c r="AB70" s="1"/>
      <c r="AC70" s="1"/>
      <c r="AD70" s="1"/>
      <c r="AE70" s="1"/>
      <c r="AF70" s="1">
        <f>AI70</f>
        <v>0</v>
      </c>
      <c r="AG70" s="16" t="e">
        <f t="shared" si="146"/>
        <v>#DIV/0!</v>
      </c>
      <c r="AH70" s="1"/>
      <c r="AI70" s="1"/>
      <c r="AJ70" s="16" t="e">
        <f t="shared" si="147"/>
        <v>#DIV/0!</v>
      </c>
      <c r="AK70" s="16"/>
      <c r="AL70" s="16"/>
      <c r="AM70" s="16"/>
      <c r="AN70" s="1">
        <f>AN68</f>
        <v>228683</v>
      </c>
      <c r="AO70" s="1"/>
      <c r="AP70" s="1"/>
      <c r="AQ70" s="4"/>
      <c r="AR70" s="16" t="e">
        <f t="shared" si="148"/>
        <v>#DIV/0!</v>
      </c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1"/>
      <c r="BF70" s="1">
        <f>BG70+BH70+BI70+BL70+BO70</f>
        <v>0</v>
      </c>
      <c r="BG70" s="1"/>
      <c r="BH70" s="1"/>
      <c r="BI70" s="1"/>
      <c r="BJ70" s="1"/>
      <c r="BK70" s="16" t="e">
        <f t="shared" si="149"/>
        <v>#DIV/0!</v>
      </c>
      <c r="BL70" s="1"/>
      <c r="BM70" s="1"/>
      <c r="BN70" s="16" t="e">
        <f t="shared" si="150"/>
        <v>#DIV/0!</v>
      </c>
      <c r="BO70" s="1"/>
      <c r="BP70" s="16"/>
      <c r="BQ70" s="16"/>
      <c r="BR70" s="16"/>
      <c r="BS70" s="1">
        <f>BT70+BU70+BX70+CA70+CE70+CG70+CH70</f>
        <v>0</v>
      </c>
      <c r="BT70" s="1"/>
      <c r="BU70" s="1"/>
      <c r="BV70" s="1"/>
      <c r="BW70" s="16" t="e">
        <f t="shared" si="151"/>
        <v>#DIV/0!</v>
      </c>
      <c r="BX70" s="1"/>
      <c r="BY70" s="1"/>
      <c r="BZ70" s="16" t="e">
        <f t="shared" si="152"/>
        <v>#DIV/0!</v>
      </c>
      <c r="CA70" s="1"/>
      <c r="CB70" s="1"/>
      <c r="CC70" s="16" t="e">
        <f t="shared" si="153"/>
        <v>#DIV/0!</v>
      </c>
      <c r="CD70" s="57"/>
      <c r="CE70" s="1"/>
      <c r="CF70" s="16"/>
      <c r="CG70" s="1"/>
      <c r="CH70" s="1"/>
      <c r="CI70" s="29">
        <f>G70+P70+AE70+AO70+BF70+BS70+AN70</f>
        <v>228683</v>
      </c>
    </row>
    <row r="71" spans="1:87" x14ac:dyDescent="0.25">
      <c r="A71" s="4"/>
      <c r="B71" s="37"/>
      <c r="C71" s="38" t="s">
        <v>27</v>
      </c>
      <c r="D71" s="17"/>
      <c r="E71" s="17"/>
      <c r="F71" s="33">
        <f>F69-F70</f>
        <v>20023590</v>
      </c>
      <c r="G71" s="33">
        <f>G69-G70</f>
        <v>11537330</v>
      </c>
      <c r="H71" s="33">
        <f>H69-H70</f>
        <v>8861340.4000000004</v>
      </c>
      <c r="I71" s="33">
        <f>I69-I70</f>
        <v>0</v>
      </c>
      <c r="J71" s="33">
        <f>J69-J70</f>
        <v>0</v>
      </c>
      <c r="K71" s="16" t="e">
        <f t="shared" si="143"/>
        <v>#DIV/0!</v>
      </c>
      <c r="L71" s="3">
        <f>L69+L70</f>
        <v>2675989.6</v>
      </c>
      <c r="M71" s="16"/>
      <c r="N71" s="16"/>
      <c r="O71" s="16"/>
      <c r="P71" s="3">
        <f t="shared" ref="P71:U71" si="156">P69+P70</f>
        <v>7424560</v>
      </c>
      <c r="Q71" s="3">
        <f t="shared" si="156"/>
        <v>131100</v>
      </c>
      <c r="R71" s="3">
        <f t="shared" si="156"/>
        <v>9800</v>
      </c>
      <c r="S71" s="3">
        <f t="shared" si="156"/>
        <v>390000</v>
      </c>
      <c r="T71" s="3">
        <f t="shared" si="156"/>
        <v>0</v>
      </c>
      <c r="U71" s="3">
        <f t="shared" si="156"/>
        <v>0</v>
      </c>
      <c r="V71" s="16" t="e">
        <f t="shared" si="144"/>
        <v>#DIV/0!</v>
      </c>
      <c r="W71" s="3">
        <f>W69+W70</f>
        <v>0</v>
      </c>
      <c r="X71" s="3">
        <f>X69+X70</f>
        <v>0</v>
      </c>
      <c r="Y71" s="16" t="e">
        <f t="shared" si="145"/>
        <v>#DIV/0!</v>
      </c>
      <c r="Z71" s="3">
        <f t="shared" ref="Z71:AF71" si="157">Z69+Z70</f>
        <v>2816960</v>
      </c>
      <c r="AA71" s="3">
        <f t="shared" si="157"/>
        <v>4068000</v>
      </c>
      <c r="AB71" s="3">
        <f t="shared" si="157"/>
        <v>8700</v>
      </c>
      <c r="AC71" s="3">
        <f t="shared" si="157"/>
        <v>0</v>
      </c>
      <c r="AD71" s="3">
        <f t="shared" si="157"/>
        <v>2000</v>
      </c>
      <c r="AE71" s="3">
        <f t="shared" si="157"/>
        <v>0</v>
      </c>
      <c r="AF71" s="3">
        <f t="shared" si="157"/>
        <v>0</v>
      </c>
      <c r="AG71" s="16" t="e">
        <f t="shared" si="146"/>
        <v>#DIV/0!</v>
      </c>
      <c r="AH71" s="3">
        <f>AH69+AH70</f>
        <v>0</v>
      </c>
      <c r="AI71" s="3">
        <f>AI69+AI70</f>
        <v>0</v>
      </c>
      <c r="AJ71" s="16" t="e">
        <f t="shared" si="147"/>
        <v>#DIV/0!</v>
      </c>
      <c r="AK71" s="20"/>
      <c r="AL71" s="20"/>
      <c r="AM71" s="20"/>
      <c r="AN71" s="33">
        <f>AN69-AN70</f>
        <v>0</v>
      </c>
      <c r="AO71" s="3">
        <f>AO69+AO70</f>
        <v>152000</v>
      </c>
      <c r="AP71" s="3">
        <f>AP69+AP70</f>
        <v>0</v>
      </c>
      <c r="AQ71" s="3">
        <f>AQ69+AQ70</f>
        <v>0</v>
      </c>
      <c r="AR71" s="16" t="e">
        <f t="shared" si="148"/>
        <v>#DIV/0!</v>
      </c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3">
        <f>BE69+BE70</f>
        <v>152000</v>
      </c>
      <c r="BF71" s="3">
        <f>BF69+BF70</f>
        <v>883300</v>
      </c>
      <c r="BG71" s="1">
        <f t="shared" ref="BG71" si="158">BG69+BG70</f>
        <v>683100</v>
      </c>
      <c r="BH71" s="1">
        <f t="shared" ref="BH71" si="159">BH69+BH70</f>
        <v>9900</v>
      </c>
      <c r="BI71" s="1">
        <f t="shared" ref="BI71:BJ71" si="160">BI69+BI70</f>
        <v>0</v>
      </c>
      <c r="BJ71" s="1">
        <f t="shared" si="160"/>
        <v>0</v>
      </c>
      <c r="BK71" s="16" t="e">
        <f t="shared" si="149"/>
        <v>#DIV/0!</v>
      </c>
      <c r="BL71" s="1">
        <f t="shared" ref="BL71:BM71" si="161">BL69+BL70</f>
        <v>0</v>
      </c>
      <c r="BM71" s="1">
        <f t="shared" si="161"/>
        <v>0</v>
      </c>
      <c r="BN71" s="16" t="e">
        <f t="shared" si="150"/>
        <v>#DIV/0!</v>
      </c>
      <c r="BO71" s="1">
        <f t="shared" ref="BO71" si="162">BO69+BO70</f>
        <v>190300</v>
      </c>
      <c r="BP71" s="16"/>
      <c r="BQ71" s="16"/>
      <c r="BR71" s="16"/>
      <c r="BS71" s="3">
        <f>BS69+BS70</f>
        <v>6944855</v>
      </c>
      <c r="BT71" s="3">
        <f>BT69+BT70</f>
        <v>23303000</v>
      </c>
      <c r="BU71" s="3">
        <f>BU69+BU70</f>
        <v>0</v>
      </c>
      <c r="BV71" s="3">
        <f>BV69+BV70</f>
        <v>0</v>
      </c>
      <c r="BW71" s="16" t="e">
        <f t="shared" si="151"/>
        <v>#DIV/0!</v>
      </c>
      <c r="BX71" s="3">
        <f>BX69+BX70</f>
        <v>0</v>
      </c>
      <c r="BY71" s="3">
        <f>BY69+BY70</f>
        <v>0</v>
      </c>
      <c r="BZ71" s="16" t="e">
        <f t="shared" si="152"/>
        <v>#DIV/0!</v>
      </c>
      <c r="CA71" s="3">
        <f>CA69+CA70</f>
        <v>0</v>
      </c>
      <c r="CB71" s="3">
        <f>CB69+CB70</f>
        <v>0</v>
      </c>
      <c r="CC71" s="16" t="e">
        <f t="shared" si="153"/>
        <v>#DIV/0!</v>
      </c>
      <c r="CD71" s="55">
        <f>CD69+CD70</f>
        <v>1530855</v>
      </c>
      <c r="CE71" s="3">
        <f>CE69+CE70</f>
        <v>280769</v>
      </c>
      <c r="CF71" s="3">
        <f>CF69+CF70</f>
        <v>81800</v>
      </c>
      <c r="CG71" s="3">
        <f>CG69+CG70</f>
        <v>1163386</v>
      </c>
      <c r="CH71" s="3">
        <f>CH69+CH70</f>
        <v>11100</v>
      </c>
      <c r="CI71" s="3">
        <f>CI69-CI70</f>
        <v>44860545</v>
      </c>
    </row>
    <row r="72" spans="1:87" x14ac:dyDescent="0.25">
      <c r="A72" s="4" t="s">
        <v>83</v>
      </c>
      <c r="B72" s="4"/>
      <c r="C72" s="17"/>
      <c r="D72" s="17"/>
      <c r="E72" s="17"/>
      <c r="F72" s="3">
        <f>F4+F20+F23+F33+F62+F64+F68+F51+F67</f>
        <v>19702373</v>
      </c>
      <c r="G72" s="3">
        <f>G4+G20+G23+G33+G62+G64+G68+G51</f>
        <v>11146730</v>
      </c>
      <c r="H72" s="3">
        <f>H4+H20+H23+H33+H62+H64+H68+H51</f>
        <v>8561340.4000000004</v>
      </c>
      <c r="I72" s="3">
        <f>I4+I20+I23+I33+I62+I64+I68+I51</f>
        <v>0</v>
      </c>
      <c r="J72" s="3">
        <f>J4+J20+J23+J33+J62+J64+J68+J51</f>
        <v>0</v>
      </c>
      <c r="K72" s="16" t="e">
        <f t="shared" si="143"/>
        <v>#DIV/0!</v>
      </c>
      <c r="L72" s="3">
        <f>L4+L20+L23+L33+L62+L64+L68+L51</f>
        <v>2585389.6</v>
      </c>
      <c r="M72" s="16"/>
      <c r="N72" s="16"/>
      <c r="O72" s="16"/>
      <c r="P72" s="3">
        <f t="shared" ref="P72:U72" si="163">P4+P20+P23+P33+P62+P64+P68+P51</f>
        <v>7284560</v>
      </c>
      <c r="Q72" s="3">
        <f t="shared" si="163"/>
        <v>131100</v>
      </c>
      <c r="R72" s="3">
        <f t="shared" si="163"/>
        <v>9800</v>
      </c>
      <c r="S72" s="3">
        <f t="shared" si="163"/>
        <v>390000</v>
      </c>
      <c r="T72" s="3">
        <f t="shared" si="163"/>
        <v>0</v>
      </c>
      <c r="U72" s="3">
        <f t="shared" si="163"/>
        <v>0</v>
      </c>
      <c r="V72" s="4" t="e">
        <f t="shared" si="144"/>
        <v>#DIV/0!</v>
      </c>
      <c r="W72" s="3">
        <f>W4+W20+W23+W33+W62+W64+W68+W51</f>
        <v>0</v>
      </c>
      <c r="X72" s="3">
        <f>X4+X20+X23+X33+X62+X64+X68+X51</f>
        <v>0</v>
      </c>
      <c r="Y72" s="4" t="e">
        <f t="shared" si="145"/>
        <v>#DIV/0!</v>
      </c>
      <c r="Z72" s="3">
        <f>Z4+Z20+Z23+Z33+Z62+Z64+Z68+Z51</f>
        <v>2816960</v>
      </c>
      <c r="AA72" s="3">
        <f>AA4+AA20+AA23+AA33+AA62+AA64+AA68+AA51</f>
        <v>3928000</v>
      </c>
      <c r="AB72" s="3">
        <f>AB4+AB20+AB23+AB33+AB62+AB64+AB68+AB51</f>
        <v>8700</v>
      </c>
      <c r="AC72" s="3">
        <f>AC4+AC20+AC23+AC33+AC62+AC64+AC68+AC51</f>
        <v>0</v>
      </c>
      <c r="AD72" s="3">
        <f>AD4+AD20+AD23+AD33+AD62+AD64+AD68+AD51+AD67</f>
        <v>2000</v>
      </c>
      <c r="AE72" s="3">
        <f>AE4+AE20+AE23+AE33+AE62+AE64+AE68+AE51</f>
        <v>0</v>
      </c>
      <c r="AF72" s="3">
        <f>AF4+AF20+AF23+AF33+AF62+AF64+AF68+AF51</f>
        <v>0</v>
      </c>
      <c r="AG72" s="16" t="e">
        <f t="shared" si="146"/>
        <v>#DIV/0!</v>
      </c>
      <c r="AH72" s="3">
        <f>AH4+AH20+AH23+AH33+AH62+AH64+AH68+AH51</f>
        <v>0</v>
      </c>
      <c r="AI72" s="3">
        <f>AI4+AI20+AI23+AI33+AI62+AI64+AI68+AI51</f>
        <v>0</v>
      </c>
      <c r="AJ72" s="16" t="e">
        <f t="shared" si="147"/>
        <v>#DIV/0!</v>
      </c>
      <c r="AK72" s="16"/>
      <c r="AL72" s="16"/>
      <c r="AM72" s="16"/>
      <c r="AN72" s="3">
        <f>AN4+AN20+AN23+AN33+AN62+AN64+AN68+AN51</f>
        <v>228683</v>
      </c>
      <c r="AO72" s="3">
        <f>AO4+AO20+AO23+AO33+AO62+AO64+AO68+AO51</f>
        <v>152000</v>
      </c>
      <c r="AP72" s="3">
        <f>AP4+AP20+AP23+AP33+AP62+AP64+AP68+AP51</f>
        <v>0</v>
      </c>
      <c r="AQ72" s="3">
        <f>AQ4+AQ20+AQ23+AQ33+AQ62+AQ64+AQ68+AQ51</f>
        <v>0</v>
      </c>
      <c r="AR72" s="16" t="e">
        <f t="shared" si="148"/>
        <v>#DIV/0!</v>
      </c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3">
        <f t="shared" ref="BE72:BJ72" si="164">BE4+BE20+BE23+BE33+BE62+BE64+BE68+BE51</f>
        <v>152000</v>
      </c>
      <c r="BF72" s="3">
        <f t="shared" si="164"/>
        <v>864000</v>
      </c>
      <c r="BG72" s="3">
        <f t="shared" si="164"/>
        <v>683100</v>
      </c>
      <c r="BH72" s="3">
        <f t="shared" si="164"/>
        <v>9600</v>
      </c>
      <c r="BI72" s="3">
        <f t="shared" si="164"/>
        <v>0</v>
      </c>
      <c r="BJ72" s="3">
        <f t="shared" si="164"/>
        <v>0</v>
      </c>
      <c r="BK72" s="16" t="e">
        <f t="shared" si="149"/>
        <v>#DIV/0!</v>
      </c>
      <c r="BL72" s="3">
        <f>BL4+BL20+BL23+BL33+BL62+BL64+BL68+BL51</f>
        <v>0</v>
      </c>
      <c r="BM72" s="3">
        <f>BM4+BM20+BM23+BM33+BM62+BM64+BM68+BM51</f>
        <v>0</v>
      </c>
      <c r="BN72" s="16" t="e">
        <f t="shared" si="150"/>
        <v>#DIV/0!</v>
      </c>
      <c r="BO72" s="3">
        <f>BO4+BO20+BO23+BO33+BO62+BO64+BO68+BO51</f>
        <v>171300</v>
      </c>
      <c r="BP72" s="16"/>
      <c r="BQ72" s="16"/>
      <c r="BR72" s="16"/>
      <c r="BS72" s="3">
        <f>BS4+BS20+BS23+BS33+BS62+BS64+BS68+BS51</f>
        <v>6722755</v>
      </c>
      <c r="BT72" s="3">
        <f>BT4+BT20+BT23+BT33+BT62+BT64+BT68+BT51</f>
        <v>23303000</v>
      </c>
      <c r="BU72" s="3">
        <f>BU4+BU20+BU23+BU33+BU62+BU64+BU68+BU51</f>
        <v>0</v>
      </c>
      <c r="BV72" s="3">
        <f>BV4+BV20+BV23+BV33+BV62+BV64+BV68+BV51</f>
        <v>0</v>
      </c>
      <c r="BW72" s="16" t="e">
        <f t="shared" si="151"/>
        <v>#DIV/0!</v>
      </c>
      <c r="BX72" s="3">
        <f>BX4+BX20+BX23+BX33+BX62+BX64+BX68+BX51</f>
        <v>0</v>
      </c>
      <c r="BY72" s="3">
        <f>BY4+BY20+BY23+BY33+BY62+BY64+BY68+BY51</f>
        <v>0</v>
      </c>
      <c r="BZ72" s="16" t="e">
        <f t="shared" si="152"/>
        <v>#DIV/0!</v>
      </c>
      <c r="CA72" s="3">
        <f>CA4+CA20+CA23+CA33+CA62+CA64+CA68+CA51</f>
        <v>0</v>
      </c>
      <c r="CB72" s="3">
        <f>CB4+CB20+CB23+CB33+CB62+CB64+CB68+CB51</f>
        <v>0</v>
      </c>
      <c r="CC72" s="16" t="e">
        <f t="shared" si="153"/>
        <v>#DIV/0!</v>
      </c>
      <c r="CD72" s="55">
        <f>CD4+CD20+CD23+CD33+CD62+CD64+CD68+CD51</f>
        <v>1308755</v>
      </c>
      <c r="CE72" s="3">
        <f>CE4+CE20+CE23+CE33+CE62+CE64+CE68+CE51</f>
        <v>280769</v>
      </c>
      <c r="CF72" s="3">
        <f>CF4+CF20+CF23+CF33+CF62+CF64+CF68+CF51</f>
        <v>81800</v>
      </c>
      <c r="CG72" s="3">
        <f>CG4+CG20+CG23+CG33+CG62+CG64+CG68+CG51</f>
        <v>943186</v>
      </c>
      <c r="CH72" s="3">
        <f>CH4+CH20+CH23+CH33+CH62+CH64+CH68+CH51</f>
        <v>9200</v>
      </c>
      <c r="CI72" s="3">
        <f>CI4+CI20+CI23+CI33+CI62+CI64+CI68+CI51+CI67</f>
        <v>44317228</v>
      </c>
    </row>
    <row r="73" spans="1:87" x14ac:dyDescent="0.25">
      <c r="A73" s="4" t="s">
        <v>84</v>
      </c>
      <c r="B73" s="4"/>
      <c r="C73" s="17"/>
      <c r="D73" s="17"/>
      <c r="E73" s="17"/>
      <c r="F73" s="3">
        <f>F53</f>
        <v>549900</v>
      </c>
      <c r="G73" s="3">
        <f>G53</f>
        <v>390600</v>
      </c>
      <c r="H73" s="3">
        <f>H53</f>
        <v>300000</v>
      </c>
      <c r="I73" s="3">
        <f>I53</f>
        <v>0</v>
      </c>
      <c r="J73" s="3">
        <f>J53</f>
        <v>0</v>
      </c>
      <c r="K73" s="16" t="e">
        <f t="shared" si="143"/>
        <v>#DIV/0!</v>
      </c>
      <c r="L73" s="3">
        <f>L53</f>
        <v>90600</v>
      </c>
      <c r="M73" s="16"/>
      <c r="N73" s="16"/>
      <c r="O73" s="16"/>
      <c r="P73" s="3">
        <f t="shared" ref="P73:U73" si="165">P53</f>
        <v>140000</v>
      </c>
      <c r="Q73" s="3">
        <f t="shared" si="165"/>
        <v>0</v>
      </c>
      <c r="R73" s="3">
        <f t="shared" si="165"/>
        <v>0</v>
      </c>
      <c r="S73" s="3">
        <f t="shared" si="165"/>
        <v>0</v>
      </c>
      <c r="T73" s="3">
        <f t="shared" si="165"/>
        <v>0</v>
      </c>
      <c r="U73" s="3">
        <f t="shared" si="165"/>
        <v>0</v>
      </c>
      <c r="V73" s="4" t="e">
        <f t="shared" si="144"/>
        <v>#DIV/0!</v>
      </c>
      <c r="W73" s="3">
        <f>W53</f>
        <v>0</v>
      </c>
      <c r="X73" s="3">
        <f>X53</f>
        <v>0</v>
      </c>
      <c r="Y73" s="4" t="e">
        <f t="shared" si="145"/>
        <v>#DIV/0!</v>
      </c>
      <c r="Z73" s="3">
        <f t="shared" ref="Z73:AF73" si="166">Z53</f>
        <v>0</v>
      </c>
      <c r="AA73" s="3">
        <f t="shared" si="166"/>
        <v>140000</v>
      </c>
      <c r="AB73" s="3">
        <f t="shared" si="166"/>
        <v>0</v>
      </c>
      <c r="AC73" s="3">
        <f t="shared" si="166"/>
        <v>0</v>
      </c>
      <c r="AD73" s="3">
        <f t="shared" si="166"/>
        <v>0</v>
      </c>
      <c r="AE73" s="3">
        <f t="shared" si="166"/>
        <v>0</v>
      </c>
      <c r="AF73" s="3">
        <f t="shared" si="166"/>
        <v>0</v>
      </c>
      <c r="AG73" s="16" t="e">
        <f t="shared" si="146"/>
        <v>#DIV/0!</v>
      </c>
      <c r="AH73" s="3">
        <f>AH53</f>
        <v>0</v>
      </c>
      <c r="AI73" s="3">
        <f>AI53</f>
        <v>0</v>
      </c>
      <c r="AJ73" s="16" t="e">
        <f t="shared" si="147"/>
        <v>#DIV/0!</v>
      </c>
      <c r="AK73" s="16"/>
      <c r="AL73" s="16"/>
      <c r="AM73" s="16"/>
      <c r="AN73" s="3">
        <f>AN53</f>
        <v>0</v>
      </c>
      <c r="AO73" s="3">
        <f>AO53</f>
        <v>0</v>
      </c>
      <c r="AP73" s="3">
        <f>AP53</f>
        <v>0</v>
      </c>
      <c r="AQ73" s="3">
        <f>AQ53</f>
        <v>0</v>
      </c>
      <c r="AR73" s="16" t="e">
        <f t="shared" si="148"/>
        <v>#DIV/0!</v>
      </c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3">
        <f t="shared" ref="BE73:BJ73" si="167">BE53</f>
        <v>0</v>
      </c>
      <c r="BF73" s="3">
        <f t="shared" si="167"/>
        <v>19300</v>
      </c>
      <c r="BG73" s="3">
        <f t="shared" si="167"/>
        <v>0</v>
      </c>
      <c r="BH73" s="3">
        <f t="shared" si="167"/>
        <v>300</v>
      </c>
      <c r="BI73" s="3">
        <f t="shared" si="167"/>
        <v>0</v>
      </c>
      <c r="BJ73" s="3">
        <f t="shared" si="167"/>
        <v>0</v>
      </c>
      <c r="BK73" s="16" t="e">
        <f t="shared" si="149"/>
        <v>#DIV/0!</v>
      </c>
      <c r="BL73" s="3">
        <f>BL53</f>
        <v>0</v>
      </c>
      <c r="BM73" s="3">
        <f>BM53</f>
        <v>0</v>
      </c>
      <c r="BN73" s="16" t="e">
        <f t="shared" si="150"/>
        <v>#DIV/0!</v>
      </c>
      <c r="BO73" s="3">
        <f>BO53</f>
        <v>19000</v>
      </c>
      <c r="BP73" s="16"/>
      <c r="BQ73" s="16"/>
      <c r="BR73" s="16"/>
      <c r="BS73" s="3">
        <f>BS53</f>
        <v>222100</v>
      </c>
      <c r="BT73" s="3">
        <f>BT53</f>
        <v>0</v>
      </c>
      <c r="BU73" s="3">
        <f>BU53</f>
        <v>0</v>
      </c>
      <c r="BV73" s="3">
        <f>BV53</f>
        <v>0</v>
      </c>
      <c r="BW73" s="16" t="e">
        <f t="shared" si="151"/>
        <v>#DIV/0!</v>
      </c>
      <c r="BX73" s="3">
        <f>BX53</f>
        <v>0</v>
      </c>
      <c r="BY73" s="3">
        <f>BY53</f>
        <v>0</v>
      </c>
      <c r="BZ73" s="16" t="e">
        <f t="shared" si="152"/>
        <v>#DIV/0!</v>
      </c>
      <c r="CA73" s="3">
        <f>CA53</f>
        <v>0</v>
      </c>
      <c r="CB73" s="3">
        <f>CB53</f>
        <v>0</v>
      </c>
      <c r="CC73" s="16" t="e">
        <f t="shared" si="153"/>
        <v>#DIV/0!</v>
      </c>
      <c r="CD73" s="55">
        <f t="shared" ref="CD73:CI73" si="168">CD53</f>
        <v>222100</v>
      </c>
      <c r="CE73" s="3">
        <f t="shared" si="168"/>
        <v>0</v>
      </c>
      <c r="CF73" s="3">
        <f t="shared" si="168"/>
        <v>0</v>
      </c>
      <c r="CG73" s="3">
        <f t="shared" si="168"/>
        <v>220200</v>
      </c>
      <c r="CH73" s="3">
        <f t="shared" si="168"/>
        <v>1900</v>
      </c>
      <c r="CI73" s="3">
        <f t="shared" si="168"/>
        <v>772000</v>
      </c>
    </row>
    <row r="74" spans="1:87" x14ac:dyDescent="0.25">
      <c r="A74" s="39"/>
      <c r="B74" s="39"/>
      <c r="C74" s="40"/>
      <c r="D74" s="40"/>
      <c r="E74" s="40"/>
      <c r="F74" s="44">
        <f>F69-F72-F73</f>
        <v>0</v>
      </c>
      <c r="G74" s="44">
        <f t="shared" ref="G74:L74" si="169">G69-G72-G73</f>
        <v>0</v>
      </c>
      <c r="H74" s="44">
        <f t="shared" si="169"/>
        <v>0</v>
      </c>
      <c r="I74" s="44">
        <f t="shared" si="169"/>
        <v>0</v>
      </c>
      <c r="J74" s="44">
        <f t="shared" si="169"/>
        <v>0</v>
      </c>
      <c r="K74" s="44" t="e">
        <f t="shared" si="169"/>
        <v>#DIV/0!</v>
      </c>
      <c r="L74" s="44">
        <f t="shared" si="169"/>
        <v>0</v>
      </c>
      <c r="M74" s="44"/>
      <c r="N74" s="44"/>
      <c r="O74" s="44"/>
      <c r="P74" s="44">
        <f t="shared" ref="P74:AA74" si="170">P69-P72-P73</f>
        <v>0</v>
      </c>
      <c r="Q74" s="44">
        <f t="shared" si="170"/>
        <v>0</v>
      </c>
      <c r="R74" s="44">
        <f t="shared" si="170"/>
        <v>0</v>
      </c>
      <c r="S74" s="44">
        <f t="shared" si="170"/>
        <v>0</v>
      </c>
      <c r="T74" s="44">
        <f t="shared" si="170"/>
        <v>0</v>
      </c>
      <c r="U74" s="44">
        <f t="shared" si="170"/>
        <v>0</v>
      </c>
      <c r="V74" s="44" t="e">
        <f t="shared" si="170"/>
        <v>#DIV/0!</v>
      </c>
      <c r="W74" s="44">
        <f t="shared" si="170"/>
        <v>0</v>
      </c>
      <c r="X74" s="44">
        <f t="shared" si="170"/>
        <v>0</v>
      </c>
      <c r="Y74" s="44" t="e">
        <f t="shared" si="170"/>
        <v>#DIV/0!</v>
      </c>
      <c r="Z74" s="44">
        <f t="shared" si="170"/>
        <v>0</v>
      </c>
      <c r="AA74" s="44">
        <f t="shared" si="170"/>
        <v>0</v>
      </c>
      <c r="AB74" s="44"/>
      <c r="AC74" s="44">
        <f t="shared" ref="AC74:AJ74" si="171">AC69-AC72-AC73</f>
        <v>0</v>
      </c>
      <c r="AD74" s="44">
        <f t="shared" si="171"/>
        <v>0</v>
      </c>
      <c r="AE74" s="44">
        <f t="shared" si="171"/>
        <v>0</v>
      </c>
      <c r="AF74" s="44">
        <f t="shared" si="171"/>
        <v>0</v>
      </c>
      <c r="AG74" s="44" t="e">
        <f t="shared" si="171"/>
        <v>#DIV/0!</v>
      </c>
      <c r="AH74" s="44">
        <f t="shared" si="171"/>
        <v>0</v>
      </c>
      <c r="AI74" s="44">
        <f t="shared" si="171"/>
        <v>0</v>
      </c>
      <c r="AJ74" s="44" t="e">
        <f t="shared" si="171"/>
        <v>#DIV/0!</v>
      </c>
      <c r="AK74" s="44"/>
      <c r="AL74" s="44"/>
      <c r="AM74" s="44"/>
      <c r="AN74" s="44">
        <f t="shared" ref="AN74:BO74" si="172">AN69-AN72-AN73</f>
        <v>0</v>
      </c>
      <c r="AO74" s="44">
        <f t="shared" si="172"/>
        <v>0</v>
      </c>
      <c r="AP74" s="44">
        <f t="shared" si="172"/>
        <v>0</v>
      </c>
      <c r="AQ74" s="44">
        <f t="shared" si="172"/>
        <v>0</v>
      </c>
      <c r="AR74" s="44" t="e">
        <f t="shared" si="172"/>
        <v>#DIV/0!</v>
      </c>
      <c r="AS74" s="44">
        <f t="shared" si="172"/>
        <v>0</v>
      </c>
      <c r="AT74" s="44">
        <f t="shared" si="172"/>
        <v>0</v>
      </c>
      <c r="AU74" s="44">
        <f t="shared" si="172"/>
        <v>0</v>
      </c>
      <c r="AV74" s="44">
        <f t="shared" si="172"/>
        <v>0</v>
      </c>
      <c r="AW74" s="44">
        <f t="shared" si="172"/>
        <v>0</v>
      </c>
      <c r="AX74" s="44">
        <f t="shared" si="172"/>
        <v>0</v>
      </c>
      <c r="AY74" s="44">
        <f t="shared" si="172"/>
        <v>0</v>
      </c>
      <c r="AZ74" s="44">
        <f t="shared" si="172"/>
        <v>0</v>
      </c>
      <c r="BA74" s="44">
        <f t="shared" si="172"/>
        <v>0</v>
      </c>
      <c r="BB74" s="44">
        <f t="shared" si="172"/>
        <v>0</v>
      </c>
      <c r="BC74" s="44">
        <f t="shared" si="172"/>
        <v>0</v>
      </c>
      <c r="BD74" s="44">
        <f t="shared" si="172"/>
        <v>0</v>
      </c>
      <c r="BE74" s="44">
        <f t="shared" si="172"/>
        <v>0</v>
      </c>
      <c r="BF74" s="44">
        <f t="shared" si="172"/>
        <v>0</v>
      </c>
      <c r="BG74" s="44">
        <f t="shared" si="172"/>
        <v>0</v>
      </c>
      <c r="BH74" s="44">
        <f t="shared" si="172"/>
        <v>0</v>
      </c>
      <c r="BI74" s="44">
        <f t="shared" si="172"/>
        <v>0</v>
      </c>
      <c r="BJ74" s="44">
        <f t="shared" si="172"/>
        <v>0</v>
      </c>
      <c r="BK74" s="44" t="e">
        <f t="shared" si="172"/>
        <v>#DIV/0!</v>
      </c>
      <c r="BL74" s="44">
        <f t="shared" si="172"/>
        <v>0</v>
      </c>
      <c r="BM74" s="44">
        <f t="shared" si="172"/>
        <v>0</v>
      </c>
      <c r="BN74" s="44" t="e">
        <f t="shared" si="172"/>
        <v>#DIV/0!</v>
      </c>
      <c r="BO74" s="44">
        <f t="shared" si="172"/>
        <v>0</v>
      </c>
      <c r="BP74" s="44"/>
      <c r="BQ74" s="44"/>
      <c r="BR74" s="44"/>
      <c r="BS74" s="44">
        <f t="shared" ref="BS74:CH74" si="173">BS69-BS72-BS73</f>
        <v>0</v>
      </c>
      <c r="BT74" s="44">
        <f t="shared" si="173"/>
        <v>0</v>
      </c>
      <c r="BU74" s="44">
        <f t="shared" si="173"/>
        <v>0</v>
      </c>
      <c r="BV74" s="44">
        <f t="shared" si="173"/>
        <v>0</v>
      </c>
      <c r="BW74" s="44" t="e">
        <f t="shared" si="173"/>
        <v>#DIV/0!</v>
      </c>
      <c r="BX74" s="44">
        <f t="shared" si="173"/>
        <v>0</v>
      </c>
      <c r="BY74" s="44">
        <f t="shared" si="173"/>
        <v>0</v>
      </c>
      <c r="BZ74" s="44" t="e">
        <f t="shared" si="173"/>
        <v>#DIV/0!</v>
      </c>
      <c r="CA74" s="44">
        <f t="shared" si="173"/>
        <v>0</v>
      </c>
      <c r="CB74" s="44">
        <f t="shared" si="173"/>
        <v>0</v>
      </c>
      <c r="CC74" s="44" t="e">
        <f t="shared" si="173"/>
        <v>#DIV/0!</v>
      </c>
      <c r="CD74" s="61">
        <f t="shared" si="173"/>
        <v>0</v>
      </c>
      <c r="CE74" s="44">
        <f t="shared" si="173"/>
        <v>0</v>
      </c>
      <c r="CF74" s="44">
        <f t="shared" si="173"/>
        <v>0</v>
      </c>
      <c r="CG74" s="44">
        <f t="shared" si="173"/>
        <v>0</v>
      </c>
      <c r="CH74" s="44">
        <f t="shared" si="173"/>
        <v>0</v>
      </c>
      <c r="CI74" s="44">
        <f>CI69-CI72-CI73</f>
        <v>0</v>
      </c>
    </row>
    <row r="75" spans="1:87" x14ac:dyDescent="0.25">
      <c r="A75" s="8"/>
      <c r="B75" s="8"/>
      <c r="C75" s="8"/>
      <c r="D75" s="8" t="s">
        <v>78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41"/>
    </row>
  </sheetData>
  <mergeCells count="16">
    <mergeCell ref="BU2:BW2"/>
    <mergeCell ref="BX2:BZ2"/>
    <mergeCell ref="CA2:CC2"/>
    <mergeCell ref="BI2:BK2"/>
    <mergeCell ref="BL2:BN2"/>
    <mergeCell ref="BP2:BR2"/>
    <mergeCell ref="BB2:BD2"/>
    <mergeCell ref="AE2:AG2"/>
    <mergeCell ref="AH2:AJ2"/>
    <mergeCell ref="AP2:AR2"/>
    <mergeCell ref="I2:K2"/>
    <mergeCell ref="T2:V2"/>
    <mergeCell ref="W2:Y2"/>
    <mergeCell ref="AS2:AU2"/>
    <mergeCell ref="AV2:AX2"/>
    <mergeCell ref="AY2:BA2"/>
  </mergeCells>
  <pageMargins left="0" right="0" top="0" bottom="0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2" sqref="D12"/>
    </sheetView>
  </sheetViews>
  <sheetFormatPr defaultRowHeight="15" x14ac:dyDescent="0.25"/>
  <sheetData>
    <row r="1" spans="1:6" x14ac:dyDescent="0.25">
      <c r="C1">
        <v>221</v>
      </c>
      <c r="D1">
        <v>225</v>
      </c>
      <c r="E1">
        <v>226</v>
      </c>
    </row>
    <row r="2" spans="1:6" x14ac:dyDescent="0.25">
      <c r="A2" t="s">
        <v>117</v>
      </c>
      <c r="B2" s="66" t="s">
        <v>114</v>
      </c>
      <c r="D2">
        <v>1170</v>
      </c>
      <c r="E2">
        <v>15000</v>
      </c>
      <c r="F2" t="s">
        <v>115</v>
      </c>
    </row>
    <row r="3" spans="1:6" x14ac:dyDescent="0.25">
      <c r="E3">
        <v>10100</v>
      </c>
      <c r="F3" t="s">
        <v>116</v>
      </c>
    </row>
    <row r="5" spans="1:6" x14ac:dyDescent="0.25">
      <c r="A5" t="s">
        <v>119</v>
      </c>
      <c r="B5" s="66" t="s">
        <v>114</v>
      </c>
      <c r="E5">
        <v>49246</v>
      </c>
      <c r="F5" t="s">
        <v>120</v>
      </c>
    </row>
    <row r="6" spans="1:6" x14ac:dyDescent="0.25">
      <c r="B6" s="66" t="s">
        <v>122</v>
      </c>
      <c r="E6">
        <v>40000</v>
      </c>
      <c r="F6" t="s">
        <v>123</v>
      </c>
    </row>
    <row r="7" spans="1:6" x14ac:dyDescent="0.25">
      <c r="B7" s="66" t="s">
        <v>121</v>
      </c>
      <c r="D7">
        <v>32403.599999999999</v>
      </c>
      <c r="E7">
        <v>17000</v>
      </c>
      <c r="F7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исполнение</vt:lpstr>
      <vt:lpstr>план</vt:lpstr>
      <vt:lpstr>Лист1</vt:lpstr>
      <vt:lpstr>исполнение!Заголовки_для_печати</vt:lpstr>
      <vt:lpstr>план!Заголовки_для_печати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BuinovaVV</dc:creator>
  <cp:lastModifiedBy>Financ</cp:lastModifiedBy>
  <cp:lastPrinted>2022-07-25T05:25:54Z</cp:lastPrinted>
  <dcterms:created xsi:type="dcterms:W3CDTF">2017-01-05T04:49:58Z</dcterms:created>
  <dcterms:modified xsi:type="dcterms:W3CDTF">2022-07-25T06:11:54Z</dcterms:modified>
</cp:coreProperties>
</file>