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240" windowWidth="19320" windowHeight="6345" tabRatio="308" activeTab="1"/>
  </bookViews>
  <sheets>
    <sheet name="план" sheetId="2" r:id="rId1"/>
    <sheet name="исполнение" sheetId="3" r:id="rId2"/>
  </sheets>
  <definedNames>
    <definedName name="_xlnm.Print_Titles" localSheetId="1">исполнение!$A:$C</definedName>
    <definedName name="_xlnm.Print_Titles" localSheetId="0">план!$A:$C</definedName>
  </definedNames>
  <calcPr calcId="145621"/>
</workbook>
</file>

<file path=xl/calcChain.xml><?xml version="1.0" encoding="utf-8"?>
<calcChain xmlns="http://schemas.openxmlformats.org/spreadsheetml/2006/main">
  <c r="CG68" i="3" l="1"/>
  <c r="AU79" i="2" l="1"/>
  <c r="AT79" i="2"/>
  <c r="AS79" i="2"/>
  <c r="AR79" i="2"/>
  <c r="AQ79" i="2"/>
  <c r="AP79" i="2"/>
  <c r="AO79" i="2"/>
  <c r="AN79" i="2"/>
  <c r="AM79" i="2"/>
  <c r="AL79" i="2"/>
  <c r="AK79" i="2"/>
  <c r="AJ79" i="2"/>
  <c r="W78" i="2"/>
  <c r="U78" i="2"/>
  <c r="BC75" i="2"/>
  <c r="AW75" i="2"/>
  <c r="AC75" i="2"/>
  <c r="Y75" i="2"/>
  <c r="Z75" i="2" s="1"/>
  <c r="K75" i="2"/>
  <c r="BC73" i="2"/>
  <c r="AW73" i="2"/>
  <c r="AH73" i="2"/>
  <c r="AG73" i="2"/>
  <c r="AG75" i="2" s="1"/>
  <c r="AC73" i="2"/>
  <c r="Y73" i="2"/>
  <c r="X73" i="2"/>
  <c r="M73" i="2"/>
  <c r="K73" i="2"/>
  <c r="G73" i="2"/>
  <c r="BE72" i="2"/>
  <c r="W72" i="2"/>
  <c r="M72" i="2"/>
  <c r="G72" i="2"/>
  <c r="BE71" i="2"/>
  <c r="BC71" i="2"/>
  <c r="BB71" i="2"/>
  <c r="AW71" i="2" s="1"/>
  <c r="M71" i="2"/>
  <c r="K71" i="2"/>
  <c r="G71" i="2"/>
  <c r="BL70" i="2"/>
  <c r="BL69" i="2" s="1"/>
  <c r="BK70" i="2"/>
  <c r="BK69" i="2" s="1"/>
  <c r="BJ70" i="2"/>
  <c r="BJ69" i="2" s="1"/>
  <c r="BI70" i="2"/>
  <c r="BI69" i="2" s="1"/>
  <c r="AW70" i="2"/>
  <c r="AH70" i="2"/>
  <c r="AH69" i="2" s="1"/>
  <c r="AC70" i="2"/>
  <c r="Y70" i="2"/>
  <c r="Y69" i="2" s="1"/>
  <c r="X70" i="2"/>
  <c r="T70" i="2"/>
  <c r="T69" i="2" s="1"/>
  <c r="S70" i="2"/>
  <c r="K70" i="2"/>
  <c r="G70" i="2"/>
  <c r="G69" i="2" s="1"/>
  <c r="BH69" i="2"/>
  <c r="BG69" i="2"/>
  <c r="BF69" i="2"/>
  <c r="BD69" i="2"/>
  <c r="BA69" i="2"/>
  <c r="AZ69" i="2"/>
  <c r="AY69" i="2"/>
  <c r="AX69" i="2"/>
  <c r="AV69" i="2"/>
  <c r="AI69" i="2"/>
  <c r="AG69" i="2"/>
  <c r="AB69" i="2"/>
  <c r="AA69" i="2"/>
  <c r="V69" i="2"/>
  <c r="R69" i="2"/>
  <c r="Q69" i="2"/>
  <c r="P69" i="2"/>
  <c r="O69" i="2"/>
  <c r="N69" i="2"/>
  <c r="L69" i="2"/>
  <c r="J69" i="2"/>
  <c r="I69" i="2"/>
  <c r="H69" i="2"/>
  <c r="BE68" i="2"/>
  <c r="BE67" i="2" s="1"/>
  <c r="BC68" i="2"/>
  <c r="BC67" i="2" s="1"/>
  <c r="AW68" i="2"/>
  <c r="AW67" i="2" s="1"/>
  <c r="AV68" i="2"/>
  <c r="AH68" i="2" s="1"/>
  <c r="AH67" i="2" s="1"/>
  <c r="AC68" i="2"/>
  <c r="Y68" i="2"/>
  <c r="Y67" i="2" s="1"/>
  <c r="X68" i="2"/>
  <c r="X67" i="2" s="1"/>
  <c r="M68" i="2"/>
  <c r="M67" i="2" s="1"/>
  <c r="K68" i="2"/>
  <c r="G68" i="2"/>
  <c r="G67" i="2" s="1"/>
  <c r="BJ67" i="2"/>
  <c r="BI67" i="2"/>
  <c r="BH67" i="2"/>
  <c r="BG67" i="2"/>
  <c r="BF67" i="2"/>
  <c r="BD67" i="2"/>
  <c r="BB67" i="2"/>
  <c r="BA67" i="2"/>
  <c r="AZ67" i="2"/>
  <c r="AY67" i="2"/>
  <c r="AX67" i="2"/>
  <c r="AI67" i="2"/>
  <c r="AG67" i="2"/>
  <c r="AB67" i="2"/>
  <c r="AA67" i="2"/>
  <c r="V67" i="2"/>
  <c r="T67" i="2"/>
  <c r="S67" i="2"/>
  <c r="R67" i="2"/>
  <c r="Q67" i="2"/>
  <c r="P67" i="2"/>
  <c r="O67" i="2"/>
  <c r="N67" i="2"/>
  <c r="L67" i="2"/>
  <c r="J67" i="2"/>
  <c r="I67" i="2"/>
  <c r="H67" i="2"/>
  <c r="E67" i="2"/>
  <c r="D67" i="2"/>
  <c r="BE66" i="2"/>
  <c r="BC66" i="2"/>
  <c r="AW66" i="2"/>
  <c r="AC66" i="2"/>
  <c r="Z66" i="2"/>
  <c r="M66" i="2"/>
  <c r="K66" i="2"/>
  <c r="G66" i="2"/>
  <c r="BE65" i="2"/>
  <c r="BC65" i="2"/>
  <c r="AW65" i="2"/>
  <c r="AC65" i="2"/>
  <c r="Z65" i="2"/>
  <c r="M65" i="2"/>
  <c r="K65" i="2"/>
  <c r="G65" i="2"/>
  <c r="BE64" i="2"/>
  <c r="BC64" i="2"/>
  <c r="AW64" i="2"/>
  <c r="AH64" i="2"/>
  <c r="AC64" i="2"/>
  <c r="Y64" i="2"/>
  <c r="X64" i="2"/>
  <c r="M64" i="2"/>
  <c r="K64" i="2"/>
  <c r="G64" i="2"/>
  <c r="BE63" i="2"/>
  <c r="BD63" i="2"/>
  <c r="BC63" i="2" s="1"/>
  <c r="AW63" i="2"/>
  <c r="AH63" i="2"/>
  <c r="AC63" i="2"/>
  <c r="Y63" i="2"/>
  <c r="X63" i="2"/>
  <c r="M63" i="2"/>
  <c r="K63" i="2"/>
  <c r="G63" i="2"/>
  <c r="BE62" i="2"/>
  <c r="BC62" i="2"/>
  <c r="AY62" i="2"/>
  <c r="AC62" i="2"/>
  <c r="Z62" i="2"/>
  <c r="M62" i="2"/>
  <c r="K62" i="2"/>
  <c r="G62" i="2"/>
  <c r="BE61" i="2"/>
  <c r="BC61" i="2"/>
  <c r="AW61" i="2"/>
  <c r="AC61" i="2"/>
  <c r="Z61" i="2"/>
  <c r="M61" i="2"/>
  <c r="K61" i="2"/>
  <c r="G61" i="2"/>
  <c r="BE60" i="2"/>
  <c r="BC60" i="2"/>
  <c r="AW60" i="2"/>
  <c r="AC60" i="2"/>
  <c r="Z60" i="2"/>
  <c r="M60" i="2"/>
  <c r="K60" i="2"/>
  <c r="G60" i="2"/>
  <c r="BL59" i="2"/>
  <c r="BL58" i="2" s="1"/>
  <c r="BL78" i="2" s="1"/>
  <c r="BJ59" i="2"/>
  <c r="BJ58" i="2" s="1"/>
  <c r="BJ78" i="2" s="1"/>
  <c r="BB59" i="2"/>
  <c r="BB58" i="2" s="1"/>
  <c r="BB78" i="2" s="1"/>
  <c r="AH59" i="2"/>
  <c r="AC59" i="2"/>
  <c r="Y59" i="2"/>
  <c r="X59" i="2"/>
  <c r="T59" i="2"/>
  <c r="M59" i="2" s="1"/>
  <c r="L59" i="2"/>
  <c r="L58" i="2" s="1"/>
  <c r="L78" i="2" s="1"/>
  <c r="K59" i="2"/>
  <c r="H59" i="2"/>
  <c r="H58" i="2" s="1"/>
  <c r="H78" i="2" s="1"/>
  <c r="BK58" i="2"/>
  <c r="BK78" i="2" s="1"/>
  <c r="BI58" i="2"/>
  <c r="BI78" i="2" s="1"/>
  <c r="BH58" i="2"/>
  <c r="BH78" i="2" s="1"/>
  <c r="BG58" i="2"/>
  <c r="BG78" i="2" s="1"/>
  <c r="BF58" i="2"/>
  <c r="BF78" i="2" s="1"/>
  <c r="BA58" i="2"/>
  <c r="BA78" i="2" s="1"/>
  <c r="AZ58" i="2"/>
  <c r="AZ78" i="2" s="1"/>
  <c r="AX58" i="2"/>
  <c r="AX78" i="2" s="1"/>
  <c r="AV58" i="2"/>
  <c r="AV78" i="2" s="1"/>
  <c r="AI58" i="2"/>
  <c r="AI78" i="2" s="1"/>
  <c r="AG58" i="2"/>
  <c r="AG78" i="2" s="1"/>
  <c r="AB58" i="2"/>
  <c r="AB78" i="2" s="1"/>
  <c r="AA58" i="2"/>
  <c r="AA78" i="2" s="1"/>
  <c r="V58" i="2"/>
  <c r="V78" i="2" s="1"/>
  <c r="S58" i="2"/>
  <c r="S78" i="2" s="1"/>
  <c r="R58" i="2"/>
  <c r="R78" i="2" s="1"/>
  <c r="Q58" i="2"/>
  <c r="Q78" i="2" s="1"/>
  <c r="P58" i="2"/>
  <c r="P78" i="2" s="1"/>
  <c r="O58" i="2"/>
  <c r="O78" i="2" s="1"/>
  <c r="N58" i="2"/>
  <c r="N78" i="2" s="1"/>
  <c r="J58" i="2"/>
  <c r="J78" i="2" s="1"/>
  <c r="I58" i="2"/>
  <c r="I78" i="2" s="1"/>
  <c r="E58" i="2"/>
  <c r="D58" i="2"/>
  <c r="BE57" i="2"/>
  <c r="BE56" i="2" s="1"/>
  <c r="BC57" i="2"/>
  <c r="BC56" i="2" s="1"/>
  <c r="M57" i="2"/>
  <c r="G57" i="2"/>
  <c r="G56" i="2" s="1"/>
  <c r="BL56" i="2"/>
  <c r="BK56" i="2"/>
  <c r="BJ56" i="2"/>
  <c r="BI56" i="2"/>
  <c r="BH56" i="2"/>
  <c r="BG56" i="2"/>
  <c r="BF56" i="2"/>
  <c r="BD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V56" i="2"/>
  <c r="T56" i="2"/>
  <c r="S56" i="2"/>
  <c r="R56" i="2"/>
  <c r="Q56" i="2"/>
  <c r="P56" i="2"/>
  <c r="O56" i="2"/>
  <c r="N56" i="2"/>
  <c r="L56" i="2"/>
  <c r="K56" i="2"/>
  <c r="J56" i="2"/>
  <c r="I56" i="2"/>
  <c r="H56" i="2"/>
  <c r="BE55" i="2"/>
  <c r="BC55" i="2"/>
  <c r="AW55" i="2"/>
  <c r="AH55" i="2"/>
  <c r="AC55" i="2"/>
  <c r="Z55" i="2"/>
  <c r="M55" i="2"/>
  <c r="K55" i="2"/>
  <c r="G55" i="2"/>
  <c r="BE54" i="2"/>
  <c r="BC54" i="2"/>
  <c r="AX54" i="2"/>
  <c r="AW54" i="2" s="1"/>
  <c r="AH54" i="2"/>
  <c r="AC54" i="2"/>
  <c r="Z54" i="2"/>
  <c r="M54" i="2"/>
  <c r="K54" i="2"/>
  <c r="G54" i="2"/>
  <c r="BF53" i="2"/>
  <c r="BA53" i="2"/>
  <c r="AH53" i="2"/>
  <c r="AC53" i="2"/>
  <c r="Y53" i="2"/>
  <c r="X53" i="2"/>
  <c r="R53" i="2"/>
  <c r="P53" i="2"/>
  <c r="K53" i="2"/>
  <c r="G53" i="2"/>
  <c r="BE52" i="2"/>
  <c r="BC52" i="2"/>
  <c r="AW52" i="2"/>
  <c r="AC52" i="2"/>
  <c r="Z52" i="2"/>
  <c r="M52" i="2"/>
  <c r="K52" i="2"/>
  <c r="G52" i="2"/>
  <c r="BE51" i="2"/>
  <c r="BC51" i="2"/>
  <c r="AW51" i="2"/>
  <c r="AH51" i="2"/>
  <c r="AC51" i="2"/>
  <c r="Z51" i="2"/>
  <c r="M51" i="2"/>
  <c r="K51" i="2"/>
  <c r="G51" i="2"/>
  <c r="BE50" i="2"/>
  <c r="BC50" i="2"/>
  <c r="AW50" i="2"/>
  <c r="AH50" i="2"/>
  <c r="AC50" i="2"/>
  <c r="Z50" i="2"/>
  <c r="P50" i="2"/>
  <c r="K50" i="2"/>
  <c r="G50" i="2"/>
  <c r="BE49" i="2"/>
  <c r="BC49" i="2"/>
  <c r="AW49" i="2"/>
  <c r="AH49" i="2"/>
  <c r="AC49" i="2"/>
  <c r="Z49" i="2"/>
  <c r="M49" i="2"/>
  <c r="K49" i="2"/>
  <c r="G49" i="2"/>
  <c r="BJ48" i="2"/>
  <c r="BI48" i="2"/>
  <c r="BI47" i="2" s="1"/>
  <c r="BF48" i="2"/>
  <c r="BD48" i="2"/>
  <c r="AW48" i="2"/>
  <c r="AH48" i="2"/>
  <c r="AC48" i="2"/>
  <c r="Y48" i="2"/>
  <c r="Y47" i="2" s="1"/>
  <c r="X48" i="2"/>
  <c r="X47" i="2" s="1"/>
  <c r="T48" i="2"/>
  <c r="T47" i="2" s="1"/>
  <c r="R48" i="2"/>
  <c r="P48" i="2"/>
  <c r="K48" i="2"/>
  <c r="G48" i="2"/>
  <c r="BL47" i="2"/>
  <c r="BK47" i="2"/>
  <c r="BH47" i="2"/>
  <c r="BG47" i="2"/>
  <c r="BB47" i="2"/>
  <c r="AZ47" i="2"/>
  <c r="AY47" i="2"/>
  <c r="AV47" i="2"/>
  <c r="AT47" i="2"/>
  <c r="AS47" i="2"/>
  <c r="AQ47" i="2"/>
  <c r="AP47" i="2"/>
  <c r="AN47" i="2"/>
  <c r="AM47" i="2"/>
  <c r="AK47" i="2"/>
  <c r="AJ47" i="2"/>
  <c r="AI47" i="2"/>
  <c r="AG47" i="2"/>
  <c r="AE47" i="2"/>
  <c r="AD47" i="2"/>
  <c r="AB47" i="2"/>
  <c r="AA47" i="2"/>
  <c r="W47" i="2"/>
  <c r="V47" i="2"/>
  <c r="U47" i="2"/>
  <c r="S47" i="2"/>
  <c r="Q47" i="2"/>
  <c r="O47" i="2"/>
  <c r="N47" i="2"/>
  <c r="L47" i="2"/>
  <c r="J47" i="2"/>
  <c r="I47" i="2"/>
  <c r="H47" i="2"/>
  <c r="BE46" i="2"/>
  <c r="BC46" i="2"/>
  <c r="AY46" i="2"/>
  <c r="AW46" i="2" s="1"/>
  <c r="AH46" i="2"/>
  <c r="AC46" i="2"/>
  <c r="Z46" i="2"/>
  <c r="M46" i="2"/>
  <c r="K46" i="2"/>
  <c r="G46" i="2"/>
  <c r="BE45" i="2"/>
  <c r="BC45" i="2"/>
  <c r="AX45" i="2"/>
  <c r="AW45" i="2" s="1"/>
  <c r="AH45" i="2"/>
  <c r="AC45" i="2"/>
  <c r="Z45" i="2"/>
  <c r="M45" i="2"/>
  <c r="K45" i="2"/>
  <c r="G45" i="2"/>
  <c r="BE44" i="2"/>
  <c r="BC44" i="2"/>
  <c r="AW44" i="2"/>
  <c r="AH44" i="2"/>
  <c r="AC44" i="2"/>
  <c r="Z44" i="2"/>
  <c r="M44" i="2"/>
  <c r="K44" i="2"/>
  <c r="G44" i="2"/>
  <c r="BE43" i="2"/>
  <c r="BC43" i="2"/>
  <c r="AW43" i="2"/>
  <c r="AC43" i="2"/>
  <c r="Z43" i="2"/>
  <c r="M43" i="2"/>
  <c r="K43" i="2"/>
  <c r="G43" i="2"/>
  <c r="BE42" i="2"/>
  <c r="P42" i="2"/>
  <c r="M42" i="2" s="1"/>
  <c r="K42" i="2"/>
  <c r="G42" i="2"/>
  <c r="BE41" i="2"/>
  <c r="BC41" i="2"/>
  <c r="AW41" i="2"/>
  <c r="AH41" i="2"/>
  <c r="AC41" i="2"/>
  <c r="Z41" i="2"/>
  <c r="M41" i="2"/>
  <c r="K41" i="2"/>
  <c r="G41" i="2"/>
  <c r="BK40" i="2"/>
  <c r="BK39" i="2" s="1"/>
  <c r="BJ40" i="2"/>
  <c r="BJ39" i="2" s="1"/>
  <c r="BI40" i="2"/>
  <c r="BF40" i="2"/>
  <c r="BD40" i="2"/>
  <c r="BD39" i="2" s="1"/>
  <c r="AW40" i="2"/>
  <c r="AH40" i="2"/>
  <c r="AC40" i="2"/>
  <c r="Y40" i="2"/>
  <c r="Y39" i="2" s="1"/>
  <c r="X40" i="2"/>
  <c r="X39" i="2" s="1"/>
  <c r="T40" i="2"/>
  <c r="T39" i="2" s="1"/>
  <c r="P40" i="2"/>
  <c r="K40" i="2"/>
  <c r="G40" i="2"/>
  <c r="BL39" i="2"/>
  <c r="BH39" i="2"/>
  <c r="BG39" i="2"/>
  <c r="BB39" i="2"/>
  <c r="BA39" i="2"/>
  <c r="AZ39" i="2"/>
  <c r="AV39" i="2"/>
  <c r="AT39" i="2"/>
  <c r="AS39" i="2"/>
  <c r="AQ39" i="2"/>
  <c r="AP39" i="2"/>
  <c r="AN39" i="2"/>
  <c r="AM39" i="2"/>
  <c r="AK39" i="2"/>
  <c r="AJ39" i="2"/>
  <c r="AI39" i="2"/>
  <c r="AG39" i="2"/>
  <c r="AE39" i="2"/>
  <c r="AD39" i="2"/>
  <c r="AB39" i="2"/>
  <c r="AA39" i="2"/>
  <c r="W39" i="2"/>
  <c r="V39" i="2"/>
  <c r="U39" i="2"/>
  <c r="S39" i="2"/>
  <c r="R39" i="2"/>
  <c r="Q39" i="2"/>
  <c r="O39" i="2"/>
  <c r="N39" i="2"/>
  <c r="L39" i="2"/>
  <c r="J39" i="2"/>
  <c r="I39" i="2"/>
  <c r="H39" i="2"/>
  <c r="BE38" i="2"/>
  <c r="BC38" i="2"/>
  <c r="AW38" i="2"/>
  <c r="AC38" i="2"/>
  <c r="Z38" i="2"/>
  <c r="M38" i="2"/>
  <c r="K38" i="2"/>
  <c r="G38" i="2"/>
  <c r="BE37" i="2"/>
  <c r="BC37" i="2"/>
  <c r="AW37" i="2"/>
  <c r="AC37" i="2"/>
  <c r="Z37" i="2"/>
  <c r="M37" i="2"/>
  <c r="K37" i="2"/>
  <c r="G37" i="2"/>
  <c r="BE36" i="2"/>
  <c r="BC36" i="2"/>
  <c r="AW36" i="2"/>
  <c r="AH36" i="2"/>
  <c r="AH35" i="2" s="1"/>
  <c r="AC36" i="2"/>
  <c r="Y36" i="2"/>
  <c r="X36" i="2"/>
  <c r="X35" i="2" s="1"/>
  <c r="M36" i="2"/>
  <c r="K36" i="2"/>
  <c r="G36" i="2"/>
  <c r="BL35" i="2"/>
  <c r="BK35" i="2"/>
  <c r="BJ35" i="2"/>
  <c r="BI35" i="2"/>
  <c r="BH35" i="2"/>
  <c r="BG35" i="2"/>
  <c r="BF35" i="2"/>
  <c r="BD35" i="2"/>
  <c r="BB35" i="2"/>
  <c r="BA35" i="2"/>
  <c r="AZ35" i="2"/>
  <c r="AY35" i="2"/>
  <c r="AX35" i="2"/>
  <c r="AV35" i="2"/>
  <c r="AT35" i="2"/>
  <c r="AS35" i="2"/>
  <c r="AQ35" i="2"/>
  <c r="AP35" i="2"/>
  <c r="AN35" i="2"/>
  <c r="AM35" i="2"/>
  <c r="AK35" i="2"/>
  <c r="AJ35" i="2"/>
  <c r="AI35" i="2"/>
  <c r="AG35" i="2"/>
  <c r="AE35" i="2"/>
  <c r="AD35" i="2"/>
  <c r="AB35" i="2"/>
  <c r="AA35" i="2"/>
  <c r="W35" i="2"/>
  <c r="V35" i="2"/>
  <c r="U35" i="2"/>
  <c r="T35" i="2"/>
  <c r="S35" i="2"/>
  <c r="R35" i="2"/>
  <c r="Q35" i="2"/>
  <c r="P35" i="2"/>
  <c r="O35" i="2"/>
  <c r="N35" i="2"/>
  <c r="L35" i="2"/>
  <c r="J35" i="2"/>
  <c r="I35" i="2"/>
  <c r="H35" i="2"/>
  <c r="BE33" i="2"/>
  <c r="BC33" i="2"/>
  <c r="AW33" i="2"/>
  <c r="AC33" i="2"/>
  <c r="Z33" i="2"/>
  <c r="M33" i="2"/>
  <c r="K33" i="2"/>
  <c r="G33" i="2"/>
  <c r="BE32" i="2"/>
  <c r="BC32" i="2"/>
  <c r="AW32" i="2"/>
  <c r="AH32" i="2"/>
  <c r="AC32" i="2"/>
  <c r="Y32" i="2"/>
  <c r="X32" i="2"/>
  <c r="T32" i="2"/>
  <c r="K32" i="2"/>
  <c r="G32" i="2"/>
  <c r="BE31" i="2"/>
  <c r="BC31" i="2"/>
  <c r="AW31" i="2"/>
  <c r="AH31" i="2"/>
  <c r="M31" i="2"/>
  <c r="G31" i="2"/>
  <c r="BE30" i="2"/>
  <c r="BC30" i="2"/>
  <c r="AW30" i="2"/>
  <c r="AH30" i="2"/>
  <c r="V30" i="2"/>
  <c r="M30" i="2" s="1"/>
  <c r="G30" i="2"/>
  <c r="BJ29" i="2"/>
  <c r="BJ28" i="2" s="1"/>
  <c r="AW29" i="2"/>
  <c r="AH29" i="2"/>
  <c r="T29" i="2"/>
  <c r="T28" i="2" s="1"/>
  <c r="S29" i="2"/>
  <c r="S28" i="2" s="1"/>
  <c r="G29" i="2"/>
  <c r="BL28" i="2"/>
  <c r="BK28" i="2"/>
  <c r="BI28" i="2"/>
  <c r="BH28" i="2"/>
  <c r="BG28" i="2"/>
  <c r="BF28" i="2"/>
  <c r="BD28" i="2"/>
  <c r="BB28" i="2"/>
  <c r="BA28" i="2"/>
  <c r="AZ28" i="2"/>
  <c r="AY28" i="2"/>
  <c r="AX28" i="2"/>
  <c r="AV28" i="2"/>
  <c r="AI28" i="2"/>
  <c r="AG28" i="2"/>
  <c r="AC28" i="2"/>
  <c r="Y28" i="2"/>
  <c r="X28" i="2"/>
  <c r="W28" i="2"/>
  <c r="U28" i="2"/>
  <c r="R28" i="2"/>
  <c r="Q28" i="2"/>
  <c r="P28" i="2"/>
  <c r="O28" i="2"/>
  <c r="N28" i="2"/>
  <c r="L28" i="2"/>
  <c r="K28" i="2"/>
  <c r="H28" i="2"/>
  <c r="BE27" i="2"/>
  <c r="BC27" i="2"/>
  <c r="AW27" i="2"/>
  <c r="AH27" i="2"/>
  <c r="AC27" i="2"/>
  <c r="Y27" i="2"/>
  <c r="X27" i="2"/>
  <c r="M27" i="2"/>
  <c r="K27" i="2"/>
  <c r="G27" i="2"/>
  <c r="BE26" i="2"/>
  <c r="BC26" i="2"/>
  <c r="AW26" i="2"/>
  <c r="AH26" i="2"/>
  <c r="AC26" i="2"/>
  <c r="Y26" i="2"/>
  <c r="X26" i="2"/>
  <c r="M26" i="2"/>
  <c r="L26" i="2"/>
  <c r="L25" i="2" s="1"/>
  <c r="K26" i="2"/>
  <c r="BL25" i="2"/>
  <c r="BK25" i="2"/>
  <c r="BJ25" i="2"/>
  <c r="BI25" i="2"/>
  <c r="BH25" i="2"/>
  <c r="BG25" i="2"/>
  <c r="BF25" i="2"/>
  <c r="BD25" i="2"/>
  <c r="BB25" i="2"/>
  <c r="BA25" i="2"/>
  <c r="AZ25" i="2"/>
  <c r="AY25" i="2"/>
  <c r="AX25" i="2"/>
  <c r="AV25" i="2"/>
  <c r="AT25" i="2"/>
  <c r="AT24" i="2" s="1"/>
  <c r="AS25" i="2"/>
  <c r="AS24" i="2" s="1"/>
  <c r="AQ25" i="2"/>
  <c r="AQ24" i="2" s="1"/>
  <c r="AP25" i="2"/>
  <c r="AP24" i="2" s="1"/>
  <c r="AN25" i="2"/>
  <c r="AM25" i="2"/>
  <c r="AM24" i="2" s="1"/>
  <c r="AK25" i="2"/>
  <c r="AJ25" i="2"/>
  <c r="AJ24" i="2" s="1"/>
  <c r="AI25" i="2"/>
  <c r="AG25" i="2"/>
  <c r="AE25" i="2"/>
  <c r="AD25" i="2"/>
  <c r="AD24" i="2" s="1"/>
  <c r="AB25" i="2"/>
  <c r="AB24" i="2" s="1"/>
  <c r="AA25" i="2"/>
  <c r="AA24" i="2" s="1"/>
  <c r="W25" i="2"/>
  <c r="V25" i="2"/>
  <c r="U25" i="2"/>
  <c r="T25" i="2"/>
  <c r="S25" i="2"/>
  <c r="R25" i="2"/>
  <c r="Q25" i="2"/>
  <c r="P25" i="2"/>
  <c r="O25" i="2"/>
  <c r="N25" i="2"/>
  <c r="J25" i="2"/>
  <c r="J24" i="2" s="1"/>
  <c r="I25" i="2"/>
  <c r="H25" i="2"/>
  <c r="BJ23" i="2"/>
  <c r="BJ21" i="2" s="1"/>
  <c r="AW23" i="2"/>
  <c r="AH23" i="2"/>
  <c r="AC23" i="2"/>
  <c r="Y23" i="2"/>
  <c r="X23" i="2"/>
  <c r="O23" i="2"/>
  <c r="O21" i="2" s="1"/>
  <c r="N23" i="2"/>
  <c r="K23" i="2"/>
  <c r="G23" i="2"/>
  <c r="BI22" i="2"/>
  <c r="BC22" i="2" s="1"/>
  <c r="AW22" i="2"/>
  <c r="AH22" i="2"/>
  <c r="AC22" i="2"/>
  <c r="Y22" i="2"/>
  <c r="X22" i="2"/>
  <c r="M22" i="2"/>
  <c r="L22" i="2"/>
  <c r="L21" i="2" s="1"/>
  <c r="K22" i="2"/>
  <c r="H22" i="2"/>
  <c r="BL21" i="2"/>
  <c r="BK21" i="2"/>
  <c r="BH21" i="2"/>
  <c r="BG21" i="2"/>
  <c r="BF21" i="2"/>
  <c r="BD21" i="2"/>
  <c r="BB21" i="2"/>
  <c r="BA21" i="2"/>
  <c r="AZ21" i="2"/>
  <c r="AY21" i="2"/>
  <c r="AX21" i="2"/>
  <c r="AV21" i="2"/>
  <c r="AI21" i="2"/>
  <c r="AG21" i="2"/>
  <c r="AB21" i="2"/>
  <c r="AA21" i="2"/>
  <c r="V21" i="2"/>
  <c r="T21" i="2"/>
  <c r="S21" i="2"/>
  <c r="R21" i="2"/>
  <c r="Q21" i="2"/>
  <c r="P21" i="2"/>
  <c r="J21" i="2"/>
  <c r="I21" i="2"/>
  <c r="BE20" i="2"/>
  <c r="BC20" i="2"/>
  <c r="BB20" i="2"/>
  <c r="AW20" i="2" s="1"/>
  <c r="AH20" i="2"/>
  <c r="AC20" i="2"/>
  <c r="Y20" i="2"/>
  <c r="X20" i="2"/>
  <c r="M20" i="2"/>
  <c r="K20" i="2"/>
  <c r="G20" i="2"/>
  <c r="BL19" i="2"/>
  <c r="BL17" i="2" s="1"/>
  <c r="BK19" i="2"/>
  <c r="BK17" i="2" s="1"/>
  <c r="BJ19" i="2"/>
  <c r="BJ17" i="2" s="1"/>
  <c r="AW19" i="2"/>
  <c r="AH19" i="2"/>
  <c r="AC19" i="2"/>
  <c r="Y19" i="2"/>
  <c r="X19" i="2"/>
  <c r="T19" i="2"/>
  <c r="K19" i="2"/>
  <c r="G19" i="2"/>
  <c r="BE18" i="2"/>
  <c r="BC18" i="2"/>
  <c r="AW18" i="2"/>
  <c r="AH18" i="2"/>
  <c r="AC18" i="2"/>
  <c r="Y18" i="2"/>
  <c r="X18" i="2"/>
  <c r="M18" i="2"/>
  <c r="L18" i="2"/>
  <c r="L17" i="2" s="1"/>
  <c r="K18" i="2"/>
  <c r="H18" i="2"/>
  <c r="H17" i="2" s="1"/>
  <c r="BI17" i="2"/>
  <c r="BH17" i="2"/>
  <c r="BG17" i="2"/>
  <c r="BF17" i="2"/>
  <c r="BD17" i="2"/>
  <c r="BA17" i="2"/>
  <c r="AZ17" i="2"/>
  <c r="AY17" i="2"/>
  <c r="AX17" i="2"/>
  <c r="AV17" i="2"/>
  <c r="AI17" i="2"/>
  <c r="AG17" i="2"/>
  <c r="AC17" i="2"/>
  <c r="Y17" i="2"/>
  <c r="X17" i="2"/>
  <c r="W17" i="2"/>
  <c r="V17" i="2"/>
  <c r="U17" i="2"/>
  <c r="S17" i="2"/>
  <c r="R17" i="2"/>
  <c r="Q17" i="2"/>
  <c r="P17" i="2"/>
  <c r="O17" i="2"/>
  <c r="N17" i="2"/>
  <c r="K17" i="2"/>
  <c r="BI16" i="2"/>
  <c r="BG16" i="2"/>
  <c r="AW16" i="2"/>
  <c r="AH16" i="2"/>
  <c r="AC16" i="2"/>
  <c r="Y16" i="2"/>
  <c r="X16" i="2"/>
  <c r="M16" i="2"/>
  <c r="K16" i="2"/>
  <c r="G16" i="2"/>
  <c r="BE15" i="2"/>
  <c r="BC15" i="2"/>
  <c r="BB15" i="2"/>
  <c r="AH15" i="2"/>
  <c r="AC15" i="2"/>
  <c r="Y15" i="2"/>
  <c r="X15" i="2"/>
  <c r="M15" i="2"/>
  <c r="K15" i="2"/>
  <c r="G15" i="2"/>
  <c r="BE14" i="2"/>
  <c r="BC14" i="2"/>
  <c r="AW14" i="2"/>
  <c r="AH14" i="2"/>
  <c r="AC14" i="2"/>
  <c r="Y14" i="2"/>
  <c r="X14" i="2"/>
  <c r="M14" i="2"/>
  <c r="K14" i="2"/>
  <c r="G14" i="2"/>
  <c r="BE13" i="2"/>
  <c r="BC13" i="2"/>
  <c r="AW13" i="2"/>
  <c r="AH13" i="2"/>
  <c r="AC13" i="2"/>
  <c r="Y13" i="2"/>
  <c r="X13" i="2"/>
  <c r="M13" i="2"/>
  <c r="K13" i="2"/>
  <c r="G13" i="2"/>
  <c r="BE12" i="2"/>
  <c r="BC12" i="2" s="1"/>
  <c r="AY12" i="2"/>
  <c r="AW12" i="2" s="1"/>
  <c r="AH12" i="2"/>
  <c r="AC12" i="2"/>
  <c r="Y12" i="2"/>
  <c r="X12" i="2"/>
  <c r="M12" i="2"/>
  <c r="K12" i="2"/>
  <c r="G12" i="2"/>
  <c r="BE11" i="2"/>
  <c r="BC11" i="2" s="1"/>
  <c r="AX11" i="2"/>
  <c r="AH11" i="2"/>
  <c r="AC11" i="2"/>
  <c r="Y11" i="2"/>
  <c r="X11" i="2"/>
  <c r="M11" i="2"/>
  <c r="K11" i="2"/>
  <c r="G11" i="2"/>
  <c r="BE10" i="2"/>
  <c r="AW10" i="2"/>
  <c r="AC10" i="2"/>
  <c r="Z10" i="2"/>
  <c r="K10" i="2"/>
  <c r="G10" i="2"/>
  <c r="BC9" i="2"/>
  <c r="P9" i="2"/>
  <c r="G9" i="2"/>
  <c r="BK8" i="2"/>
  <c r="BK6" i="2" s="1"/>
  <c r="BJ8" i="2"/>
  <c r="BJ6" i="2" s="1"/>
  <c r="BI8" i="2"/>
  <c r="BI6" i="2" s="1"/>
  <c r="AW8" i="2"/>
  <c r="AH8" i="2"/>
  <c r="AC8" i="2"/>
  <c r="Y8" i="2"/>
  <c r="X8" i="2"/>
  <c r="U8" i="2"/>
  <c r="U6" i="2" s="1"/>
  <c r="T8" i="2"/>
  <c r="T6" i="2" s="1"/>
  <c r="S8" i="2"/>
  <c r="P8" i="2"/>
  <c r="N8" i="2"/>
  <c r="N6" i="2" s="1"/>
  <c r="K8" i="2"/>
  <c r="G8" i="2"/>
  <c r="BE7" i="2"/>
  <c r="BC7" i="2"/>
  <c r="AW7" i="2"/>
  <c r="AH7" i="2"/>
  <c r="AC7" i="2"/>
  <c r="Y7" i="2"/>
  <c r="X7" i="2"/>
  <c r="M7" i="2"/>
  <c r="L7" i="2"/>
  <c r="L6" i="2" s="1"/>
  <c r="K7" i="2"/>
  <c r="H7" i="2"/>
  <c r="H6" i="2" s="1"/>
  <c r="BL6" i="2"/>
  <c r="BH6" i="2"/>
  <c r="BG6" i="2"/>
  <c r="BF6" i="2"/>
  <c r="BD6" i="2"/>
  <c r="BB6" i="2"/>
  <c r="BA6" i="2"/>
  <c r="AZ6" i="2"/>
  <c r="AV6" i="2"/>
  <c r="AT6" i="2"/>
  <c r="AS6" i="2"/>
  <c r="AS4" i="2" s="1"/>
  <c r="AQ6" i="2"/>
  <c r="AQ4" i="2" s="1"/>
  <c r="AP6" i="2"/>
  <c r="AP4" i="2" s="1"/>
  <c r="AN6" i="2"/>
  <c r="AN4" i="2" s="1"/>
  <c r="AM6" i="2"/>
  <c r="AK6" i="2"/>
  <c r="AK4" i="2" s="1"/>
  <c r="AJ6" i="2"/>
  <c r="AJ4" i="2" s="1"/>
  <c r="AI6" i="2"/>
  <c r="AG6" i="2"/>
  <c r="AE6" i="2"/>
  <c r="AE4" i="2" s="1"/>
  <c r="AD6" i="2"/>
  <c r="AD4" i="2" s="1"/>
  <c r="AB6" i="2"/>
  <c r="AB4" i="2" s="1"/>
  <c r="AA6" i="2"/>
  <c r="AA4" i="2" s="1"/>
  <c r="W6" i="2"/>
  <c r="V6" i="2"/>
  <c r="R6" i="2"/>
  <c r="Q6" i="2"/>
  <c r="O6" i="2"/>
  <c r="J6" i="2"/>
  <c r="I6" i="2"/>
  <c r="I4" i="2" s="1"/>
  <c r="BE5" i="2"/>
  <c r="BC5" i="2"/>
  <c r="AH5" i="2"/>
  <c r="AC5" i="2"/>
  <c r="Y5" i="2"/>
  <c r="X5" i="2"/>
  <c r="M5" i="2"/>
  <c r="L5" i="2"/>
  <c r="K5" i="2"/>
  <c r="H5" i="2"/>
  <c r="E4" i="2"/>
  <c r="D4" i="2"/>
  <c r="R7" i="3"/>
  <c r="L7" i="3"/>
  <c r="BS6" i="3"/>
  <c r="AX24" i="3"/>
  <c r="AX17" i="3"/>
  <c r="AD50" i="3"/>
  <c r="AD42" i="3"/>
  <c r="DS48" i="3"/>
  <c r="DS40" i="3"/>
  <c r="AP32" i="3"/>
  <c r="DD48" i="3"/>
  <c r="M59" i="3"/>
  <c r="CP62" i="3"/>
  <c r="DW59" i="3"/>
  <c r="AE50" i="3"/>
  <c r="AQ48" i="3"/>
  <c r="AP48" i="3"/>
  <c r="DE48" i="3"/>
  <c r="DT48" i="3"/>
  <c r="CO46" i="3"/>
  <c r="CP46" i="3"/>
  <c r="AE42" i="3"/>
  <c r="AW30" i="3"/>
  <c r="AN29" i="3"/>
  <c r="AB23" i="3"/>
  <c r="S26" i="3"/>
  <c r="M26" i="3"/>
  <c r="S22" i="3"/>
  <c r="M22" i="3"/>
  <c r="AW59" i="2" l="1"/>
  <c r="X21" i="2"/>
  <c r="T34" i="2"/>
  <c r="BB34" i="2"/>
  <c r="BE29" i="2"/>
  <c r="BC29" i="2" s="1"/>
  <c r="BK4" i="2"/>
  <c r="W4" i="2"/>
  <c r="O4" i="2"/>
  <c r="D74" i="2"/>
  <c r="E74" i="2"/>
  <c r="H4" i="2"/>
  <c r="G5" i="2"/>
  <c r="F5" i="2" s="1"/>
  <c r="AI4" i="2"/>
  <c r="O24" i="2"/>
  <c r="U24" i="2"/>
  <c r="AI24" i="2"/>
  <c r="BH24" i="2"/>
  <c r="AY39" i="2"/>
  <c r="AY34" i="2" s="1"/>
  <c r="BE23" i="2"/>
  <c r="BC23" i="2" s="1"/>
  <c r="BC21" i="2" s="1"/>
  <c r="AZ34" i="2"/>
  <c r="F37" i="2"/>
  <c r="K78" i="2"/>
  <c r="BD4" i="2"/>
  <c r="AH25" i="2"/>
  <c r="BA4" i="2"/>
  <c r="BF4" i="2"/>
  <c r="AY24" i="2"/>
  <c r="L34" i="2"/>
  <c r="AX47" i="2"/>
  <c r="R47" i="2"/>
  <c r="R34" i="2" s="1"/>
  <c r="Z5" i="2"/>
  <c r="AG4" i="2"/>
  <c r="K25" i="2"/>
  <c r="K24" i="2" s="1"/>
  <c r="AG24" i="2"/>
  <c r="F57" i="2"/>
  <c r="F56" i="2" s="1"/>
  <c r="T58" i="2"/>
  <c r="T78" i="2" s="1"/>
  <c r="K67" i="2"/>
  <c r="BH4" i="2"/>
  <c r="N34" i="2"/>
  <c r="AY6" i="2"/>
  <c r="AY4" i="2" s="1"/>
  <c r="M25" i="2"/>
  <c r="V28" i="2"/>
  <c r="M28" i="2" s="1"/>
  <c r="AH58" i="2"/>
  <c r="AH78" i="2" s="1"/>
  <c r="Z70" i="2"/>
  <c r="AU25" i="2"/>
  <c r="AU24" i="2" s="1"/>
  <c r="X25" i="2"/>
  <c r="X24" i="2" s="1"/>
  <c r="BE25" i="2"/>
  <c r="F36" i="2"/>
  <c r="AR47" i="2"/>
  <c r="F64" i="2"/>
  <c r="AW15" i="2"/>
  <c r="F15" i="2" s="1"/>
  <c r="Q4" i="2"/>
  <c r="F72" i="2"/>
  <c r="BI4" i="2"/>
  <c r="Z8" i="2"/>
  <c r="BG4" i="2"/>
  <c r="N4" i="2"/>
  <c r="Y21" i="2"/>
  <c r="N24" i="2"/>
  <c r="AF25" i="2"/>
  <c r="AF24" i="2" s="1"/>
  <c r="BB24" i="2"/>
  <c r="BL24" i="2"/>
  <c r="H34" i="2"/>
  <c r="AU47" i="2"/>
  <c r="BD58" i="2"/>
  <c r="BD78" i="2" s="1"/>
  <c r="F65" i="2"/>
  <c r="Z18" i="2"/>
  <c r="R24" i="2"/>
  <c r="AU35" i="2"/>
  <c r="AR39" i="2"/>
  <c r="AF4" i="2"/>
  <c r="AC21" i="2"/>
  <c r="AW21" i="2"/>
  <c r="BA24" i="2"/>
  <c r="Y25" i="2"/>
  <c r="Y24" i="2" s="1"/>
  <c r="AC35" i="2"/>
  <c r="Z64" i="2"/>
  <c r="AH28" i="2"/>
  <c r="BJ24" i="2"/>
  <c r="Z32" i="2"/>
  <c r="AP34" i="2"/>
  <c r="AV34" i="2"/>
  <c r="Z53" i="2"/>
  <c r="F60" i="2"/>
  <c r="AC67" i="2"/>
  <c r="BJ4" i="2"/>
  <c r="M23" i="2"/>
  <c r="M21" i="2" s="1"/>
  <c r="F55" i="2"/>
  <c r="G47" i="2"/>
  <c r="BE53" i="2"/>
  <c r="Y58" i="2"/>
  <c r="Y78" i="2" s="1"/>
  <c r="Z59" i="2"/>
  <c r="BA47" i="2"/>
  <c r="BA34" i="2" s="1"/>
  <c r="H21" i="2"/>
  <c r="H81" i="2" s="1"/>
  <c r="AH17" i="2"/>
  <c r="BC19" i="2"/>
  <c r="BC17" i="2" s="1"/>
  <c r="AX24" i="2"/>
  <c r="AY58" i="2"/>
  <c r="AY78" i="2" s="1"/>
  <c r="AW62" i="2"/>
  <c r="P6" i="2"/>
  <c r="P4" i="2" s="1"/>
  <c r="BC10" i="2"/>
  <c r="F52" i="2"/>
  <c r="V4" i="2"/>
  <c r="AR4" i="2"/>
  <c r="N21" i="2"/>
  <c r="AC25" i="2"/>
  <c r="AC24" i="2" s="1"/>
  <c r="AO25" i="2"/>
  <c r="AO24" i="2" s="1"/>
  <c r="AV24" i="2"/>
  <c r="BC25" i="2"/>
  <c r="BM27" i="2"/>
  <c r="BF24" i="2"/>
  <c r="AR35" i="2"/>
  <c r="Z39" i="2"/>
  <c r="BG34" i="2"/>
  <c r="Z40" i="2"/>
  <c r="F46" i="2"/>
  <c r="P47" i="2"/>
  <c r="AC47" i="2"/>
  <c r="BM52" i="2"/>
  <c r="BM54" i="2"/>
  <c r="M58" i="2"/>
  <c r="M78" i="2" s="1"/>
  <c r="AV67" i="2"/>
  <c r="M70" i="2"/>
  <c r="M69" i="2" s="1"/>
  <c r="BE70" i="2"/>
  <c r="BE69" i="2" s="1"/>
  <c r="F14" i="2"/>
  <c r="X34" i="2"/>
  <c r="AJ34" i="2"/>
  <c r="BM38" i="2"/>
  <c r="AA34" i="2"/>
  <c r="AA77" i="2" s="1"/>
  <c r="BM46" i="2"/>
  <c r="AF47" i="2"/>
  <c r="AL47" i="2"/>
  <c r="BM49" i="2"/>
  <c r="T24" i="2"/>
  <c r="L24" i="2"/>
  <c r="F33" i="2"/>
  <c r="F43" i="2"/>
  <c r="W24" i="2"/>
  <c r="O34" i="2"/>
  <c r="F42" i="2"/>
  <c r="F73" i="2"/>
  <c r="Z16" i="2"/>
  <c r="Z20" i="2"/>
  <c r="Z22" i="2"/>
  <c r="H24" i="2"/>
  <c r="AL25" i="2"/>
  <c r="AL24" i="2" s="1"/>
  <c r="AD34" i="2"/>
  <c r="AO35" i="2"/>
  <c r="BH34" i="2"/>
  <c r="AO47" i="2"/>
  <c r="BL34" i="2"/>
  <c r="BM72" i="2"/>
  <c r="AU6" i="2"/>
  <c r="AT4" i="2"/>
  <c r="AU4" i="2" s="1"/>
  <c r="AO6" i="2"/>
  <c r="AM4" i="2"/>
  <c r="AO4" i="2" s="1"/>
  <c r="S6" i="2"/>
  <c r="S4" i="2" s="1"/>
  <c r="Z7" i="2"/>
  <c r="X6" i="2"/>
  <c r="X4" i="2" s="1"/>
  <c r="AF6" i="2"/>
  <c r="U4" i="2"/>
  <c r="BE8" i="2"/>
  <c r="BE6" i="2" s="1"/>
  <c r="M9" i="2"/>
  <c r="BM9" i="2" s="1"/>
  <c r="Z11" i="2"/>
  <c r="BC16" i="2"/>
  <c r="BB17" i="2"/>
  <c r="BB4" i="2" s="1"/>
  <c r="G18" i="2"/>
  <c r="BM18" i="2" s="1"/>
  <c r="I24" i="2"/>
  <c r="I81" i="2" s="1"/>
  <c r="Q24" i="2"/>
  <c r="AN24" i="2"/>
  <c r="AW25" i="2"/>
  <c r="Z28" i="2"/>
  <c r="K35" i="2"/>
  <c r="S34" i="2"/>
  <c r="AS34" i="2"/>
  <c r="BE40" i="2"/>
  <c r="BE39" i="2" s="1"/>
  <c r="BE28" i="2"/>
  <c r="M32" i="2"/>
  <c r="F32" i="2" s="1"/>
  <c r="Z36" i="2"/>
  <c r="Y35" i="2"/>
  <c r="AL6" i="2"/>
  <c r="Z13" i="2"/>
  <c r="F16" i="2"/>
  <c r="BI21" i="2"/>
  <c r="AF35" i="2"/>
  <c r="BI39" i="2"/>
  <c r="BI34" i="2" s="1"/>
  <c r="BM42" i="2"/>
  <c r="BM44" i="2"/>
  <c r="F44" i="2"/>
  <c r="Z14" i="2"/>
  <c r="BE19" i="2"/>
  <c r="BE17" i="2" s="1"/>
  <c r="BM20" i="2"/>
  <c r="BM12" i="2"/>
  <c r="K6" i="2"/>
  <c r="AH6" i="2"/>
  <c r="AV4" i="2"/>
  <c r="BL4" i="2"/>
  <c r="AH21" i="2"/>
  <c r="G22" i="2"/>
  <c r="F22" i="2" s="1"/>
  <c r="BE22" i="2"/>
  <c r="AK24" i="2"/>
  <c r="AR25" i="2"/>
  <c r="AR24" i="2" s="1"/>
  <c r="BD24" i="2"/>
  <c r="F27" i="2"/>
  <c r="Z27" i="2"/>
  <c r="BM36" i="2"/>
  <c r="M35" i="2"/>
  <c r="BC35" i="2"/>
  <c r="F38" i="2"/>
  <c r="I34" i="2"/>
  <c r="AI34" i="2"/>
  <c r="AL4" i="2"/>
  <c r="BM14" i="2"/>
  <c r="F20" i="2"/>
  <c r="P24" i="2"/>
  <c r="AL35" i="2"/>
  <c r="AK34" i="2"/>
  <c r="BK34" i="2"/>
  <c r="AZ24" i="2"/>
  <c r="Z26" i="2"/>
  <c r="G28" i="2"/>
  <c r="AW35" i="2"/>
  <c r="U34" i="2"/>
  <c r="AG34" i="2"/>
  <c r="AM34" i="2"/>
  <c r="F41" i="2"/>
  <c r="Z63" i="2"/>
  <c r="BM64" i="2"/>
  <c r="F66" i="2"/>
  <c r="AC69" i="2"/>
  <c r="Z73" i="2"/>
  <c r="Z67" i="2"/>
  <c r="AH39" i="2"/>
  <c r="K47" i="2"/>
  <c r="BD47" i="2"/>
  <c r="BD34" i="2" s="1"/>
  <c r="AH47" i="2"/>
  <c r="BE48" i="2"/>
  <c r="BM66" i="2"/>
  <c r="AW69" i="2"/>
  <c r="Z47" i="2"/>
  <c r="F51" i="2"/>
  <c r="S24" i="2"/>
  <c r="F30" i="2"/>
  <c r="BM31" i="2"/>
  <c r="V34" i="2"/>
  <c r="BE35" i="2"/>
  <c r="Q34" i="2"/>
  <c r="W34" i="2"/>
  <c r="AF39" i="2"/>
  <c r="AL39" i="2"/>
  <c r="BM43" i="2"/>
  <c r="AW53" i="2"/>
  <c r="AW47" i="2" s="1"/>
  <c r="M56" i="2"/>
  <c r="F61" i="2"/>
  <c r="X58" i="2"/>
  <c r="Z68" i="2"/>
  <c r="S69" i="2"/>
  <c r="BB69" i="2"/>
  <c r="H80" i="2"/>
  <c r="AC4" i="2"/>
  <c r="G7" i="2"/>
  <c r="R4" i="2"/>
  <c r="AC6" i="2"/>
  <c r="AZ4" i="2"/>
  <c r="F13" i="2"/>
  <c r="BM13" i="2"/>
  <c r="Z15" i="2"/>
  <c r="AW17" i="2"/>
  <c r="AX6" i="2"/>
  <c r="AX4" i="2" s="1"/>
  <c r="M8" i="2"/>
  <c r="AW11" i="2"/>
  <c r="F10" i="2"/>
  <c r="F12" i="2"/>
  <c r="Z12" i="2"/>
  <c r="J4" i="2"/>
  <c r="L4" i="2"/>
  <c r="AR6" i="2"/>
  <c r="Y6" i="2"/>
  <c r="Z17" i="2"/>
  <c r="M19" i="2"/>
  <c r="T17" i="2"/>
  <c r="T4" i="2" s="1"/>
  <c r="Z19" i="2"/>
  <c r="BG24" i="2"/>
  <c r="BM30" i="2"/>
  <c r="BM33" i="2"/>
  <c r="AC39" i="2"/>
  <c r="AB34" i="2"/>
  <c r="AW39" i="2"/>
  <c r="J81" i="2"/>
  <c r="K21" i="2"/>
  <c r="L81" i="2"/>
  <c r="G26" i="2"/>
  <c r="BM37" i="2"/>
  <c r="G35" i="2"/>
  <c r="AU39" i="2"/>
  <c r="AT34" i="2"/>
  <c r="M40" i="2"/>
  <c r="M39" i="2" s="1"/>
  <c r="P39" i="2"/>
  <c r="Z23" i="2"/>
  <c r="BK24" i="2"/>
  <c r="F31" i="2"/>
  <c r="BM45" i="2"/>
  <c r="F45" i="2"/>
  <c r="AE24" i="2"/>
  <c r="BI24" i="2"/>
  <c r="BC28" i="2"/>
  <c r="M29" i="2"/>
  <c r="AW28" i="2"/>
  <c r="AE34" i="2"/>
  <c r="AQ34" i="2"/>
  <c r="G39" i="2"/>
  <c r="K39" i="2"/>
  <c r="J34" i="2"/>
  <c r="AO39" i="2"/>
  <c r="AN34" i="2"/>
  <c r="BF39" i="2"/>
  <c r="AX39" i="2"/>
  <c r="BF47" i="2"/>
  <c r="BJ47" i="2"/>
  <c r="AC58" i="2"/>
  <c r="BE59" i="2"/>
  <c r="BM60" i="2"/>
  <c r="BM61" i="2"/>
  <c r="BM68" i="2"/>
  <c r="BM67" i="2" s="1"/>
  <c r="M48" i="2"/>
  <c r="F48" i="2" s="1"/>
  <c r="Z48" i="2"/>
  <c r="BM51" i="2"/>
  <c r="M53" i="2"/>
  <c r="BM57" i="2"/>
  <c r="BM56" i="2" s="1"/>
  <c r="K58" i="2"/>
  <c r="BM65" i="2"/>
  <c r="F68" i="2"/>
  <c r="F67" i="2" s="1"/>
  <c r="M50" i="2"/>
  <c r="F50" i="2" s="1"/>
  <c r="F49" i="2"/>
  <c r="F54" i="2"/>
  <c r="BM55" i="2"/>
  <c r="BM63" i="2"/>
  <c r="F63" i="2"/>
  <c r="BM41" i="2"/>
  <c r="AC78" i="2"/>
  <c r="G59" i="2"/>
  <c r="F75" i="2"/>
  <c r="BM75" i="2"/>
  <c r="K69" i="2"/>
  <c r="BM73" i="2"/>
  <c r="BM71" i="2"/>
  <c r="F71" i="2"/>
  <c r="X69" i="2"/>
  <c r="Z69" i="2" s="1"/>
  <c r="DW19" i="3"/>
  <c r="S18" i="3"/>
  <c r="M18" i="3"/>
  <c r="L18" i="3"/>
  <c r="AQ19" i="3"/>
  <c r="DV19" i="3"/>
  <c r="CX20" i="3"/>
  <c r="CY20" i="3"/>
  <c r="DW8" i="3"/>
  <c r="DT8" i="3"/>
  <c r="AQ8" i="3"/>
  <c r="AN8" i="3"/>
  <c r="Y8" i="3"/>
  <c r="AE9" i="3"/>
  <c r="S7" i="3"/>
  <c r="M7" i="3"/>
  <c r="S5" i="3"/>
  <c r="M5" i="3"/>
  <c r="BC53" i="2" l="1"/>
  <c r="BM53" i="2" s="1"/>
  <c r="BE21" i="2"/>
  <c r="AW58" i="2"/>
  <c r="AW78" i="2" s="1"/>
  <c r="AI77" i="2"/>
  <c r="BC24" i="2"/>
  <c r="AG74" i="2"/>
  <c r="AX34" i="2"/>
  <c r="BH74" i="2"/>
  <c r="BH76" i="2" s="1"/>
  <c r="BH77" i="2"/>
  <c r="BL77" i="2"/>
  <c r="BM15" i="2"/>
  <c r="Q77" i="2"/>
  <c r="AF34" i="2"/>
  <c r="AA74" i="2"/>
  <c r="AA79" i="2" s="1"/>
  <c r="Z21" i="2"/>
  <c r="W74" i="2"/>
  <c r="W76" i="2" s="1"/>
  <c r="Z25" i="2"/>
  <c r="Z24" i="2" s="1"/>
  <c r="I80" i="2"/>
  <c r="F62" i="2"/>
  <c r="BC70" i="2"/>
  <c r="BC69" i="2" s="1"/>
  <c r="AH4" i="2"/>
  <c r="BM23" i="2"/>
  <c r="BL74" i="2"/>
  <c r="H77" i="2"/>
  <c r="U74" i="2"/>
  <c r="U76" i="2" s="1"/>
  <c r="Q74" i="2"/>
  <c r="Q76" i="2" s="1"/>
  <c r="BM5" i="2"/>
  <c r="O74" i="2"/>
  <c r="O76" i="2" s="1"/>
  <c r="N74" i="2"/>
  <c r="W77" i="2"/>
  <c r="BE24" i="2"/>
  <c r="AH24" i="2"/>
  <c r="H74" i="2"/>
  <c r="H76" i="2" s="1"/>
  <c r="AI74" i="2"/>
  <c r="V24" i="2"/>
  <c r="V74" i="2" s="1"/>
  <c r="V76" i="2" s="1"/>
  <c r="F53" i="2"/>
  <c r="F47" i="2" s="1"/>
  <c r="AR34" i="2"/>
  <c r="K81" i="2"/>
  <c r="BC8" i="2"/>
  <c r="BC6" i="2" s="1"/>
  <c r="BC4" i="2" s="1"/>
  <c r="F35" i="2"/>
  <c r="AU34" i="2"/>
  <c r="BD74" i="2"/>
  <c r="BD76" i="2" s="1"/>
  <c r="AY74" i="2"/>
  <c r="AY76" i="2" s="1"/>
  <c r="BG77" i="2"/>
  <c r="P34" i="2"/>
  <c r="P77" i="2" s="1"/>
  <c r="F9" i="2"/>
  <c r="BM10" i="2"/>
  <c r="M6" i="2"/>
  <c r="BE47" i="2"/>
  <c r="BE34" i="2" s="1"/>
  <c r="S74" i="2"/>
  <c r="S76" i="2" s="1"/>
  <c r="AV77" i="2"/>
  <c r="BA77" i="2"/>
  <c r="BA74" i="2"/>
  <c r="BA76" i="2" s="1"/>
  <c r="K34" i="2"/>
  <c r="N77" i="2"/>
  <c r="AG77" i="2"/>
  <c r="BM62" i="2"/>
  <c r="BF34" i="2"/>
  <c r="BF74" i="2" s="1"/>
  <c r="BF76" i="2" s="1"/>
  <c r="AC34" i="2"/>
  <c r="O77" i="2"/>
  <c r="AH34" i="2"/>
  <c r="BK74" i="2"/>
  <c r="BK76" i="2" s="1"/>
  <c r="F23" i="2"/>
  <c r="F21" i="2" s="1"/>
  <c r="BB77" i="2"/>
  <c r="BM16" i="2"/>
  <c r="U77" i="2"/>
  <c r="AY77" i="2"/>
  <c r="S77" i="2"/>
  <c r="F70" i="2"/>
  <c r="F69" i="2" s="1"/>
  <c r="BK77" i="2"/>
  <c r="AL34" i="2"/>
  <c r="BC48" i="2"/>
  <c r="AW34" i="2"/>
  <c r="I74" i="2"/>
  <c r="I76" i="2" s="1"/>
  <c r="BM35" i="2"/>
  <c r="BD77" i="2"/>
  <c r="AV74" i="2"/>
  <c r="AV76" i="2" s="1"/>
  <c r="F8" i="2"/>
  <c r="BM50" i="2"/>
  <c r="BB74" i="2"/>
  <c r="AB77" i="2"/>
  <c r="AC77" i="2" s="1"/>
  <c r="BE4" i="2"/>
  <c r="BM32" i="2"/>
  <c r="X78" i="2"/>
  <c r="Z78" i="2" s="1"/>
  <c r="Z58" i="2"/>
  <c r="BM22" i="2"/>
  <c r="G21" i="2"/>
  <c r="Z35" i="2"/>
  <c r="Y34" i="2"/>
  <c r="Z34" i="2" s="1"/>
  <c r="BC40" i="2"/>
  <c r="BC39" i="2" s="1"/>
  <c r="G17" i="2"/>
  <c r="I77" i="2"/>
  <c r="AO34" i="2"/>
  <c r="BI74" i="2"/>
  <c r="BI76" i="2" s="1"/>
  <c r="F18" i="2"/>
  <c r="M24" i="2"/>
  <c r="BE58" i="2"/>
  <c r="BE78" i="2" s="1"/>
  <c r="BC59" i="2"/>
  <c r="BC58" i="2" s="1"/>
  <c r="BC78" i="2" s="1"/>
  <c r="F29" i="2"/>
  <c r="BM29" i="2"/>
  <c r="BJ34" i="2"/>
  <c r="BM19" i="2"/>
  <c r="BM17" i="2" s="1"/>
  <c r="M17" i="2"/>
  <c r="F19" i="2"/>
  <c r="L74" i="2"/>
  <c r="L80" i="2"/>
  <c r="L77" i="2"/>
  <c r="F7" i="2"/>
  <c r="BM7" i="2"/>
  <c r="G6" i="2"/>
  <c r="AB74" i="2"/>
  <c r="F26" i="2"/>
  <c r="F25" i="2" s="1"/>
  <c r="G25" i="2"/>
  <c r="BM26" i="2"/>
  <c r="BM25" i="2" s="1"/>
  <c r="T74" i="2"/>
  <c r="T77" i="2"/>
  <c r="AW24" i="2"/>
  <c r="AZ77" i="2"/>
  <c r="AZ74" i="2"/>
  <c r="X77" i="2"/>
  <c r="X74" i="2"/>
  <c r="Z6" i="2"/>
  <c r="Y4" i="2"/>
  <c r="BI77" i="2"/>
  <c r="F28" i="2"/>
  <c r="F40" i="2"/>
  <c r="F39" i="2" s="1"/>
  <c r="F11" i="2"/>
  <c r="BM11" i="2"/>
  <c r="J80" i="2"/>
  <c r="J77" i="2"/>
  <c r="J74" i="2"/>
  <c r="K4" i="2"/>
  <c r="K80" i="2" s="1"/>
  <c r="BM28" i="2"/>
  <c r="BG74" i="2"/>
  <c r="AW6" i="2"/>
  <c r="G58" i="2"/>
  <c r="G78" i="2" s="1"/>
  <c r="F59" i="2"/>
  <c r="G34" i="2"/>
  <c r="M47" i="2"/>
  <c r="R77" i="2"/>
  <c r="R74" i="2"/>
  <c r="AG76" i="2"/>
  <c r="CX71" i="3"/>
  <c r="DV59" i="3"/>
  <c r="EB59" i="3"/>
  <c r="AP59" i="3"/>
  <c r="R59" i="3"/>
  <c r="L59" i="3"/>
  <c r="AQ70" i="3"/>
  <c r="CY71" i="3"/>
  <c r="S59" i="3"/>
  <c r="AQ59" i="3"/>
  <c r="DV48" i="3"/>
  <c r="DW48" i="3"/>
  <c r="V8" i="3"/>
  <c r="U8" i="3"/>
  <c r="U9" i="3"/>
  <c r="AS8" i="3"/>
  <c r="AT8" i="3"/>
  <c r="BC47" i="2" l="1"/>
  <c r="AI79" i="2"/>
  <c r="BL79" i="2"/>
  <c r="AG79" i="2"/>
  <c r="BH79" i="2"/>
  <c r="AX74" i="2"/>
  <c r="AX76" i="2" s="1"/>
  <c r="AX77" i="2"/>
  <c r="AA76" i="2"/>
  <c r="AH74" i="2"/>
  <c r="AH76" i="2" s="1"/>
  <c r="BM21" i="2"/>
  <c r="BM81" i="2" s="1"/>
  <c r="BM59" i="2"/>
  <c r="BM58" i="2" s="1"/>
  <c r="BM78" i="2" s="1"/>
  <c r="N79" i="2"/>
  <c r="O79" i="2"/>
  <c r="BL76" i="2"/>
  <c r="BM70" i="2"/>
  <c r="BM69" i="2" s="1"/>
  <c r="BM8" i="2"/>
  <c r="BM6" i="2" s="1"/>
  <c r="BM4" i="2" s="1"/>
  <c r="V77" i="2"/>
  <c r="V79" i="2" s="1"/>
  <c r="Q79" i="2"/>
  <c r="N76" i="2"/>
  <c r="I79" i="2"/>
  <c r="H79" i="2"/>
  <c r="AV79" i="2"/>
  <c r="BA79" i="2"/>
  <c r="BD79" i="2"/>
  <c r="AH77" i="2"/>
  <c r="AI76" i="2"/>
  <c r="P74" i="2"/>
  <c r="P76" i="2" s="1"/>
  <c r="BE77" i="2"/>
  <c r="BK79" i="2"/>
  <c r="AY79" i="2"/>
  <c r="BI79" i="2"/>
  <c r="S79" i="2"/>
  <c r="F17" i="2"/>
  <c r="M4" i="2"/>
  <c r="BC34" i="2"/>
  <c r="BC77" i="2" s="1"/>
  <c r="BM48" i="2"/>
  <c r="BM47" i="2" s="1"/>
  <c r="BF77" i="2"/>
  <c r="BF79" i="2" s="1"/>
  <c r="BB79" i="2"/>
  <c r="G4" i="2"/>
  <c r="BM24" i="2"/>
  <c r="BE74" i="2"/>
  <c r="BE76" i="2" s="1"/>
  <c r="BB76" i="2"/>
  <c r="BM40" i="2"/>
  <c r="BM39" i="2" s="1"/>
  <c r="F34" i="2"/>
  <c r="K77" i="2"/>
  <c r="F6" i="2"/>
  <c r="T76" i="2"/>
  <c r="T79" i="2"/>
  <c r="BG79" i="2"/>
  <c r="BG76" i="2"/>
  <c r="F24" i="2"/>
  <c r="Y77" i="2"/>
  <c r="Z77" i="2" s="1"/>
  <c r="Y74" i="2"/>
  <c r="Z4" i="2"/>
  <c r="L76" i="2"/>
  <c r="L79" i="2"/>
  <c r="R76" i="2"/>
  <c r="R79" i="2"/>
  <c r="F58" i="2"/>
  <c r="F78" i="2" s="1"/>
  <c r="J76" i="2"/>
  <c r="K76" i="2" s="1"/>
  <c r="K74" i="2"/>
  <c r="J79" i="2"/>
  <c r="X76" i="2"/>
  <c r="X79" i="2"/>
  <c r="AB76" i="2"/>
  <c r="AC74" i="2"/>
  <c r="AC79" i="2" s="1"/>
  <c r="AB79" i="2"/>
  <c r="BJ74" i="2"/>
  <c r="BJ77" i="2"/>
  <c r="AW4" i="2"/>
  <c r="M34" i="2"/>
  <c r="G24" i="2"/>
  <c r="AZ79" i="2"/>
  <c r="AZ76" i="2"/>
  <c r="EU74" i="3"/>
  <c r="AX79" i="2" l="1"/>
  <c r="AH79" i="2"/>
  <c r="AC76" i="2"/>
  <c r="P79" i="2"/>
  <c r="F4" i="2"/>
  <c r="F74" i="2" s="1"/>
  <c r="K79" i="2"/>
  <c r="G74" i="2"/>
  <c r="G76" i="2" s="1"/>
  <c r="BC74" i="2"/>
  <c r="BC76" i="2" s="1"/>
  <c r="BM34" i="2"/>
  <c r="BM77" i="2" s="1"/>
  <c r="M74" i="2"/>
  <c r="M76" i="2" s="1"/>
  <c r="M77" i="2"/>
  <c r="BE79" i="2"/>
  <c r="G77" i="2"/>
  <c r="BM80" i="2"/>
  <c r="Y79" i="2"/>
  <c r="Y76" i="2"/>
  <c r="Z76" i="2" s="1"/>
  <c r="Z74" i="2"/>
  <c r="Z79" i="2" s="1"/>
  <c r="AW77" i="2"/>
  <c r="AW74" i="2"/>
  <c r="BJ79" i="2"/>
  <c r="BJ76" i="2"/>
  <c r="R81" i="3"/>
  <c r="L81" i="3"/>
  <c r="EE81" i="3"/>
  <c r="O80" i="3"/>
  <c r="P80" i="3"/>
  <c r="Q80" i="3"/>
  <c r="O81" i="3"/>
  <c r="P81" i="3"/>
  <c r="Q81" i="3"/>
  <c r="F77" i="2" l="1"/>
  <c r="F79" i="2" s="1"/>
  <c r="BM74" i="2"/>
  <c r="BM79" i="2" s="1"/>
  <c r="G79" i="2"/>
  <c r="BC79" i="2"/>
  <c r="M79" i="2"/>
  <c r="AW79" i="2"/>
  <c r="AW76" i="2"/>
  <c r="F76" i="2"/>
  <c r="DY40" i="3"/>
  <c r="AD9" i="3"/>
  <c r="DZ40" i="3"/>
  <c r="BL73" i="3"/>
  <c r="AP29" i="3"/>
  <c r="AM29" i="3"/>
  <c r="AQ29" i="3"/>
  <c r="Y23" i="3"/>
  <c r="DZ8" i="3"/>
  <c r="DS8" i="3"/>
  <c r="CO12" i="3"/>
  <c r="CP12" i="3"/>
  <c r="BM76" i="2" l="1"/>
  <c r="AV30" i="3"/>
  <c r="X8" i="3" l="1"/>
  <c r="CU53" i="3" l="1"/>
  <c r="AQ40" i="3"/>
  <c r="V30" i="3"/>
  <c r="DV23" i="3"/>
  <c r="X23" i="3"/>
  <c r="DW23" i="3"/>
  <c r="DW17" i="3"/>
  <c r="DV17" i="3"/>
  <c r="DT17" i="3"/>
  <c r="DS17" i="3"/>
  <c r="DQ17" i="3"/>
  <c r="DP17" i="3"/>
  <c r="DN17" i="3"/>
  <c r="DM17" i="3"/>
  <c r="DK17" i="3"/>
  <c r="DJ17" i="3"/>
  <c r="DE17" i="3"/>
  <c r="DD17" i="3"/>
  <c r="CY17" i="3"/>
  <c r="CX17" i="3"/>
  <c r="CV17" i="3"/>
  <c r="CU17" i="3"/>
  <c r="CS17" i="3"/>
  <c r="CR17" i="3"/>
  <c r="CP17" i="3"/>
  <c r="CO17" i="3"/>
  <c r="CM17" i="3"/>
  <c r="CL17" i="3"/>
  <c r="CG17" i="3"/>
  <c r="CF17" i="3"/>
  <c r="BR17" i="3"/>
  <c r="BQ17" i="3"/>
  <c r="BL17" i="3"/>
  <c r="BK17" i="3"/>
  <c r="AZ17" i="3"/>
  <c r="AY17" i="3"/>
  <c r="AW17" i="3"/>
  <c r="AV17" i="3"/>
  <c r="AT17" i="3"/>
  <c r="AS17" i="3"/>
  <c r="AQ17" i="3"/>
  <c r="AN17" i="3"/>
  <c r="AM17" i="3"/>
  <c r="AK17" i="3"/>
  <c r="AJ17" i="3"/>
  <c r="AH17" i="3"/>
  <c r="AG17" i="3"/>
  <c r="AE17" i="3"/>
  <c r="AD17" i="3"/>
  <c r="AB17" i="3"/>
  <c r="AA17" i="3"/>
  <c r="Y17" i="3"/>
  <c r="X17" i="3"/>
  <c r="U18" i="3"/>
  <c r="V18" i="3"/>
  <c r="W18" i="3" s="1"/>
  <c r="S17" i="3"/>
  <c r="M17" i="3"/>
  <c r="L17" i="3"/>
  <c r="R18" i="3"/>
  <c r="R17" i="3" s="1"/>
  <c r="ES18" i="3"/>
  <c r="ER18" i="3"/>
  <c r="EQ18" i="3"/>
  <c r="EO18" i="3"/>
  <c r="EN18" i="3"/>
  <c r="EM18" i="3"/>
  <c r="EL18" i="3"/>
  <c r="EK18" i="3"/>
  <c r="EJ18" i="3"/>
  <c r="ED18" i="3"/>
  <c r="EA18" i="3"/>
  <c r="DX18" i="3"/>
  <c r="DU18" i="3"/>
  <c r="DR18" i="3"/>
  <c r="DO18" i="3"/>
  <c r="DL18" i="3"/>
  <c r="DH18" i="3"/>
  <c r="DI18" i="3" s="1"/>
  <c r="DG18" i="3"/>
  <c r="DF18" i="3"/>
  <c r="DB18" i="3"/>
  <c r="DC18" i="3" s="1"/>
  <c r="DA18" i="3"/>
  <c r="CZ18" i="3"/>
  <c r="CW18" i="3"/>
  <c r="CT18" i="3"/>
  <c r="CQ18" i="3"/>
  <c r="CN18" i="3"/>
  <c r="CJ18" i="3"/>
  <c r="CI18" i="3"/>
  <c r="CH18" i="3"/>
  <c r="BS18" i="3"/>
  <c r="BO18" i="3"/>
  <c r="BP18" i="3" s="1"/>
  <c r="BN18" i="3"/>
  <c r="BM18" i="3"/>
  <c r="BG18" i="3"/>
  <c r="BC18" i="3"/>
  <c r="BB18" i="3"/>
  <c r="BA18" i="3"/>
  <c r="AX18" i="3"/>
  <c r="AU18" i="3"/>
  <c r="AR18" i="3"/>
  <c r="AO18" i="3"/>
  <c r="AL18" i="3"/>
  <c r="AI18" i="3"/>
  <c r="AF18" i="3"/>
  <c r="AC18" i="3"/>
  <c r="Z18" i="3"/>
  <c r="Q18" i="3"/>
  <c r="N18" i="3"/>
  <c r="J18" i="3"/>
  <c r="G18" i="3" s="1"/>
  <c r="BD18" i="3" l="1"/>
  <c r="I18" i="3"/>
  <c r="F18" i="3" s="1"/>
  <c r="H18" i="3" s="1"/>
  <c r="CK18" i="3"/>
  <c r="EP18" i="3"/>
  <c r="EI18" i="3"/>
  <c r="EE18" i="3"/>
  <c r="K18" i="3"/>
  <c r="EF18" i="3"/>
  <c r="T18" i="3"/>
  <c r="EH18" i="3"/>
  <c r="ET18" i="3" l="1"/>
  <c r="EG18" i="3"/>
  <c r="AP40" i="3"/>
  <c r="DW40" i="3"/>
  <c r="DT40" i="3"/>
  <c r="DE47" i="3" l="1"/>
  <c r="DD47" i="3"/>
  <c r="DE40" i="3"/>
  <c r="DD40" i="3"/>
  <c r="EB47" i="3"/>
  <c r="EC47" i="3"/>
  <c r="DZ47" i="3"/>
  <c r="EA47" i="3" s="1"/>
  <c r="DY47" i="3"/>
  <c r="DW47" i="3"/>
  <c r="DV47" i="3"/>
  <c r="DS47" i="3"/>
  <c r="DQ47" i="3"/>
  <c r="DP47" i="3"/>
  <c r="DN47" i="3"/>
  <c r="DM47" i="3"/>
  <c r="DK47" i="3"/>
  <c r="CY47" i="3"/>
  <c r="CX47" i="3"/>
  <c r="CV47" i="3"/>
  <c r="CU47" i="3"/>
  <c r="CS47" i="3"/>
  <c r="CR47" i="3"/>
  <c r="CP47" i="3"/>
  <c r="CO47" i="3"/>
  <c r="CG47" i="3"/>
  <c r="CF47" i="3"/>
  <c r="BR47" i="3"/>
  <c r="BQ47" i="3"/>
  <c r="BL47" i="3"/>
  <c r="BK47" i="3"/>
  <c r="AZ47" i="3"/>
  <c r="AY47" i="3"/>
  <c r="AW47" i="3"/>
  <c r="AV47" i="3"/>
  <c r="AT47" i="3"/>
  <c r="AS47" i="3"/>
  <c r="AQ47" i="3"/>
  <c r="AP47" i="3"/>
  <c r="AN47" i="3"/>
  <c r="AM47" i="3"/>
  <c r="AH47" i="3"/>
  <c r="AG47" i="3"/>
  <c r="AE47" i="3"/>
  <c r="AB47" i="3"/>
  <c r="AA47" i="3"/>
  <c r="Y47" i="3"/>
  <c r="X47" i="3"/>
  <c r="S47" i="3"/>
  <c r="R47" i="3"/>
  <c r="M47" i="3"/>
  <c r="L47" i="3"/>
  <c r="EO53" i="3"/>
  <c r="EN53" i="3"/>
  <c r="EL53" i="3"/>
  <c r="EK53" i="3"/>
  <c r="EJ53" i="3"/>
  <c r="EI53" i="3"/>
  <c r="EH53" i="3"/>
  <c r="ED53" i="3"/>
  <c r="EA53" i="3"/>
  <c r="DX53" i="3"/>
  <c r="DH53" i="3"/>
  <c r="DR53" i="3"/>
  <c r="DO53" i="3"/>
  <c r="DJ53" i="3"/>
  <c r="DG53" i="3" s="1"/>
  <c r="CZ53" i="3"/>
  <c r="CW53" i="3"/>
  <c r="CT53" i="3"/>
  <c r="CQ53" i="3"/>
  <c r="CN53" i="3"/>
  <c r="CJ53" i="3"/>
  <c r="CI53" i="3"/>
  <c r="CH53" i="3"/>
  <c r="BS53" i="3"/>
  <c r="BO53" i="3"/>
  <c r="BP53" i="3" s="1"/>
  <c r="BN53" i="3"/>
  <c r="BM53" i="3"/>
  <c r="BG53" i="3"/>
  <c r="BD53" i="3"/>
  <c r="BC53" i="3"/>
  <c r="BB53" i="3"/>
  <c r="BA53" i="3"/>
  <c r="AX53" i="3"/>
  <c r="EM53" i="3"/>
  <c r="AO53" i="3"/>
  <c r="AK53" i="3"/>
  <c r="AJ53" i="3"/>
  <c r="AI53" i="3"/>
  <c r="AD53" i="3"/>
  <c r="AF53" i="3" s="1"/>
  <c r="AC53" i="3"/>
  <c r="Z53" i="3"/>
  <c r="V53" i="3"/>
  <c r="T53" i="3"/>
  <c r="Q53" i="3"/>
  <c r="N53" i="3"/>
  <c r="J53" i="3"/>
  <c r="I53" i="3"/>
  <c r="DA9" i="3"/>
  <c r="DB9" i="3"/>
  <c r="AP70" i="3"/>
  <c r="DV70" i="3"/>
  <c r="DW70" i="3"/>
  <c r="DT70" i="3"/>
  <c r="DS70" i="3"/>
  <c r="DG59" i="3"/>
  <c r="DA59" i="3" s="1"/>
  <c r="EC59" i="3"/>
  <c r="DH59" i="3" s="1"/>
  <c r="DB59" i="3" s="1"/>
  <c r="DH40" i="3"/>
  <c r="DH23" i="3"/>
  <c r="DB23" i="3" s="1"/>
  <c r="DG23" i="3"/>
  <c r="DA23" i="3" s="1"/>
  <c r="EB6" i="3"/>
  <c r="EC6" i="3"/>
  <c r="EA75" i="3"/>
  <c r="EA73" i="3"/>
  <c r="EA72" i="3"/>
  <c r="EA71" i="3"/>
  <c r="DZ70" i="3"/>
  <c r="DZ69" i="3" s="1"/>
  <c r="DY70" i="3"/>
  <c r="DY69" i="3" s="1"/>
  <c r="EA68" i="3"/>
  <c r="EA67" i="3"/>
  <c r="EA66" i="3"/>
  <c r="EA65" i="3"/>
  <c r="EA64" i="3"/>
  <c r="EA63" i="3"/>
  <c r="EA62" i="3"/>
  <c r="EA61" i="3"/>
  <c r="EA60" i="3"/>
  <c r="EA59" i="3"/>
  <c r="DZ58" i="3"/>
  <c r="DZ78" i="3" s="1"/>
  <c r="DY58" i="3"/>
  <c r="DY78" i="3" s="1"/>
  <c r="EA57" i="3"/>
  <c r="EA56" i="3"/>
  <c r="DZ56" i="3"/>
  <c r="DY56" i="3"/>
  <c r="EA55" i="3"/>
  <c r="EA54" i="3"/>
  <c r="EA52" i="3"/>
  <c r="EA51" i="3"/>
  <c r="EA50" i="3"/>
  <c r="EA49" i="3"/>
  <c r="EA48" i="3"/>
  <c r="EA46" i="3"/>
  <c r="EA45" i="3"/>
  <c r="EA44" i="3"/>
  <c r="EA43" i="3"/>
  <c r="EA42" i="3"/>
  <c r="EA41" i="3"/>
  <c r="EA40" i="3"/>
  <c r="DZ39" i="3"/>
  <c r="DY39" i="3"/>
  <c r="EA38" i="3"/>
  <c r="EA37" i="3"/>
  <c r="EA36" i="3"/>
  <c r="DZ35" i="3"/>
  <c r="DY35" i="3"/>
  <c r="DY34" i="3" s="1"/>
  <c r="EA33" i="3"/>
  <c r="EA32" i="3"/>
  <c r="EA31" i="3"/>
  <c r="EA30" i="3"/>
  <c r="EA29" i="3"/>
  <c r="DZ28" i="3"/>
  <c r="EA28" i="3" s="1"/>
  <c r="DY28" i="3"/>
  <c r="EA27" i="3"/>
  <c r="EA26" i="3"/>
  <c r="DZ25" i="3"/>
  <c r="DY25" i="3"/>
  <c r="DY24" i="3" s="1"/>
  <c r="DZ24" i="3"/>
  <c r="EA23" i="3"/>
  <c r="EA22" i="3"/>
  <c r="DZ21" i="3"/>
  <c r="DY21" i="3"/>
  <c r="EA20" i="3"/>
  <c r="DZ19" i="3"/>
  <c r="DY19" i="3"/>
  <c r="DY17" i="3" s="1"/>
  <c r="EA16" i="3"/>
  <c r="EA15" i="3"/>
  <c r="EA14" i="3"/>
  <c r="EA13" i="3"/>
  <c r="EA12" i="3"/>
  <c r="EA11" i="3"/>
  <c r="EA10" i="3"/>
  <c r="EA9" i="3"/>
  <c r="DZ6" i="3"/>
  <c r="DY8" i="3"/>
  <c r="DY6" i="3" s="1"/>
  <c r="EA7" i="3"/>
  <c r="EA5" i="3"/>
  <c r="CY59" i="3"/>
  <c r="L22" i="3"/>
  <c r="EA21" i="3" l="1"/>
  <c r="EA25" i="3"/>
  <c r="DZ34" i="3"/>
  <c r="DY4" i="3"/>
  <c r="EA19" i="3"/>
  <c r="DZ17" i="3"/>
  <c r="EA17" i="3" s="1"/>
  <c r="AL53" i="3"/>
  <c r="EA39" i="3"/>
  <c r="CK53" i="3"/>
  <c r="EP53" i="3"/>
  <c r="DB40" i="3"/>
  <c r="EA34" i="3"/>
  <c r="G53" i="3"/>
  <c r="DA53" i="3"/>
  <c r="DI53" i="3"/>
  <c r="DB53" i="3"/>
  <c r="K53" i="3"/>
  <c r="AR53" i="3"/>
  <c r="DU53" i="3"/>
  <c r="EQ53" i="3"/>
  <c r="DL53" i="3"/>
  <c r="EF53" i="3"/>
  <c r="ER53" i="3"/>
  <c r="DF53" i="3"/>
  <c r="ES53" i="3"/>
  <c r="U53" i="3"/>
  <c r="EA58" i="3"/>
  <c r="EA24" i="3"/>
  <c r="DY77" i="3"/>
  <c r="DY74" i="3"/>
  <c r="EA6" i="3"/>
  <c r="EA78" i="3"/>
  <c r="EA69" i="3"/>
  <c r="EA8" i="3"/>
  <c r="EA35" i="3"/>
  <c r="EA70" i="3"/>
  <c r="DZ4" i="3" l="1"/>
  <c r="ET53" i="3"/>
  <c r="F53" i="3"/>
  <c r="EE53" i="3"/>
  <c r="W53" i="3"/>
  <c r="EG53" i="3"/>
  <c r="DC53" i="3"/>
  <c r="DZ77" i="3"/>
  <c r="EA77" i="3" s="1"/>
  <c r="DZ74" i="3"/>
  <c r="EA4" i="3"/>
  <c r="DY76" i="3"/>
  <c r="DY79" i="3"/>
  <c r="H53" i="3" l="1"/>
  <c r="DZ79" i="3"/>
  <c r="EA74" i="3"/>
  <c r="EA79" i="3" s="1"/>
  <c r="DZ76" i="3"/>
  <c r="EA76" i="3" s="1"/>
  <c r="AP8" i="3" l="1"/>
  <c r="DV29" i="3" l="1"/>
  <c r="DG29" i="3" s="1"/>
  <c r="DA29" i="3" s="1"/>
  <c r="DW29" i="3"/>
  <c r="DH29" i="3" s="1"/>
  <c r="DB29" i="3" s="1"/>
  <c r="L5" i="3"/>
  <c r="CX59" i="3" l="1"/>
  <c r="DV40" i="3"/>
  <c r="Y27" i="3"/>
  <c r="DH8" i="3"/>
  <c r="DB8" i="3" s="1"/>
  <c r="DH48" i="3" l="1"/>
  <c r="DT47" i="3"/>
  <c r="CO62" i="3"/>
  <c r="DB48" i="3" l="1"/>
  <c r="AP6" i="3"/>
  <c r="EC28" i="3"/>
  <c r="EB28" i="3"/>
  <c r="DT28" i="3"/>
  <c r="DS28" i="3"/>
  <c r="DQ28" i="3"/>
  <c r="DP28" i="3"/>
  <c r="DN28" i="3"/>
  <c r="DM28" i="3"/>
  <c r="DK28" i="3"/>
  <c r="DJ28" i="3"/>
  <c r="DE28" i="3"/>
  <c r="DD28" i="3"/>
  <c r="CY28" i="3"/>
  <c r="CX28" i="3"/>
  <c r="CV28" i="3"/>
  <c r="CU28" i="3"/>
  <c r="CS28" i="3"/>
  <c r="CR28" i="3"/>
  <c r="CP28" i="3"/>
  <c r="CO28" i="3"/>
  <c r="CM28" i="3"/>
  <c r="CL28" i="3"/>
  <c r="CG28" i="3"/>
  <c r="CF28" i="3"/>
  <c r="BR28" i="3"/>
  <c r="BQ28" i="3"/>
  <c r="BL28" i="3"/>
  <c r="BK28" i="3"/>
  <c r="AZ28" i="3"/>
  <c r="AY28" i="3"/>
  <c r="AW28" i="3"/>
  <c r="AT28" i="3"/>
  <c r="AS28" i="3"/>
  <c r="AN28" i="3"/>
  <c r="AK28" i="3"/>
  <c r="AJ28" i="3"/>
  <c r="AH28" i="3"/>
  <c r="AG28" i="3"/>
  <c r="AE28" i="3"/>
  <c r="AD28" i="3"/>
  <c r="AB28" i="3"/>
  <c r="AA28" i="3"/>
  <c r="Y28" i="3"/>
  <c r="X28" i="3"/>
  <c r="R28" i="3"/>
  <c r="S28" i="3"/>
  <c r="M28" i="3"/>
  <c r="L28" i="3"/>
  <c r="I30" i="3"/>
  <c r="J30" i="3"/>
  <c r="N30" i="3"/>
  <c r="T30" i="3"/>
  <c r="Z30" i="3"/>
  <c r="AC30" i="3"/>
  <c r="AF30" i="3"/>
  <c r="AI30" i="3"/>
  <c r="AL30" i="3"/>
  <c r="AO30" i="3"/>
  <c r="AP28" i="3"/>
  <c r="AV28" i="3"/>
  <c r="BA30" i="3"/>
  <c r="BM30" i="3"/>
  <c r="BN30" i="3"/>
  <c r="BO30" i="3"/>
  <c r="BP30" i="3" s="1"/>
  <c r="BS30" i="3"/>
  <c r="CH30" i="3"/>
  <c r="CI30" i="3"/>
  <c r="CJ30" i="3"/>
  <c r="CK30" i="3" s="1"/>
  <c r="CN30" i="3"/>
  <c r="CQ30" i="3"/>
  <c r="CT30" i="3"/>
  <c r="CW30" i="3"/>
  <c r="CZ30" i="3"/>
  <c r="DA30" i="3"/>
  <c r="DB30" i="3"/>
  <c r="DF30" i="3"/>
  <c r="DL30" i="3"/>
  <c r="DO30" i="3"/>
  <c r="DR30" i="3"/>
  <c r="DU30" i="3"/>
  <c r="DG30" i="3"/>
  <c r="DH30" i="3"/>
  <c r="DX30" i="3"/>
  <c r="ED30" i="3"/>
  <c r="AF50" i="3"/>
  <c r="AD48" i="3"/>
  <c r="AD47" i="3" s="1"/>
  <c r="I50" i="3"/>
  <c r="J50" i="3"/>
  <c r="N50" i="3"/>
  <c r="Q50" i="3"/>
  <c r="T50" i="3"/>
  <c r="U50" i="3"/>
  <c r="Z50" i="3"/>
  <c r="AC50" i="3"/>
  <c r="AI50" i="3"/>
  <c r="AL50" i="3"/>
  <c r="AO50" i="3"/>
  <c r="AR50" i="3"/>
  <c r="AX50" i="3"/>
  <c r="BA50" i="3"/>
  <c r="BD50" i="3"/>
  <c r="BG50" i="3"/>
  <c r="BM50" i="3"/>
  <c r="BN50" i="3"/>
  <c r="BP50" i="3" s="1"/>
  <c r="BO50" i="3"/>
  <c r="BS50" i="3"/>
  <c r="CH50" i="3"/>
  <c r="CI50" i="3"/>
  <c r="CJ50" i="3"/>
  <c r="CN50" i="3"/>
  <c r="CQ50" i="3"/>
  <c r="CT50" i="3"/>
  <c r="CW50" i="3"/>
  <c r="CZ50" i="3"/>
  <c r="DA50" i="3"/>
  <c r="DC50" i="3" s="1"/>
  <c r="DB50" i="3"/>
  <c r="DF50" i="3"/>
  <c r="DG50" i="3"/>
  <c r="DI50" i="3" s="1"/>
  <c r="DH50" i="3"/>
  <c r="DL50" i="3"/>
  <c r="DO50" i="3"/>
  <c r="DR50" i="3"/>
  <c r="DU50" i="3"/>
  <c r="DX50" i="3"/>
  <c r="ED50" i="3"/>
  <c r="EC39" i="3"/>
  <c r="EB39" i="3"/>
  <c r="DW39" i="3"/>
  <c r="DV39" i="3"/>
  <c r="DQ39" i="3"/>
  <c r="DP39" i="3"/>
  <c r="DN39" i="3"/>
  <c r="DM39" i="3"/>
  <c r="DK39" i="3"/>
  <c r="DE39" i="3"/>
  <c r="CY39" i="3"/>
  <c r="CX39" i="3"/>
  <c r="CV39" i="3"/>
  <c r="CU39" i="3"/>
  <c r="CS39" i="3"/>
  <c r="CR39" i="3"/>
  <c r="CO39" i="3"/>
  <c r="CG39" i="3"/>
  <c r="CF39" i="3"/>
  <c r="BR39" i="3"/>
  <c r="BQ39" i="3"/>
  <c r="BL39" i="3"/>
  <c r="BK39" i="3"/>
  <c r="AZ39" i="3"/>
  <c r="AY39" i="3"/>
  <c r="AW39" i="3"/>
  <c r="AV39" i="3"/>
  <c r="AT39" i="3"/>
  <c r="AS39" i="3"/>
  <c r="AQ39" i="3"/>
  <c r="AP39" i="3"/>
  <c r="AN39" i="3"/>
  <c r="AM39" i="3"/>
  <c r="AK39" i="3"/>
  <c r="AJ39" i="3"/>
  <c r="AH39" i="3"/>
  <c r="AG39" i="3"/>
  <c r="AE39" i="3"/>
  <c r="AB39" i="3"/>
  <c r="AA39" i="3"/>
  <c r="Y39" i="3"/>
  <c r="X39" i="3"/>
  <c r="S39" i="3"/>
  <c r="R39" i="3"/>
  <c r="M39" i="3"/>
  <c r="L39" i="3"/>
  <c r="ED42" i="3"/>
  <c r="DX42" i="3"/>
  <c r="DU42" i="3"/>
  <c r="DR42" i="3"/>
  <c r="DO42" i="3"/>
  <c r="DL42" i="3"/>
  <c r="DG42" i="3"/>
  <c r="DH42" i="3"/>
  <c r="DI42" i="3"/>
  <c r="DF42" i="3"/>
  <c r="DC42" i="3"/>
  <c r="CZ42" i="3"/>
  <c r="CW42" i="3"/>
  <c r="CT42" i="3"/>
  <c r="CQ42" i="3"/>
  <c r="CN42" i="3"/>
  <c r="CK42" i="3"/>
  <c r="CH42" i="3"/>
  <c r="BS42" i="3"/>
  <c r="BP42" i="3"/>
  <c r="BM42" i="3"/>
  <c r="BA42" i="3"/>
  <c r="AX42" i="3"/>
  <c r="AR42" i="3"/>
  <c r="AO42" i="3"/>
  <c r="AL42" i="3"/>
  <c r="AI42" i="3"/>
  <c r="I42" i="3"/>
  <c r="J42" i="3"/>
  <c r="N42" i="3"/>
  <c r="Q42" i="3"/>
  <c r="T42" i="3"/>
  <c r="U42" i="3"/>
  <c r="Z42" i="3"/>
  <c r="AC42" i="3"/>
  <c r="CP39" i="3"/>
  <c r="CL45" i="3"/>
  <c r="CL39" i="3" s="1"/>
  <c r="CM45" i="3"/>
  <c r="CM39" i="3" s="1"/>
  <c r="AF42" i="3"/>
  <c r="AD40" i="3"/>
  <c r="AD39" i="3" s="1"/>
  <c r="DV28" i="3"/>
  <c r="DW28" i="3"/>
  <c r="DQ6" i="3"/>
  <c r="DP6" i="3"/>
  <c r="DK6" i="3"/>
  <c r="DJ6" i="3"/>
  <c r="DN6" i="3"/>
  <c r="DM6" i="3"/>
  <c r="DE6" i="3"/>
  <c r="DD6" i="3"/>
  <c r="CX6" i="3"/>
  <c r="CV6" i="3"/>
  <c r="CU6" i="3"/>
  <c r="CS6" i="3"/>
  <c r="CR6" i="3"/>
  <c r="CP6" i="3"/>
  <c r="CO6" i="3"/>
  <c r="CM6" i="3"/>
  <c r="CG6" i="3"/>
  <c r="CF6" i="3"/>
  <c r="BL6" i="3"/>
  <c r="BK6" i="3"/>
  <c r="AZ6" i="3"/>
  <c r="AY6" i="3"/>
  <c r="AT6" i="3"/>
  <c r="AS6" i="3"/>
  <c r="AW6" i="3"/>
  <c r="AV6" i="3"/>
  <c r="AQ6" i="3"/>
  <c r="AN6" i="3"/>
  <c r="AH6" i="3"/>
  <c r="AG6" i="3"/>
  <c r="AK6" i="3"/>
  <c r="AJ6" i="3"/>
  <c r="AB6" i="3"/>
  <c r="AA6" i="3"/>
  <c r="Y6" i="3"/>
  <c r="AD8" i="3"/>
  <c r="AD6" i="3" s="1"/>
  <c r="DT6" i="3"/>
  <c r="CI12" i="3"/>
  <c r="CY6" i="3"/>
  <c r="V9" i="3"/>
  <c r="ED9" i="3"/>
  <c r="DX9" i="3"/>
  <c r="DU9" i="3"/>
  <c r="DR9" i="3"/>
  <c r="DO9" i="3"/>
  <c r="DL9" i="3"/>
  <c r="DI9" i="3"/>
  <c r="DF9" i="3"/>
  <c r="DC9" i="3"/>
  <c r="CZ9" i="3"/>
  <c r="CW9" i="3"/>
  <c r="CT9" i="3"/>
  <c r="CQ9" i="3"/>
  <c r="CN9" i="3"/>
  <c r="CK9" i="3"/>
  <c r="CH9" i="3"/>
  <c r="BS9" i="3"/>
  <c r="BS10" i="3"/>
  <c r="BP9" i="3"/>
  <c r="BM9" i="3"/>
  <c r="BA9" i="3"/>
  <c r="AU19" i="3"/>
  <c r="AU20" i="3"/>
  <c r="AU7" i="3"/>
  <c r="AU8" i="3"/>
  <c r="AU9" i="3"/>
  <c r="AU10" i="3"/>
  <c r="AU11" i="3"/>
  <c r="AU12" i="3"/>
  <c r="AU13" i="3"/>
  <c r="AU14" i="3"/>
  <c r="AU15" i="3"/>
  <c r="AU16" i="3"/>
  <c r="AX9" i="3"/>
  <c r="AR9" i="3"/>
  <c r="AR10" i="3"/>
  <c r="AO9" i="3"/>
  <c r="AL9" i="3"/>
  <c r="AI9" i="3"/>
  <c r="AC9" i="3"/>
  <c r="Z9" i="3"/>
  <c r="T9" i="3"/>
  <c r="T10" i="3"/>
  <c r="N9" i="3"/>
  <c r="I9" i="3"/>
  <c r="J9" i="3"/>
  <c r="K9" i="3" s="1"/>
  <c r="EE42" i="3" l="1"/>
  <c r="K50" i="3"/>
  <c r="DI30" i="3"/>
  <c r="EE9" i="3"/>
  <c r="K42" i="3"/>
  <c r="DC30" i="3"/>
  <c r="AF39" i="3"/>
  <c r="EF9" i="3"/>
  <c r="F42" i="3"/>
  <c r="AE6" i="3"/>
  <c r="V42" i="3"/>
  <c r="W42" i="3" s="1"/>
  <c r="CK50" i="3"/>
  <c r="AR30" i="3"/>
  <c r="K30" i="3"/>
  <c r="AQ28" i="3"/>
  <c r="V28" i="3" s="1"/>
  <c r="CJ12" i="3"/>
  <c r="AU28" i="3"/>
  <c r="AX28" i="3"/>
  <c r="AX30" i="3"/>
  <c r="AM28" i="3"/>
  <c r="U30" i="3"/>
  <c r="W30" i="3" s="1"/>
  <c r="G30" i="3"/>
  <c r="EF30" i="3"/>
  <c r="V50" i="3"/>
  <c r="F50" i="3"/>
  <c r="EE50" i="3"/>
  <c r="F9" i="3"/>
  <c r="W9" i="3"/>
  <c r="G9" i="3"/>
  <c r="AF9" i="3"/>
  <c r="EG9" i="3" l="1"/>
  <c r="H9" i="3"/>
  <c r="EF50" i="3"/>
  <c r="EG50" i="3" s="1"/>
  <c r="G50" i="3"/>
  <c r="G42" i="3"/>
  <c r="H42" i="3" s="1"/>
  <c r="EF42" i="3"/>
  <c r="EG42" i="3" s="1"/>
  <c r="W50" i="3"/>
  <c r="F30" i="3"/>
  <c r="H30" i="3" s="1"/>
  <c r="EE30" i="3"/>
  <c r="EG30" i="3" s="1"/>
  <c r="H50" i="3" l="1"/>
  <c r="DV8" i="3"/>
  <c r="AY72" i="3"/>
  <c r="U29" i="3"/>
  <c r="U28" i="3"/>
  <c r="BK73" i="3"/>
  <c r="DS39" i="3"/>
  <c r="DD39" i="3"/>
  <c r="R26" i="3"/>
  <c r="R22" i="3"/>
  <c r="CX15" i="3"/>
  <c r="DS6" i="3"/>
  <c r="AM8" i="3"/>
  <c r="AM6" i="3" s="1"/>
  <c r="AP19" i="3"/>
  <c r="AP17" i="3" s="1"/>
  <c r="X6" i="3"/>
  <c r="R5" i="3"/>
  <c r="DV6" i="3" l="1"/>
  <c r="DG8" i="3"/>
  <c r="DA8" i="3" s="1"/>
  <c r="DT39" i="3"/>
  <c r="BO68" i="3"/>
  <c r="DW6" i="3"/>
  <c r="CM54" i="3"/>
  <c r="CM47" i="3" s="1"/>
  <c r="CL54" i="3"/>
  <c r="CL47" i="3" s="1"/>
  <c r="DB20" i="3"/>
  <c r="DA20" i="3"/>
  <c r="CJ45" i="3"/>
  <c r="CJ46" i="3"/>
  <c r="AT78" i="3"/>
  <c r="AS78" i="3"/>
  <c r="AU75" i="3"/>
  <c r="J7" i="3"/>
  <c r="AU78" i="3" l="1"/>
  <c r="EC19" i="3"/>
  <c r="EB19" i="3"/>
  <c r="I7" i="3"/>
  <c r="DA19" i="3" l="1"/>
  <c r="DA17" i="3" s="1"/>
  <c r="EB17" i="3"/>
  <c r="DG19" i="3"/>
  <c r="DB19" i="3"/>
  <c r="DB17" i="3" s="1"/>
  <c r="EC17" i="3"/>
  <c r="DH19" i="3"/>
  <c r="DE63" i="3"/>
  <c r="DD63" i="3"/>
  <c r="U31" i="3" l="1"/>
  <c r="V31" i="3"/>
  <c r="W31" i="3" s="1"/>
  <c r="CI31" i="3"/>
  <c r="I29" i="3"/>
  <c r="J29" i="3"/>
  <c r="I31" i="3"/>
  <c r="J31" i="3"/>
  <c r="V29" i="3"/>
  <c r="BN29" i="3"/>
  <c r="BO29" i="3"/>
  <c r="BN31" i="3"/>
  <c r="BO31" i="3"/>
  <c r="CI29" i="3"/>
  <c r="CJ29" i="3"/>
  <c r="CJ28" i="3" s="1"/>
  <c r="DA31" i="3"/>
  <c r="DB31" i="3"/>
  <c r="DG31" i="3"/>
  <c r="DH31" i="3"/>
  <c r="ED29" i="3"/>
  <c r="ED31" i="3"/>
  <c r="DX29" i="3"/>
  <c r="DX31" i="3"/>
  <c r="DU29" i="3"/>
  <c r="DU31" i="3"/>
  <c r="DR29" i="3"/>
  <c r="DR31" i="3"/>
  <c r="DO29" i="3"/>
  <c r="DO31" i="3"/>
  <c r="DL29" i="3"/>
  <c r="DL31" i="3"/>
  <c r="DF29" i="3"/>
  <c r="DF31" i="3"/>
  <c r="CZ29" i="3"/>
  <c r="CW29" i="3"/>
  <c r="CW31" i="3"/>
  <c r="CT29" i="3"/>
  <c r="CT31" i="3"/>
  <c r="CQ29" i="3"/>
  <c r="CQ31" i="3"/>
  <c r="CN29" i="3"/>
  <c r="CN31" i="3"/>
  <c r="CH29" i="3"/>
  <c r="CH31" i="3"/>
  <c r="BS29" i="3"/>
  <c r="BS31" i="3"/>
  <c r="BM29" i="3"/>
  <c r="BM31" i="3"/>
  <c r="BA29" i="3"/>
  <c r="BA31" i="3"/>
  <c r="AX29" i="3"/>
  <c r="AX31" i="3"/>
  <c r="AR29" i="3"/>
  <c r="AR31" i="3"/>
  <c r="AO29" i="3"/>
  <c r="AO31" i="3"/>
  <c r="AL29" i="3"/>
  <c r="AL31" i="3"/>
  <c r="AI29" i="3"/>
  <c r="AI31" i="3"/>
  <c r="AF29" i="3"/>
  <c r="AF31" i="3"/>
  <c r="AC29" i="3"/>
  <c r="AC31" i="3"/>
  <c r="Z29" i="3"/>
  <c r="Z31" i="3"/>
  <c r="T29" i="3"/>
  <c r="T31" i="3"/>
  <c r="N29" i="3"/>
  <c r="N31" i="3"/>
  <c r="CL11" i="3"/>
  <c r="CL6" i="3" s="1"/>
  <c r="EE31" i="3" l="1"/>
  <c r="BP29" i="3"/>
  <c r="BO28" i="3"/>
  <c r="BN28" i="3"/>
  <c r="CI28" i="3"/>
  <c r="EF31" i="3"/>
  <c r="F29" i="3"/>
  <c r="K29" i="3"/>
  <c r="K31" i="3"/>
  <c r="DC31" i="3"/>
  <c r="BP31" i="3"/>
  <c r="G31" i="3"/>
  <c r="G29" i="3"/>
  <c r="DI31" i="3"/>
  <c r="CZ31" i="3"/>
  <c r="CK29" i="3"/>
  <c r="CK31" i="3"/>
  <c r="DC29" i="3"/>
  <c r="EE29" i="3"/>
  <c r="DI29" i="3"/>
  <c r="W29" i="3"/>
  <c r="EF29" i="3"/>
  <c r="F31" i="3"/>
  <c r="H29" i="3" l="1"/>
  <c r="H31" i="3"/>
  <c r="EG31" i="3"/>
  <c r="EG29" i="3"/>
  <c r="ES46" i="3"/>
  <c r="ER46" i="3"/>
  <c r="EQ46" i="3"/>
  <c r="EO46" i="3"/>
  <c r="EN46" i="3"/>
  <c r="EM46" i="3"/>
  <c r="EL46" i="3"/>
  <c r="EK46" i="3"/>
  <c r="EJ46" i="3"/>
  <c r="EI46" i="3"/>
  <c r="EH46" i="3"/>
  <c r="ED46" i="3"/>
  <c r="DX46" i="3"/>
  <c r="DU46" i="3"/>
  <c r="DR46" i="3"/>
  <c r="DO46" i="3"/>
  <c r="DL46" i="3"/>
  <c r="DH46" i="3"/>
  <c r="DG46" i="3"/>
  <c r="DF46" i="3"/>
  <c r="DB46" i="3"/>
  <c r="DA46" i="3"/>
  <c r="CZ46" i="3"/>
  <c r="CW46" i="3"/>
  <c r="CT46" i="3"/>
  <c r="CN46" i="3"/>
  <c r="CI46" i="3"/>
  <c r="CH46" i="3"/>
  <c r="BS46" i="3"/>
  <c r="BO46" i="3"/>
  <c r="BN46" i="3"/>
  <c r="BM46" i="3"/>
  <c r="BG46" i="3"/>
  <c r="BD46" i="3"/>
  <c r="BA46" i="3"/>
  <c r="AX46" i="3"/>
  <c r="AR46" i="3"/>
  <c r="AO46" i="3"/>
  <c r="AL46" i="3"/>
  <c r="AI46" i="3"/>
  <c r="AF46" i="3"/>
  <c r="AC46" i="3"/>
  <c r="Z46" i="3"/>
  <c r="V46" i="3"/>
  <c r="U46" i="3"/>
  <c r="T46" i="3"/>
  <c r="Q46" i="3"/>
  <c r="N46" i="3"/>
  <c r="J46" i="3"/>
  <c r="I46" i="3"/>
  <c r="W46" i="3" l="1"/>
  <c r="DI46" i="3"/>
  <c r="K46" i="3"/>
  <c r="DC46" i="3"/>
  <c r="EE46" i="3"/>
  <c r="BP46" i="3"/>
  <c r="CQ46" i="3"/>
  <c r="F46" i="3"/>
  <c r="EF46" i="3"/>
  <c r="G46" i="3"/>
  <c r="H46" i="3" l="1"/>
  <c r="EG46" i="3"/>
  <c r="EP46" i="3"/>
  <c r="ET46" i="3" s="1"/>
  <c r="CK46" i="3"/>
  <c r="CF68" i="3"/>
  <c r="DF72" i="3" l="1"/>
  <c r="CW71" i="3"/>
  <c r="CW72" i="3"/>
  <c r="CT71" i="3"/>
  <c r="CT72" i="3"/>
  <c r="CQ71" i="3"/>
  <c r="CQ72" i="3"/>
  <c r="CN72" i="3"/>
  <c r="CK72" i="3"/>
  <c r="CH71" i="3"/>
  <c r="CH72" i="3"/>
  <c r="BS71" i="3"/>
  <c r="BS72" i="3"/>
  <c r="BP71" i="3"/>
  <c r="BP72" i="3"/>
  <c r="BM71" i="3"/>
  <c r="BM72" i="3"/>
  <c r="AX71" i="3"/>
  <c r="AX72" i="3"/>
  <c r="AR71" i="3"/>
  <c r="AR72" i="3"/>
  <c r="AO71" i="3"/>
  <c r="AO72" i="3"/>
  <c r="AL71" i="3"/>
  <c r="AL72" i="3"/>
  <c r="AI71" i="3"/>
  <c r="AI72" i="3"/>
  <c r="AF71" i="3"/>
  <c r="AF72" i="3"/>
  <c r="AC71" i="3"/>
  <c r="AC72" i="3"/>
  <c r="Z72" i="3"/>
  <c r="T72" i="3"/>
  <c r="N72" i="3"/>
  <c r="ED72" i="3"/>
  <c r="DX71" i="3"/>
  <c r="DX72" i="3"/>
  <c r="CZ72" i="3"/>
  <c r="DC72" i="3"/>
  <c r="DU72" i="3"/>
  <c r="DO71" i="3"/>
  <c r="DO72" i="3"/>
  <c r="DL71" i="3"/>
  <c r="DL72" i="3"/>
  <c r="DH72" i="3"/>
  <c r="DG72" i="3"/>
  <c r="DH68" i="3"/>
  <c r="DH67" i="3" s="1"/>
  <c r="DG68" i="3"/>
  <c r="DG67" i="3" s="1"/>
  <c r="DH66" i="3"/>
  <c r="DG66" i="3"/>
  <c r="DH65" i="3"/>
  <c r="DG65" i="3"/>
  <c r="DH64" i="3"/>
  <c r="DG64" i="3"/>
  <c r="DG63" i="3"/>
  <c r="DH62" i="3"/>
  <c r="DG62" i="3"/>
  <c r="DH61" i="3"/>
  <c r="DG61" i="3"/>
  <c r="DH60" i="3"/>
  <c r="DG60" i="3"/>
  <c r="DH57" i="3"/>
  <c r="DH56" i="3" s="1"/>
  <c r="DG57" i="3"/>
  <c r="DG56" i="3" s="1"/>
  <c r="DH55" i="3"/>
  <c r="DG55" i="3"/>
  <c r="DH54" i="3"/>
  <c r="DG54" i="3"/>
  <c r="DH52" i="3"/>
  <c r="DG52" i="3"/>
  <c r="DH49" i="3"/>
  <c r="DG49" i="3"/>
  <c r="DH45" i="3"/>
  <c r="DG45" i="3"/>
  <c r="DH44" i="3"/>
  <c r="DG44" i="3"/>
  <c r="DH43" i="3"/>
  <c r="DG43" i="3"/>
  <c r="DH41" i="3"/>
  <c r="DG41" i="3"/>
  <c r="DH38" i="3"/>
  <c r="DG38" i="3"/>
  <c r="DH37" i="3"/>
  <c r="DG37" i="3"/>
  <c r="DI37" i="3" s="1"/>
  <c r="DH36" i="3"/>
  <c r="DG36" i="3"/>
  <c r="DH33" i="3"/>
  <c r="DG33" i="3"/>
  <c r="DH32" i="3"/>
  <c r="DG32" i="3"/>
  <c r="DH28" i="3"/>
  <c r="DG28" i="3"/>
  <c r="DH27" i="3"/>
  <c r="DG27" i="3"/>
  <c r="DH26" i="3"/>
  <c r="DG26" i="3"/>
  <c r="DI26" i="3" s="1"/>
  <c r="DI23" i="3"/>
  <c r="DH22" i="3"/>
  <c r="DH21" i="3" s="1"/>
  <c r="DH15" i="3"/>
  <c r="DG15" i="3"/>
  <c r="DH14" i="3"/>
  <c r="DG14" i="3"/>
  <c r="DH13" i="3"/>
  <c r="DG13" i="3"/>
  <c r="DH12" i="3"/>
  <c r="DB12" i="3" s="1"/>
  <c r="DG12" i="3"/>
  <c r="DA12" i="3" s="1"/>
  <c r="DH11" i="3"/>
  <c r="DB11" i="3" s="1"/>
  <c r="DG11" i="3"/>
  <c r="DA11" i="3" s="1"/>
  <c r="DH10" i="3"/>
  <c r="DB10" i="3" s="1"/>
  <c r="DG10" i="3"/>
  <c r="DA10" i="3" s="1"/>
  <c r="DH7" i="3"/>
  <c r="DG7" i="3"/>
  <c r="DI16" i="3"/>
  <c r="DI64" i="3"/>
  <c r="DI68" i="3"/>
  <c r="DI73" i="3"/>
  <c r="DI75" i="3"/>
  <c r="DH5" i="3"/>
  <c r="DG5" i="3"/>
  <c r="DI57" i="3" l="1"/>
  <c r="DI60" i="3"/>
  <c r="DH39" i="3"/>
  <c r="DI52" i="3"/>
  <c r="DG6" i="3"/>
  <c r="DI54" i="3"/>
  <c r="DI62" i="3"/>
  <c r="DI66" i="3"/>
  <c r="DI43" i="3"/>
  <c r="DI55" i="3"/>
  <c r="DI45" i="3"/>
  <c r="DH25" i="3"/>
  <c r="DH24" i="3" s="1"/>
  <c r="DI33" i="3"/>
  <c r="DI15" i="3"/>
  <c r="DI5" i="3"/>
  <c r="DI49" i="3"/>
  <c r="DI61" i="3"/>
  <c r="DI67" i="3"/>
  <c r="DI65" i="3"/>
  <c r="DI12" i="3"/>
  <c r="DI7" i="3"/>
  <c r="DG25" i="3"/>
  <c r="DI10" i="3"/>
  <c r="DI13" i="3"/>
  <c r="DI44" i="3"/>
  <c r="DI11" i="3"/>
  <c r="DI14" i="3"/>
  <c r="DH35" i="3"/>
  <c r="DI56" i="3"/>
  <c r="DI36" i="3"/>
  <c r="DI32" i="3"/>
  <c r="DI41" i="3"/>
  <c r="DI27" i="3"/>
  <c r="DI38" i="3"/>
  <c r="DI72" i="3"/>
  <c r="DI28" i="3"/>
  <c r="DG58" i="3"/>
  <c r="DG78" i="3" s="1"/>
  <c r="DI59" i="3"/>
  <c r="DG35" i="3"/>
  <c r="DI25" i="3" l="1"/>
  <c r="DI35" i="3"/>
  <c r="DG24" i="3"/>
  <c r="DI24" i="3" s="1"/>
  <c r="DN16" i="3"/>
  <c r="DM16" i="3"/>
  <c r="DT16" i="3"/>
  <c r="DS16" i="3"/>
  <c r="DA16" i="3" l="1"/>
  <c r="DU16" i="3"/>
  <c r="ED16" i="3"/>
  <c r="DX16" i="3"/>
  <c r="DR16" i="3"/>
  <c r="DL16" i="3"/>
  <c r="DF16" i="3"/>
  <c r="CZ16" i="3"/>
  <c r="CW16" i="3"/>
  <c r="CT16" i="3"/>
  <c r="CQ16" i="3"/>
  <c r="CN16" i="3"/>
  <c r="CJ16" i="3"/>
  <c r="CI16" i="3"/>
  <c r="CH16" i="3"/>
  <c r="BS16" i="3"/>
  <c r="BO16" i="3"/>
  <c r="BN16" i="3"/>
  <c r="BM16" i="3"/>
  <c r="BG16" i="3"/>
  <c r="BC16" i="3"/>
  <c r="BB16" i="3"/>
  <c r="BA16" i="3"/>
  <c r="AX16" i="3"/>
  <c r="V16" i="3"/>
  <c r="U16" i="3"/>
  <c r="AO16" i="3"/>
  <c r="AL16" i="3"/>
  <c r="AI16" i="3"/>
  <c r="AF16" i="3"/>
  <c r="AC16" i="3"/>
  <c r="Z16" i="3"/>
  <c r="T16" i="3"/>
  <c r="Q16" i="3"/>
  <c r="N16" i="3"/>
  <c r="J16" i="3"/>
  <c r="I16" i="3"/>
  <c r="CK16" i="3" l="1"/>
  <c r="K16" i="3"/>
  <c r="BP16" i="3"/>
  <c r="BD16" i="3"/>
  <c r="F16" i="3"/>
  <c r="DO16" i="3"/>
  <c r="EE16" i="3"/>
  <c r="G16" i="3"/>
  <c r="W16" i="3"/>
  <c r="DB16" i="3"/>
  <c r="DC16" i="3" s="1"/>
  <c r="AR16" i="3"/>
  <c r="H16" i="3" l="1"/>
  <c r="EF16" i="3"/>
  <c r="EG16" i="3" s="1"/>
  <c r="U19" i="3" l="1"/>
  <c r="V19" i="3"/>
  <c r="DH20" i="3"/>
  <c r="DH17" i="3" s="1"/>
  <c r="DG20" i="3"/>
  <c r="DG17" i="3" s="1"/>
  <c r="DX19" i="3"/>
  <c r="DU19" i="3"/>
  <c r="DR19" i="3"/>
  <c r="DO19" i="3"/>
  <c r="DL19" i="3"/>
  <c r="DF19" i="3"/>
  <c r="CZ19" i="3"/>
  <c r="CW19" i="3"/>
  <c r="CT19" i="3"/>
  <c r="CQ19" i="3"/>
  <c r="CN19" i="3"/>
  <c r="CJ19" i="3"/>
  <c r="CI19" i="3"/>
  <c r="CH19" i="3"/>
  <c r="BS19" i="3"/>
  <c r="BO19" i="3"/>
  <c r="BO17" i="3" s="1"/>
  <c r="BN19" i="3"/>
  <c r="BN17" i="3" s="1"/>
  <c r="BM19" i="3"/>
  <c r="BG19" i="3"/>
  <c r="BC19" i="3"/>
  <c r="BB19" i="3"/>
  <c r="BA19" i="3"/>
  <c r="AX19" i="3"/>
  <c r="AO19" i="3"/>
  <c r="AL19" i="3"/>
  <c r="AI19" i="3"/>
  <c r="AF19" i="3"/>
  <c r="AC19" i="3"/>
  <c r="Z19" i="3"/>
  <c r="T19" i="3"/>
  <c r="Q19" i="3"/>
  <c r="N19" i="3"/>
  <c r="J19" i="3"/>
  <c r="I19" i="3"/>
  <c r="DX20" i="3"/>
  <c r="DU20" i="3"/>
  <c r="DR20" i="3"/>
  <c r="DO20" i="3"/>
  <c r="DL20" i="3"/>
  <c r="DF20" i="3"/>
  <c r="CZ20" i="3"/>
  <c r="CW20" i="3"/>
  <c r="CT20" i="3"/>
  <c r="CQ20" i="3"/>
  <c r="CN20" i="3"/>
  <c r="CJ20" i="3"/>
  <c r="CJ17" i="3" s="1"/>
  <c r="CI20" i="3"/>
  <c r="CI17" i="3" s="1"/>
  <c r="CH20" i="3"/>
  <c r="BS20" i="3"/>
  <c r="BO20" i="3"/>
  <c r="BN20" i="3"/>
  <c r="BM20" i="3"/>
  <c r="BG20" i="3"/>
  <c r="BC20" i="3"/>
  <c r="BB20" i="3"/>
  <c r="BA20" i="3"/>
  <c r="AX20" i="3"/>
  <c r="AR20" i="3"/>
  <c r="AO20" i="3"/>
  <c r="AL20" i="3"/>
  <c r="AI20" i="3"/>
  <c r="AF20" i="3"/>
  <c r="AC20" i="3"/>
  <c r="Z20" i="3"/>
  <c r="U20" i="3"/>
  <c r="T20" i="3"/>
  <c r="Q20" i="3"/>
  <c r="N20" i="3"/>
  <c r="J20" i="3"/>
  <c r="I20" i="3"/>
  <c r="DH6" i="3"/>
  <c r="I17" i="3" l="1"/>
  <c r="J17" i="3"/>
  <c r="U17" i="3"/>
  <c r="AU17" i="3"/>
  <c r="BD20" i="3"/>
  <c r="DI20" i="3"/>
  <c r="CK19" i="3"/>
  <c r="DI8" i="3"/>
  <c r="K20" i="3"/>
  <c r="CK20" i="3"/>
  <c r="ED20" i="3"/>
  <c r="DG4" i="3"/>
  <c r="BP20" i="3"/>
  <c r="BP19" i="3"/>
  <c r="BD19" i="3"/>
  <c r="F19" i="3"/>
  <c r="F20" i="3"/>
  <c r="EE20" i="3"/>
  <c r="EF19" i="3"/>
  <c r="ED19" i="3"/>
  <c r="EE19" i="3"/>
  <c r="G19" i="3"/>
  <c r="W19" i="3"/>
  <c r="K19" i="3"/>
  <c r="AR19" i="3"/>
  <c r="V20" i="3"/>
  <c r="V17" i="3" s="1"/>
  <c r="DC20" i="3"/>
  <c r="DV58" i="3"/>
  <c r="DH63" i="3"/>
  <c r="EE17" i="3" l="1"/>
  <c r="DI17" i="3"/>
  <c r="DI19" i="3"/>
  <c r="DI6" i="3"/>
  <c r="DH4" i="3"/>
  <c r="DH58" i="3"/>
  <c r="DI63" i="3"/>
  <c r="H19" i="3"/>
  <c r="DC19" i="3"/>
  <c r="EG19" i="3"/>
  <c r="EF20" i="3"/>
  <c r="EG20" i="3" s="1"/>
  <c r="G20" i="3"/>
  <c r="H20" i="3" s="1"/>
  <c r="W20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AZ78" i="3"/>
  <c r="AY78" i="3"/>
  <c r="ED75" i="3"/>
  <c r="DX75" i="3"/>
  <c r="DU75" i="3"/>
  <c r="DR75" i="3"/>
  <c r="DO75" i="3"/>
  <c r="DL75" i="3"/>
  <c r="DF75" i="3"/>
  <c r="DB75" i="3"/>
  <c r="DA75" i="3"/>
  <c r="CZ75" i="3"/>
  <c r="CW75" i="3"/>
  <c r="CT75" i="3"/>
  <c r="CQ75" i="3"/>
  <c r="CN75" i="3"/>
  <c r="CJ75" i="3"/>
  <c r="CI75" i="3"/>
  <c r="CH75" i="3"/>
  <c r="BS75" i="3"/>
  <c r="BP75" i="3"/>
  <c r="BG75" i="3"/>
  <c r="BC75" i="3"/>
  <c r="BA75" i="3"/>
  <c r="AX75" i="3"/>
  <c r="AR75" i="3"/>
  <c r="AO75" i="3"/>
  <c r="AL75" i="3"/>
  <c r="AI75" i="3"/>
  <c r="AF75" i="3"/>
  <c r="AC75" i="3"/>
  <c r="Z75" i="3"/>
  <c r="W75" i="3"/>
  <c r="T75" i="3"/>
  <c r="Q75" i="3"/>
  <c r="N75" i="3"/>
  <c r="K75" i="3"/>
  <c r="ES73" i="3"/>
  <c r="ER73" i="3"/>
  <c r="EQ73" i="3"/>
  <c r="EO73" i="3"/>
  <c r="EM73" i="3"/>
  <c r="EL73" i="3"/>
  <c r="EK73" i="3"/>
  <c r="EJ73" i="3"/>
  <c r="EI73" i="3"/>
  <c r="EH73" i="3"/>
  <c r="ED73" i="3"/>
  <c r="DX73" i="3"/>
  <c r="DU73" i="3"/>
  <c r="DR73" i="3"/>
  <c r="DO73" i="3"/>
  <c r="DL73" i="3"/>
  <c r="DF73" i="3"/>
  <c r="DB73" i="3"/>
  <c r="DA73" i="3"/>
  <c r="CZ73" i="3"/>
  <c r="CW73" i="3"/>
  <c r="CT73" i="3"/>
  <c r="CQ73" i="3"/>
  <c r="CN73" i="3"/>
  <c r="CJ73" i="3"/>
  <c r="CI73" i="3"/>
  <c r="CH73" i="3"/>
  <c r="BS73" i="3"/>
  <c r="BO73" i="3"/>
  <c r="BN73" i="3"/>
  <c r="BM73" i="3"/>
  <c r="EN73" i="3"/>
  <c r="BK75" i="3"/>
  <c r="BG73" i="3"/>
  <c r="BC73" i="3"/>
  <c r="BB73" i="3"/>
  <c r="BA73" i="3"/>
  <c r="AX73" i="3"/>
  <c r="AR73" i="3"/>
  <c r="AO73" i="3"/>
  <c r="AL73" i="3"/>
  <c r="AI73" i="3"/>
  <c r="AF73" i="3"/>
  <c r="AC73" i="3"/>
  <c r="Z73" i="3"/>
  <c r="V73" i="3"/>
  <c r="U73" i="3"/>
  <c r="T73" i="3"/>
  <c r="Q73" i="3"/>
  <c r="N73" i="3"/>
  <c r="J73" i="3"/>
  <c r="I73" i="3"/>
  <c r="BA72" i="3"/>
  <c r="V72" i="3"/>
  <c r="U72" i="3"/>
  <c r="J72" i="3"/>
  <c r="K72" i="3" s="1"/>
  <c r="I72" i="3"/>
  <c r="DH71" i="3"/>
  <c r="DU71" i="3"/>
  <c r="DF71" i="3"/>
  <c r="CZ71" i="3"/>
  <c r="CN71" i="3"/>
  <c r="CJ71" i="3"/>
  <c r="CI71" i="3"/>
  <c r="BA71" i="3"/>
  <c r="Z71" i="3"/>
  <c r="V71" i="3"/>
  <c r="U71" i="3"/>
  <c r="T71" i="3"/>
  <c r="Q71" i="3"/>
  <c r="N71" i="3"/>
  <c r="J71" i="3"/>
  <c r="I71" i="3"/>
  <c r="ER70" i="3"/>
  <c r="EQ70" i="3"/>
  <c r="EO70" i="3"/>
  <c r="EN70" i="3"/>
  <c r="EK70" i="3"/>
  <c r="EJ70" i="3"/>
  <c r="EI70" i="3"/>
  <c r="EH70" i="3"/>
  <c r="EC70" i="3"/>
  <c r="DH70" i="3" s="1"/>
  <c r="DB70" i="3" s="1"/>
  <c r="EB70" i="3"/>
  <c r="DG70" i="3" s="1"/>
  <c r="DA70" i="3" s="1"/>
  <c r="DU70" i="3"/>
  <c r="DR70" i="3"/>
  <c r="DO70" i="3"/>
  <c r="DL70" i="3"/>
  <c r="DF70" i="3"/>
  <c r="CZ70" i="3"/>
  <c r="CW70" i="3"/>
  <c r="CW69" i="3" s="1"/>
  <c r="CT70" i="3"/>
  <c r="CT69" i="3" s="1"/>
  <c r="CQ70" i="3"/>
  <c r="CQ69" i="3" s="1"/>
  <c r="CN70" i="3"/>
  <c r="CN69" i="3" s="1"/>
  <c r="CJ70" i="3"/>
  <c r="CI70" i="3"/>
  <c r="CH70" i="3"/>
  <c r="BS70" i="3"/>
  <c r="BO70" i="3"/>
  <c r="BO69" i="3" s="1"/>
  <c r="BP69" i="3" s="1"/>
  <c r="BN70" i="3"/>
  <c r="BN69" i="3" s="1"/>
  <c r="BM70" i="3"/>
  <c r="BG70" i="3"/>
  <c r="BC70" i="3"/>
  <c r="BC69" i="3" s="1"/>
  <c r="BB70" i="3"/>
  <c r="BB69" i="3" s="1"/>
  <c r="BA70" i="3"/>
  <c r="AX70" i="3"/>
  <c r="AP69" i="3"/>
  <c r="AM70" i="3"/>
  <c r="EL70" i="3" s="1"/>
  <c r="AL70" i="3"/>
  <c r="AI70" i="3"/>
  <c r="AF70" i="3"/>
  <c r="AC70" i="3"/>
  <c r="Z70" i="3"/>
  <c r="T70" i="3"/>
  <c r="Q70" i="3"/>
  <c r="N70" i="3"/>
  <c r="J70" i="3"/>
  <c r="I70" i="3"/>
  <c r="I69" i="3" s="1"/>
  <c r="DW69" i="3"/>
  <c r="DT69" i="3"/>
  <c r="DS69" i="3"/>
  <c r="DQ69" i="3"/>
  <c r="DP69" i="3"/>
  <c r="DN69" i="3"/>
  <c r="DM69" i="3"/>
  <c r="DK69" i="3"/>
  <c r="DJ69" i="3"/>
  <c r="DE69" i="3"/>
  <c r="DD69" i="3"/>
  <c r="CY69" i="3"/>
  <c r="CX69" i="3"/>
  <c r="CV69" i="3"/>
  <c r="CU69" i="3"/>
  <c r="CS69" i="3"/>
  <c r="CR69" i="3"/>
  <c r="CP69" i="3"/>
  <c r="CO69" i="3"/>
  <c r="CM69" i="3"/>
  <c r="CL69" i="3"/>
  <c r="CG69" i="3"/>
  <c r="CF69" i="3"/>
  <c r="BR69" i="3"/>
  <c r="BQ69" i="3"/>
  <c r="BL69" i="3"/>
  <c r="BK69" i="3"/>
  <c r="BF69" i="3"/>
  <c r="BE69" i="3"/>
  <c r="BA69" i="3"/>
  <c r="AW69" i="3"/>
  <c r="AV69" i="3"/>
  <c r="AN69" i="3"/>
  <c r="AK69" i="3"/>
  <c r="AL69" i="3" s="1"/>
  <c r="AJ69" i="3"/>
  <c r="AH69" i="3"/>
  <c r="AG69" i="3"/>
  <c r="AE69" i="3"/>
  <c r="AD69" i="3"/>
  <c r="AB69" i="3"/>
  <c r="AA69" i="3"/>
  <c r="Y69" i="3"/>
  <c r="X69" i="3"/>
  <c r="S69" i="3"/>
  <c r="R69" i="3"/>
  <c r="P69" i="3"/>
  <c r="O69" i="3"/>
  <c r="M69" i="3"/>
  <c r="L69" i="3"/>
  <c r="ES68" i="3"/>
  <c r="ER68" i="3"/>
  <c r="EQ68" i="3"/>
  <c r="EN68" i="3"/>
  <c r="EM68" i="3"/>
  <c r="EL68" i="3"/>
  <c r="EK68" i="3"/>
  <c r="EJ68" i="3"/>
  <c r="EI68" i="3"/>
  <c r="EH68" i="3"/>
  <c r="ED68" i="3"/>
  <c r="DX68" i="3"/>
  <c r="DU68" i="3"/>
  <c r="DR68" i="3"/>
  <c r="DO68" i="3"/>
  <c r="DL68" i="3"/>
  <c r="DF68" i="3"/>
  <c r="DB68" i="3"/>
  <c r="DB67" i="3" s="1"/>
  <c r="DA68" i="3"/>
  <c r="DA67" i="3" s="1"/>
  <c r="CZ68" i="3"/>
  <c r="CW68" i="3"/>
  <c r="CT68" i="3"/>
  <c r="CQ68" i="3"/>
  <c r="CN68" i="3"/>
  <c r="CJ68" i="3"/>
  <c r="CJ67" i="3" s="1"/>
  <c r="CI68" i="3"/>
  <c r="CI67" i="3" s="1"/>
  <c r="CH68" i="3"/>
  <c r="BS68" i="3"/>
  <c r="BN68" i="3"/>
  <c r="BN67" i="3" s="1"/>
  <c r="BM68" i="3"/>
  <c r="BG68" i="3"/>
  <c r="BC68" i="3"/>
  <c r="BC67" i="3" s="1"/>
  <c r="BB68" i="3"/>
  <c r="BA68" i="3"/>
  <c r="AX68" i="3"/>
  <c r="AR68" i="3"/>
  <c r="AO68" i="3"/>
  <c r="AL68" i="3"/>
  <c r="AI68" i="3"/>
  <c r="AF68" i="3"/>
  <c r="AC68" i="3"/>
  <c r="Z68" i="3"/>
  <c r="V68" i="3"/>
  <c r="V67" i="3" s="1"/>
  <c r="U68" i="3"/>
  <c r="U67" i="3" s="1"/>
  <c r="T68" i="3"/>
  <c r="Q68" i="3"/>
  <c r="N68" i="3"/>
  <c r="J68" i="3"/>
  <c r="I68" i="3"/>
  <c r="I67" i="3" s="1"/>
  <c r="ED67" i="3"/>
  <c r="DW67" i="3"/>
  <c r="DV67" i="3"/>
  <c r="DT67" i="3"/>
  <c r="DS67" i="3"/>
  <c r="DQ67" i="3"/>
  <c r="DP67" i="3"/>
  <c r="DN67" i="3"/>
  <c r="DM67" i="3"/>
  <c r="DK67" i="3"/>
  <c r="DJ67" i="3"/>
  <c r="DE67" i="3"/>
  <c r="DD67" i="3"/>
  <c r="CY67" i="3"/>
  <c r="CX67" i="3"/>
  <c r="CV67" i="3"/>
  <c r="CU67" i="3"/>
  <c r="CS67" i="3"/>
  <c r="CR67" i="3"/>
  <c r="CP67" i="3"/>
  <c r="CO67" i="3"/>
  <c r="CM67" i="3"/>
  <c r="CL67" i="3"/>
  <c r="CG67" i="3"/>
  <c r="CF67" i="3"/>
  <c r="BR67" i="3"/>
  <c r="BS67" i="3" s="1"/>
  <c r="BQ67" i="3"/>
  <c r="BL67" i="3"/>
  <c r="BK67" i="3"/>
  <c r="BF67" i="3"/>
  <c r="BE67" i="3"/>
  <c r="BB67" i="3"/>
  <c r="BA67" i="3"/>
  <c r="AW67" i="3"/>
  <c r="AV67" i="3"/>
  <c r="AQ67" i="3"/>
  <c r="AP67" i="3"/>
  <c r="AN67" i="3"/>
  <c r="AM67" i="3"/>
  <c r="AK67" i="3"/>
  <c r="AJ67" i="3"/>
  <c r="AH67" i="3"/>
  <c r="AG67" i="3"/>
  <c r="AE67" i="3"/>
  <c r="AD67" i="3"/>
  <c r="AB67" i="3"/>
  <c r="AA67" i="3"/>
  <c r="Y67" i="3"/>
  <c r="Z67" i="3" s="1"/>
  <c r="X67" i="3"/>
  <c r="S67" i="3"/>
  <c r="R67" i="3"/>
  <c r="P67" i="3"/>
  <c r="O67" i="3"/>
  <c r="M67" i="3"/>
  <c r="L67" i="3"/>
  <c r="E67" i="3"/>
  <c r="D67" i="3"/>
  <c r="ES66" i="3"/>
  <c r="ER66" i="3"/>
  <c r="EQ66" i="3"/>
  <c r="EO66" i="3"/>
  <c r="EN66" i="3"/>
  <c r="EM66" i="3"/>
  <c r="EL66" i="3"/>
  <c r="EK66" i="3"/>
  <c r="EJ66" i="3"/>
  <c r="EI66" i="3"/>
  <c r="EH66" i="3"/>
  <c r="ED66" i="3"/>
  <c r="DX66" i="3"/>
  <c r="DU66" i="3"/>
  <c r="DR66" i="3"/>
  <c r="DO66" i="3"/>
  <c r="DL66" i="3"/>
  <c r="DF66" i="3"/>
  <c r="DB66" i="3"/>
  <c r="DA66" i="3"/>
  <c r="CZ66" i="3"/>
  <c r="CW66" i="3"/>
  <c r="CT66" i="3"/>
  <c r="CQ66" i="3"/>
  <c r="CN66" i="3"/>
  <c r="CJ66" i="3"/>
  <c r="CI66" i="3"/>
  <c r="CH66" i="3"/>
  <c r="BS66" i="3"/>
  <c r="BP66" i="3"/>
  <c r="BM66" i="3"/>
  <c r="BG66" i="3"/>
  <c r="BD66" i="3"/>
  <c r="BA66" i="3"/>
  <c r="AX66" i="3"/>
  <c r="AR66" i="3"/>
  <c r="AO66" i="3"/>
  <c r="AL66" i="3"/>
  <c r="AI66" i="3"/>
  <c r="AF66" i="3"/>
  <c r="AC66" i="3"/>
  <c r="Z66" i="3"/>
  <c r="V66" i="3"/>
  <c r="U66" i="3"/>
  <c r="T66" i="3"/>
  <c r="Q66" i="3"/>
  <c r="N66" i="3"/>
  <c r="J66" i="3"/>
  <c r="I66" i="3"/>
  <c r="ES65" i="3"/>
  <c r="ER65" i="3"/>
  <c r="EQ65" i="3"/>
  <c r="EO65" i="3"/>
  <c r="EN65" i="3"/>
  <c r="EM65" i="3"/>
  <c r="EL65" i="3"/>
  <c r="EK65" i="3"/>
  <c r="EJ65" i="3"/>
  <c r="EI65" i="3"/>
  <c r="EH65" i="3"/>
  <c r="ED65" i="3"/>
  <c r="DX65" i="3"/>
  <c r="DU65" i="3"/>
  <c r="DR65" i="3"/>
  <c r="DO65" i="3"/>
  <c r="DL65" i="3"/>
  <c r="DF65" i="3"/>
  <c r="DB65" i="3"/>
  <c r="DA65" i="3"/>
  <c r="CZ65" i="3"/>
  <c r="CW65" i="3"/>
  <c r="CT65" i="3"/>
  <c r="CQ65" i="3"/>
  <c r="CN65" i="3"/>
  <c r="CJ65" i="3"/>
  <c r="CI65" i="3"/>
  <c r="CH65" i="3"/>
  <c r="BS65" i="3"/>
  <c r="BP65" i="3"/>
  <c r="BM65" i="3"/>
  <c r="BG65" i="3"/>
  <c r="BD65" i="3"/>
  <c r="BA65" i="3"/>
  <c r="AX65" i="3"/>
  <c r="AR65" i="3"/>
  <c r="AO65" i="3"/>
  <c r="AL65" i="3"/>
  <c r="AI65" i="3"/>
  <c r="AF65" i="3"/>
  <c r="AC65" i="3"/>
  <c r="Z65" i="3"/>
  <c r="V65" i="3"/>
  <c r="U65" i="3"/>
  <c r="T65" i="3"/>
  <c r="Q65" i="3"/>
  <c r="N65" i="3"/>
  <c r="J65" i="3"/>
  <c r="I65" i="3"/>
  <c r="ES64" i="3"/>
  <c r="ER64" i="3"/>
  <c r="EQ64" i="3"/>
  <c r="EO64" i="3"/>
  <c r="EN64" i="3"/>
  <c r="EM64" i="3"/>
  <c r="EL64" i="3"/>
  <c r="EK64" i="3"/>
  <c r="EJ64" i="3"/>
  <c r="EI64" i="3"/>
  <c r="EH64" i="3"/>
  <c r="ED64" i="3"/>
  <c r="DX64" i="3"/>
  <c r="DU64" i="3"/>
  <c r="DR64" i="3"/>
  <c r="DO64" i="3"/>
  <c r="DL64" i="3"/>
  <c r="DF64" i="3"/>
  <c r="DB64" i="3"/>
  <c r="DA64" i="3"/>
  <c r="CZ64" i="3"/>
  <c r="CW64" i="3"/>
  <c r="CT64" i="3"/>
  <c r="CQ64" i="3"/>
  <c r="CN64" i="3"/>
  <c r="CJ64" i="3"/>
  <c r="CI64" i="3"/>
  <c r="CH64" i="3"/>
  <c r="BS64" i="3"/>
  <c r="BO64" i="3"/>
  <c r="BN64" i="3"/>
  <c r="BM64" i="3"/>
  <c r="BG64" i="3"/>
  <c r="BC64" i="3"/>
  <c r="BB64" i="3"/>
  <c r="BA64" i="3"/>
  <c r="AX64" i="3"/>
  <c r="AR64" i="3"/>
  <c r="AO64" i="3"/>
  <c r="AL64" i="3"/>
  <c r="AI64" i="3"/>
  <c r="AF64" i="3"/>
  <c r="AC64" i="3"/>
  <c r="Z64" i="3"/>
  <c r="V64" i="3"/>
  <c r="U64" i="3"/>
  <c r="T64" i="3"/>
  <c r="Q64" i="3"/>
  <c r="N64" i="3"/>
  <c r="J64" i="3"/>
  <c r="I64" i="3"/>
  <c r="ES63" i="3"/>
  <c r="ER63" i="3"/>
  <c r="EQ63" i="3"/>
  <c r="EO63" i="3"/>
  <c r="EN63" i="3"/>
  <c r="EM63" i="3"/>
  <c r="EL63" i="3"/>
  <c r="EK63" i="3"/>
  <c r="EJ63" i="3"/>
  <c r="EI63" i="3"/>
  <c r="EH63" i="3"/>
  <c r="ED63" i="3"/>
  <c r="DX63" i="3"/>
  <c r="DU63" i="3"/>
  <c r="DR63" i="3"/>
  <c r="DO63" i="3"/>
  <c r="DL63" i="3"/>
  <c r="DF63" i="3"/>
  <c r="DB63" i="3"/>
  <c r="DA63" i="3"/>
  <c r="CZ63" i="3"/>
  <c r="CW63" i="3"/>
  <c r="CT63" i="3"/>
  <c r="CQ63" i="3"/>
  <c r="CN63" i="3"/>
  <c r="CJ63" i="3"/>
  <c r="CI63" i="3"/>
  <c r="CH63" i="3"/>
  <c r="BS63" i="3"/>
  <c r="BO63" i="3"/>
  <c r="BN63" i="3"/>
  <c r="BM63" i="3"/>
  <c r="BG63" i="3"/>
  <c r="BC63" i="3"/>
  <c r="BD63" i="3" s="1"/>
  <c r="BB63" i="3"/>
  <c r="BA63" i="3"/>
  <c r="AX63" i="3"/>
  <c r="AR63" i="3"/>
  <c r="AO63" i="3"/>
  <c r="AL63" i="3"/>
  <c r="AI63" i="3"/>
  <c r="AF63" i="3"/>
  <c r="AC63" i="3"/>
  <c r="Z63" i="3"/>
  <c r="V63" i="3"/>
  <c r="U63" i="3"/>
  <c r="T63" i="3"/>
  <c r="Q63" i="3"/>
  <c r="N63" i="3"/>
  <c r="J63" i="3"/>
  <c r="I63" i="3"/>
  <c r="ES62" i="3"/>
  <c r="ER62" i="3"/>
  <c r="EQ62" i="3"/>
  <c r="EO62" i="3"/>
  <c r="EN62" i="3"/>
  <c r="EM62" i="3"/>
  <c r="EL62" i="3"/>
  <c r="EK62" i="3"/>
  <c r="EJ62" i="3"/>
  <c r="EI62" i="3"/>
  <c r="EH62" i="3"/>
  <c r="ED62" i="3"/>
  <c r="DX62" i="3"/>
  <c r="DU62" i="3"/>
  <c r="DR62" i="3"/>
  <c r="DO62" i="3"/>
  <c r="DL62" i="3"/>
  <c r="DF62" i="3"/>
  <c r="DB62" i="3"/>
  <c r="DA62" i="3"/>
  <c r="CZ62" i="3"/>
  <c r="CW62" i="3"/>
  <c r="CT62" i="3"/>
  <c r="CQ62" i="3"/>
  <c r="CN62" i="3"/>
  <c r="CJ62" i="3"/>
  <c r="CI62" i="3"/>
  <c r="CH62" i="3"/>
  <c r="BS62" i="3"/>
  <c r="BP62" i="3"/>
  <c r="BM62" i="3"/>
  <c r="BG62" i="3"/>
  <c r="BD62" i="3"/>
  <c r="BA62" i="3"/>
  <c r="AX62" i="3"/>
  <c r="AR62" i="3"/>
  <c r="AO62" i="3"/>
  <c r="AL62" i="3"/>
  <c r="AI62" i="3"/>
  <c r="AF62" i="3"/>
  <c r="AC62" i="3"/>
  <c r="Z62" i="3"/>
  <c r="V62" i="3"/>
  <c r="U62" i="3"/>
  <c r="T62" i="3"/>
  <c r="Q62" i="3"/>
  <c r="N62" i="3"/>
  <c r="J62" i="3"/>
  <c r="I62" i="3"/>
  <c r="ES61" i="3"/>
  <c r="ER61" i="3"/>
  <c r="EQ61" i="3"/>
  <c r="EO61" i="3"/>
  <c r="EN61" i="3"/>
  <c r="EM61" i="3"/>
  <c r="EL61" i="3"/>
  <c r="EK61" i="3"/>
  <c r="EJ61" i="3"/>
  <c r="EI61" i="3"/>
  <c r="EH61" i="3"/>
  <c r="ED61" i="3"/>
  <c r="DX61" i="3"/>
  <c r="DU61" i="3"/>
  <c r="DR61" i="3"/>
  <c r="DO61" i="3"/>
  <c r="DL61" i="3"/>
  <c r="DF61" i="3"/>
  <c r="DB61" i="3"/>
  <c r="DA61" i="3"/>
  <c r="CZ61" i="3"/>
  <c r="CW61" i="3"/>
  <c r="CT61" i="3"/>
  <c r="CQ61" i="3"/>
  <c r="CN61" i="3"/>
  <c r="CJ61" i="3"/>
  <c r="CI61" i="3"/>
  <c r="CH61" i="3"/>
  <c r="BS61" i="3"/>
  <c r="BP61" i="3"/>
  <c r="BM61" i="3"/>
  <c r="BG61" i="3"/>
  <c r="BD61" i="3"/>
  <c r="BA61" i="3"/>
  <c r="AX61" i="3"/>
  <c r="AR61" i="3"/>
  <c r="AO61" i="3"/>
  <c r="AL61" i="3"/>
  <c r="AI61" i="3"/>
  <c r="AF61" i="3"/>
  <c r="AC61" i="3"/>
  <c r="Z61" i="3"/>
  <c r="V61" i="3"/>
  <c r="U61" i="3"/>
  <c r="T61" i="3"/>
  <c r="Q61" i="3"/>
  <c r="N61" i="3"/>
  <c r="J61" i="3"/>
  <c r="I61" i="3"/>
  <c r="ES60" i="3"/>
  <c r="ER60" i="3"/>
  <c r="EQ60" i="3"/>
  <c r="EO60" i="3"/>
  <c r="EN60" i="3"/>
  <c r="EM60" i="3"/>
  <c r="EL60" i="3"/>
  <c r="EK60" i="3"/>
  <c r="EJ60" i="3"/>
  <c r="EI60" i="3"/>
  <c r="EH60" i="3"/>
  <c r="ED60" i="3"/>
  <c r="DX60" i="3"/>
  <c r="DU60" i="3"/>
  <c r="DR60" i="3"/>
  <c r="DO60" i="3"/>
  <c r="DL60" i="3"/>
  <c r="DF60" i="3"/>
  <c r="DB60" i="3"/>
  <c r="DA60" i="3"/>
  <c r="CZ60" i="3"/>
  <c r="CW60" i="3"/>
  <c r="CT60" i="3"/>
  <c r="CQ60" i="3"/>
  <c r="CN60" i="3"/>
  <c r="CJ60" i="3"/>
  <c r="CI60" i="3"/>
  <c r="CH60" i="3"/>
  <c r="BS60" i="3"/>
  <c r="BP60" i="3"/>
  <c r="BM60" i="3"/>
  <c r="BG60" i="3"/>
  <c r="BD60" i="3"/>
  <c r="BA60" i="3"/>
  <c r="AX60" i="3"/>
  <c r="AR60" i="3"/>
  <c r="AO60" i="3"/>
  <c r="AL60" i="3"/>
  <c r="AI60" i="3"/>
  <c r="AF60" i="3"/>
  <c r="AC60" i="3"/>
  <c r="Z60" i="3"/>
  <c r="V60" i="3"/>
  <c r="U60" i="3"/>
  <c r="T60" i="3"/>
  <c r="Q60" i="3"/>
  <c r="N60" i="3"/>
  <c r="J60" i="3"/>
  <c r="I60" i="3"/>
  <c r="ER59" i="3"/>
  <c r="EQ59" i="3"/>
  <c r="EO59" i="3"/>
  <c r="EN59" i="3"/>
  <c r="EL59" i="3"/>
  <c r="EK59" i="3"/>
  <c r="EJ59" i="3"/>
  <c r="ED59" i="3"/>
  <c r="DX59" i="3"/>
  <c r="ES59" i="3"/>
  <c r="DV78" i="3"/>
  <c r="DU59" i="3"/>
  <c r="DR59" i="3"/>
  <c r="DO59" i="3"/>
  <c r="DL59" i="3"/>
  <c r="DF59" i="3"/>
  <c r="CZ59" i="3"/>
  <c r="CW59" i="3"/>
  <c r="CT59" i="3"/>
  <c r="CQ59" i="3"/>
  <c r="CN59" i="3"/>
  <c r="CJ59" i="3"/>
  <c r="CI59" i="3"/>
  <c r="CH59" i="3"/>
  <c r="BS59" i="3"/>
  <c r="BO59" i="3"/>
  <c r="BN59" i="3"/>
  <c r="BM59" i="3"/>
  <c r="BG59" i="3"/>
  <c r="BC59" i="3"/>
  <c r="BB59" i="3"/>
  <c r="BA59" i="3"/>
  <c r="AX59" i="3"/>
  <c r="U59" i="3"/>
  <c r="AO59" i="3"/>
  <c r="AL59" i="3"/>
  <c r="AI59" i="3"/>
  <c r="AF59" i="3"/>
  <c r="AC59" i="3"/>
  <c r="Z59" i="3"/>
  <c r="T59" i="3"/>
  <c r="S58" i="3"/>
  <c r="S78" i="3" s="1"/>
  <c r="Q59" i="3"/>
  <c r="J59" i="3"/>
  <c r="I59" i="3"/>
  <c r="EC58" i="3"/>
  <c r="EC78" i="3" s="1"/>
  <c r="EB58" i="3"/>
  <c r="EB78" i="3" s="1"/>
  <c r="DT58" i="3"/>
  <c r="DT78" i="3" s="1"/>
  <c r="DS58" i="3"/>
  <c r="DS78" i="3" s="1"/>
  <c r="DQ58" i="3"/>
  <c r="DQ78" i="3" s="1"/>
  <c r="DP58" i="3"/>
  <c r="DP78" i="3" s="1"/>
  <c r="DN58" i="3"/>
  <c r="DM58" i="3"/>
  <c r="DM78" i="3" s="1"/>
  <c r="DK58" i="3"/>
  <c r="DK78" i="3" s="1"/>
  <c r="DJ58" i="3"/>
  <c r="DJ78" i="3" s="1"/>
  <c r="DE58" i="3"/>
  <c r="DD58" i="3"/>
  <c r="DD78" i="3" s="1"/>
  <c r="CY58" i="3"/>
  <c r="CY78" i="3" s="1"/>
  <c r="CX58" i="3"/>
  <c r="CX78" i="3" s="1"/>
  <c r="CV58" i="3"/>
  <c r="CV78" i="3" s="1"/>
  <c r="CU58" i="3"/>
  <c r="CU78" i="3" s="1"/>
  <c r="CS58" i="3"/>
  <c r="CR58" i="3"/>
  <c r="CR78" i="3" s="1"/>
  <c r="CP58" i="3"/>
  <c r="CP78" i="3" s="1"/>
  <c r="CO58" i="3"/>
  <c r="CO78" i="3" s="1"/>
  <c r="CM58" i="3"/>
  <c r="CM78" i="3" s="1"/>
  <c r="CL58" i="3"/>
  <c r="CL78" i="3" s="1"/>
  <c r="CG58" i="3"/>
  <c r="CG78" i="3" s="1"/>
  <c r="CF58" i="3"/>
  <c r="CF78" i="3" s="1"/>
  <c r="BR58" i="3"/>
  <c r="BR78" i="3" s="1"/>
  <c r="BQ58" i="3"/>
  <c r="BQ78" i="3" s="1"/>
  <c r="BL58" i="3"/>
  <c r="BL78" i="3" s="1"/>
  <c r="BK58" i="3"/>
  <c r="BK78" i="3" s="1"/>
  <c r="BF58" i="3"/>
  <c r="BF78" i="3" s="1"/>
  <c r="BE58" i="3"/>
  <c r="BE78" i="3" s="1"/>
  <c r="BA58" i="3"/>
  <c r="AW58" i="3"/>
  <c r="AW78" i="3" s="1"/>
  <c r="AV58" i="3"/>
  <c r="AV78" i="3" s="1"/>
  <c r="AN58" i="3"/>
  <c r="AM58" i="3"/>
  <c r="AM78" i="3" s="1"/>
  <c r="AK58" i="3"/>
  <c r="AK78" i="3" s="1"/>
  <c r="AJ58" i="3"/>
  <c r="AJ78" i="3" s="1"/>
  <c r="AH58" i="3"/>
  <c r="AH78" i="3" s="1"/>
  <c r="AG58" i="3"/>
  <c r="AG78" i="3" s="1"/>
  <c r="AE58" i="3"/>
  <c r="AE78" i="3" s="1"/>
  <c r="AD58" i="3"/>
  <c r="AD78" i="3" s="1"/>
  <c r="AB58" i="3"/>
  <c r="AB78" i="3" s="1"/>
  <c r="AA58" i="3"/>
  <c r="AA78" i="3" s="1"/>
  <c r="Y58" i="3"/>
  <c r="Y78" i="3" s="1"/>
  <c r="X58" i="3"/>
  <c r="X78" i="3" s="1"/>
  <c r="R58" i="3"/>
  <c r="R78" i="3" s="1"/>
  <c r="P58" i="3"/>
  <c r="P78" i="3" s="1"/>
  <c r="O58" i="3"/>
  <c r="O78" i="3" s="1"/>
  <c r="L58" i="3"/>
  <c r="L78" i="3" s="1"/>
  <c r="E58" i="3"/>
  <c r="D58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D57" i="3"/>
  <c r="ED56" i="3" s="1"/>
  <c r="DX57" i="3"/>
  <c r="DX56" i="3" s="1"/>
  <c r="DU57" i="3"/>
  <c r="DU56" i="3" s="1"/>
  <c r="DR57" i="3"/>
  <c r="DR56" i="3" s="1"/>
  <c r="DO57" i="3"/>
  <c r="DO56" i="3" s="1"/>
  <c r="DL57" i="3"/>
  <c r="DL56" i="3" s="1"/>
  <c r="DF57" i="3"/>
  <c r="DF56" i="3" s="1"/>
  <c r="DB57" i="3"/>
  <c r="DA57" i="3"/>
  <c r="DA56" i="3" s="1"/>
  <c r="V57" i="3"/>
  <c r="U57" i="3"/>
  <c r="J57" i="3"/>
  <c r="J56" i="3" s="1"/>
  <c r="I57" i="3"/>
  <c r="I56" i="3" s="1"/>
  <c r="EC56" i="3"/>
  <c r="EB56" i="3"/>
  <c r="DW56" i="3"/>
  <c r="DV56" i="3"/>
  <c r="DT56" i="3"/>
  <c r="ER56" i="3" s="1"/>
  <c r="DS56" i="3"/>
  <c r="DQ56" i="3"/>
  <c r="DP56" i="3"/>
  <c r="DN56" i="3"/>
  <c r="DM56" i="3"/>
  <c r="DK56" i="3"/>
  <c r="DJ56" i="3"/>
  <c r="DE56" i="3"/>
  <c r="DD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X56" i="3"/>
  <c r="AW56" i="3"/>
  <c r="AV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T56" i="3"/>
  <c r="S56" i="3"/>
  <c r="R56" i="3"/>
  <c r="Q56" i="3"/>
  <c r="P56" i="3"/>
  <c r="O56" i="3"/>
  <c r="N56" i="3"/>
  <c r="M56" i="3"/>
  <c r="L56" i="3"/>
  <c r="K56" i="3"/>
  <c r="H56" i="3"/>
  <c r="ES55" i="3"/>
  <c r="ER55" i="3"/>
  <c r="EQ55" i="3"/>
  <c r="EO55" i="3"/>
  <c r="EN55" i="3"/>
  <c r="EM55" i="3"/>
  <c r="EL55" i="3"/>
  <c r="EK55" i="3"/>
  <c r="EJ55" i="3"/>
  <c r="EI55" i="3"/>
  <c r="EH55" i="3"/>
  <c r="ED55" i="3"/>
  <c r="DX55" i="3"/>
  <c r="DU55" i="3"/>
  <c r="DR55" i="3"/>
  <c r="DO55" i="3"/>
  <c r="DL55" i="3"/>
  <c r="DF55" i="3"/>
  <c r="DB55" i="3"/>
  <c r="DA55" i="3"/>
  <c r="CZ55" i="3"/>
  <c r="CW55" i="3"/>
  <c r="CT55" i="3"/>
  <c r="CJ55" i="3"/>
  <c r="CN55" i="3"/>
  <c r="CI55" i="3"/>
  <c r="CH55" i="3"/>
  <c r="BS55" i="3"/>
  <c r="BO55" i="3"/>
  <c r="BN55" i="3"/>
  <c r="BM55" i="3"/>
  <c r="BG55" i="3"/>
  <c r="BD55" i="3"/>
  <c r="BA55" i="3"/>
  <c r="AX55" i="3"/>
  <c r="AR55" i="3"/>
  <c r="AO55" i="3"/>
  <c r="AL55" i="3"/>
  <c r="AI55" i="3"/>
  <c r="AF55" i="3"/>
  <c r="AC55" i="3"/>
  <c r="Z55" i="3"/>
  <c r="V55" i="3"/>
  <c r="U55" i="3"/>
  <c r="T55" i="3"/>
  <c r="Q55" i="3"/>
  <c r="N55" i="3"/>
  <c r="J55" i="3"/>
  <c r="I55" i="3"/>
  <c r="ES54" i="3"/>
  <c r="ER54" i="3"/>
  <c r="EQ54" i="3"/>
  <c r="EO54" i="3"/>
  <c r="EN54" i="3"/>
  <c r="EM54" i="3"/>
  <c r="EL54" i="3"/>
  <c r="EK54" i="3"/>
  <c r="EJ54" i="3"/>
  <c r="EI54" i="3"/>
  <c r="EH54" i="3"/>
  <c r="ED54" i="3"/>
  <c r="DX54" i="3"/>
  <c r="DU54" i="3"/>
  <c r="DR54" i="3"/>
  <c r="DO54" i="3"/>
  <c r="DL54" i="3"/>
  <c r="DF54" i="3"/>
  <c r="DB54" i="3"/>
  <c r="DA54" i="3"/>
  <c r="CZ54" i="3"/>
  <c r="CW54" i="3"/>
  <c r="CT54" i="3"/>
  <c r="CQ54" i="3"/>
  <c r="CJ54" i="3"/>
  <c r="CI54" i="3"/>
  <c r="CH54" i="3"/>
  <c r="BS54" i="3"/>
  <c r="BO54" i="3"/>
  <c r="BN54" i="3"/>
  <c r="BM54" i="3"/>
  <c r="BG54" i="3"/>
  <c r="BD54" i="3"/>
  <c r="BA54" i="3"/>
  <c r="AX54" i="3"/>
  <c r="AR54" i="3"/>
  <c r="AO54" i="3"/>
  <c r="AL54" i="3"/>
  <c r="AI54" i="3"/>
  <c r="AF54" i="3"/>
  <c r="AC54" i="3"/>
  <c r="Z54" i="3"/>
  <c r="V54" i="3"/>
  <c r="U54" i="3"/>
  <c r="T54" i="3"/>
  <c r="Q54" i="3"/>
  <c r="N54" i="3"/>
  <c r="J54" i="3"/>
  <c r="I54" i="3"/>
  <c r="ES52" i="3"/>
  <c r="ER52" i="3"/>
  <c r="EQ52" i="3"/>
  <c r="EO52" i="3"/>
  <c r="EN52" i="3"/>
  <c r="EM52" i="3"/>
  <c r="EL52" i="3"/>
  <c r="EK52" i="3"/>
  <c r="EJ52" i="3"/>
  <c r="EI52" i="3"/>
  <c r="EH52" i="3"/>
  <c r="ED52" i="3"/>
  <c r="DX52" i="3"/>
  <c r="DU52" i="3"/>
  <c r="DR52" i="3"/>
  <c r="DO52" i="3"/>
  <c r="DL52" i="3"/>
  <c r="DF52" i="3"/>
  <c r="DB52" i="3"/>
  <c r="DA52" i="3"/>
  <c r="CZ52" i="3"/>
  <c r="CW52" i="3"/>
  <c r="CT52" i="3"/>
  <c r="CQ52" i="3"/>
  <c r="CN52" i="3"/>
  <c r="CJ52" i="3"/>
  <c r="CI52" i="3"/>
  <c r="CH52" i="3"/>
  <c r="BS52" i="3"/>
  <c r="BP52" i="3"/>
  <c r="BM52" i="3"/>
  <c r="BG52" i="3"/>
  <c r="BD52" i="3"/>
  <c r="BA52" i="3"/>
  <c r="AX52" i="3"/>
  <c r="AR52" i="3"/>
  <c r="AO52" i="3"/>
  <c r="AL52" i="3"/>
  <c r="AI52" i="3"/>
  <c r="AF52" i="3"/>
  <c r="AC52" i="3"/>
  <c r="Z52" i="3"/>
  <c r="V52" i="3"/>
  <c r="U52" i="3"/>
  <c r="T52" i="3"/>
  <c r="Q52" i="3"/>
  <c r="N52" i="3"/>
  <c r="J52" i="3"/>
  <c r="I52" i="3"/>
  <c r="DH51" i="3"/>
  <c r="DH47" i="3" s="1"/>
  <c r="DX51" i="3"/>
  <c r="DU51" i="3"/>
  <c r="DR51" i="3"/>
  <c r="DO51" i="3"/>
  <c r="DL51" i="3"/>
  <c r="DF51" i="3"/>
  <c r="DB51" i="3"/>
  <c r="CZ51" i="3"/>
  <c r="CW51" i="3"/>
  <c r="CT51" i="3"/>
  <c r="CQ51" i="3"/>
  <c r="CN51" i="3"/>
  <c r="CJ51" i="3"/>
  <c r="CI51" i="3"/>
  <c r="CH51" i="3"/>
  <c r="BS51" i="3"/>
  <c r="BO51" i="3"/>
  <c r="BN51" i="3"/>
  <c r="BM51" i="3"/>
  <c r="BG51" i="3"/>
  <c r="BD51" i="3"/>
  <c r="BA51" i="3"/>
  <c r="AX51" i="3"/>
  <c r="AR51" i="3"/>
  <c r="AO51" i="3"/>
  <c r="AL51" i="3"/>
  <c r="AI51" i="3"/>
  <c r="AF51" i="3"/>
  <c r="AC51" i="3"/>
  <c r="Z51" i="3"/>
  <c r="V51" i="3"/>
  <c r="U51" i="3"/>
  <c r="T51" i="3"/>
  <c r="Q51" i="3"/>
  <c r="N51" i="3"/>
  <c r="J51" i="3"/>
  <c r="I51" i="3"/>
  <c r="ES49" i="3"/>
  <c r="ER49" i="3"/>
  <c r="EQ49" i="3"/>
  <c r="EO49" i="3"/>
  <c r="EN49" i="3"/>
  <c r="EM49" i="3"/>
  <c r="EL49" i="3"/>
  <c r="EK49" i="3"/>
  <c r="EJ49" i="3"/>
  <c r="EI49" i="3"/>
  <c r="EH49" i="3"/>
  <c r="ED49" i="3"/>
  <c r="DX49" i="3"/>
  <c r="DU49" i="3"/>
  <c r="DR49" i="3"/>
  <c r="DO49" i="3"/>
  <c r="DL49" i="3"/>
  <c r="DF49" i="3"/>
  <c r="DB49" i="3"/>
  <c r="DA49" i="3"/>
  <c r="CZ49" i="3"/>
  <c r="CW49" i="3"/>
  <c r="CT49" i="3"/>
  <c r="CQ49" i="3"/>
  <c r="CN49" i="3"/>
  <c r="CJ49" i="3"/>
  <c r="CI49" i="3"/>
  <c r="CH49" i="3"/>
  <c r="BS49" i="3"/>
  <c r="BO49" i="3"/>
  <c r="BN49" i="3"/>
  <c r="BM49" i="3"/>
  <c r="BG49" i="3"/>
  <c r="BD49" i="3"/>
  <c r="BA49" i="3"/>
  <c r="AX49" i="3"/>
  <c r="AR49" i="3"/>
  <c r="AO49" i="3"/>
  <c r="AL49" i="3"/>
  <c r="AI49" i="3"/>
  <c r="AF49" i="3"/>
  <c r="AC49" i="3"/>
  <c r="Z49" i="3"/>
  <c r="V49" i="3"/>
  <c r="U49" i="3"/>
  <c r="T49" i="3"/>
  <c r="Q49" i="3"/>
  <c r="N49" i="3"/>
  <c r="J49" i="3"/>
  <c r="I49" i="3"/>
  <c r="ES48" i="3"/>
  <c r="EO48" i="3"/>
  <c r="EN48" i="3"/>
  <c r="EM48" i="3"/>
  <c r="EJ48" i="3"/>
  <c r="EI48" i="3"/>
  <c r="EH48" i="3"/>
  <c r="ED48" i="3"/>
  <c r="DU48" i="3"/>
  <c r="DR48" i="3"/>
  <c r="DJ48" i="3"/>
  <c r="CZ48" i="3"/>
  <c r="CW48" i="3"/>
  <c r="CT48" i="3"/>
  <c r="CQ48" i="3"/>
  <c r="CN48" i="3"/>
  <c r="CJ48" i="3"/>
  <c r="CI48" i="3"/>
  <c r="CI47" i="3" s="1"/>
  <c r="CH48" i="3"/>
  <c r="BS48" i="3"/>
  <c r="BO48" i="3"/>
  <c r="BN48" i="3"/>
  <c r="BM48" i="3"/>
  <c r="BG48" i="3"/>
  <c r="BC48" i="3"/>
  <c r="BC47" i="3" s="1"/>
  <c r="BB48" i="3"/>
  <c r="BB47" i="3" s="1"/>
  <c r="BA48" i="3"/>
  <c r="AX48" i="3"/>
  <c r="AR48" i="3"/>
  <c r="EL48" i="3"/>
  <c r="AK48" i="3"/>
  <c r="AK47" i="3" s="1"/>
  <c r="AJ48" i="3"/>
  <c r="AJ47" i="3" s="1"/>
  <c r="AI48" i="3"/>
  <c r="AC48" i="3"/>
  <c r="Z48" i="3"/>
  <c r="T48" i="3"/>
  <c r="Q48" i="3"/>
  <c r="N48" i="3"/>
  <c r="J48" i="3"/>
  <c r="I48" i="3"/>
  <c r="DR47" i="3"/>
  <c r="CD47" i="3"/>
  <c r="CC47" i="3"/>
  <c r="CA47" i="3"/>
  <c r="BZ47" i="3"/>
  <c r="BX47" i="3"/>
  <c r="BW47" i="3"/>
  <c r="BU47" i="3"/>
  <c r="BT47" i="3"/>
  <c r="BI47" i="3"/>
  <c r="BH47" i="3"/>
  <c r="BF47" i="3"/>
  <c r="BE47" i="3"/>
  <c r="P47" i="3"/>
  <c r="O47" i="3"/>
  <c r="ES45" i="3"/>
  <c r="ER45" i="3"/>
  <c r="EQ45" i="3"/>
  <c r="EO45" i="3"/>
  <c r="EN45" i="3"/>
  <c r="EM45" i="3"/>
  <c r="EL45" i="3"/>
  <c r="EK45" i="3"/>
  <c r="EJ45" i="3"/>
  <c r="EI45" i="3"/>
  <c r="EH45" i="3"/>
  <c r="ED45" i="3"/>
  <c r="DX45" i="3"/>
  <c r="DU45" i="3"/>
  <c r="DR45" i="3"/>
  <c r="DO45" i="3"/>
  <c r="DL45" i="3"/>
  <c r="DF45" i="3"/>
  <c r="DB45" i="3"/>
  <c r="DA45" i="3"/>
  <c r="CZ45" i="3"/>
  <c r="CW45" i="3"/>
  <c r="CT45" i="3"/>
  <c r="CQ45" i="3"/>
  <c r="CN45" i="3"/>
  <c r="CH45" i="3"/>
  <c r="BS45" i="3"/>
  <c r="BO45" i="3"/>
  <c r="BN45" i="3"/>
  <c r="BM45" i="3"/>
  <c r="BG45" i="3"/>
  <c r="BD45" i="3"/>
  <c r="BA45" i="3"/>
  <c r="AX45" i="3"/>
  <c r="AR45" i="3"/>
  <c r="AO45" i="3"/>
  <c r="AL45" i="3"/>
  <c r="AI45" i="3"/>
  <c r="AF45" i="3"/>
  <c r="AC45" i="3"/>
  <c r="Z45" i="3"/>
  <c r="V45" i="3"/>
  <c r="U45" i="3"/>
  <c r="T45" i="3"/>
  <c r="Q45" i="3"/>
  <c r="N45" i="3"/>
  <c r="J45" i="3"/>
  <c r="I45" i="3"/>
  <c r="ES44" i="3"/>
  <c r="ER44" i="3"/>
  <c r="EQ44" i="3"/>
  <c r="EO44" i="3"/>
  <c r="EN44" i="3"/>
  <c r="EM44" i="3"/>
  <c r="EL44" i="3"/>
  <c r="EK44" i="3"/>
  <c r="EJ44" i="3"/>
  <c r="EI44" i="3"/>
  <c r="EH44" i="3"/>
  <c r="ED44" i="3"/>
  <c r="DX44" i="3"/>
  <c r="DU44" i="3"/>
  <c r="DR44" i="3"/>
  <c r="DO44" i="3"/>
  <c r="DL44" i="3"/>
  <c r="DF44" i="3"/>
  <c r="DB44" i="3"/>
  <c r="DB39" i="3" s="1"/>
  <c r="DA44" i="3"/>
  <c r="CZ44" i="3"/>
  <c r="CW44" i="3"/>
  <c r="CT44" i="3"/>
  <c r="CQ44" i="3"/>
  <c r="CN44" i="3"/>
  <c r="CJ44" i="3"/>
  <c r="CI44" i="3"/>
  <c r="CH44" i="3"/>
  <c r="BS44" i="3"/>
  <c r="BO44" i="3"/>
  <c r="BN44" i="3"/>
  <c r="BM44" i="3"/>
  <c r="BG44" i="3"/>
  <c r="BD44" i="3"/>
  <c r="BA44" i="3"/>
  <c r="AX44" i="3"/>
  <c r="AR44" i="3"/>
  <c r="AO44" i="3"/>
  <c r="AL44" i="3"/>
  <c r="AI44" i="3"/>
  <c r="AF44" i="3"/>
  <c r="AC44" i="3"/>
  <c r="Z44" i="3"/>
  <c r="V44" i="3"/>
  <c r="U44" i="3"/>
  <c r="T44" i="3"/>
  <c r="Q44" i="3"/>
  <c r="N44" i="3"/>
  <c r="J44" i="3"/>
  <c r="I44" i="3"/>
  <c r="ES43" i="3"/>
  <c r="ER43" i="3"/>
  <c r="EO43" i="3"/>
  <c r="EN43" i="3"/>
  <c r="EM43" i="3"/>
  <c r="EL43" i="3"/>
  <c r="EK43" i="3"/>
  <c r="EJ43" i="3"/>
  <c r="EI43" i="3"/>
  <c r="EH43" i="3"/>
  <c r="ED43" i="3"/>
  <c r="DX43" i="3"/>
  <c r="DU43" i="3"/>
  <c r="DR43" i="3"/>
  <c r="DO43" i="3"/>
  <c r="DL43" i="3"/>
  <c r="DA43" i="3"/>
  <c r="DB43" i="3"/>
  <c r="CZ43" i="3"/>
  <c r="CW43" i="3"/>
  <c r="CT43" i="3"/>
  <c r="CQ43" i="3"/>
  <c r="CN43" i="3"/>
  <c r="CJ43" i="3"/>
  <c r="CI43" i="3"/>
  <c r="CH43" i="3"/>
  <c r="BS43" i="3"/>
  <c r="BP43" i="3"/>
  <c r="BM43" i="3"/>
  <c r="BG43" i="3"/>
  <c r="BD43" i="3"/>
  <c r="BA43" i="3"/>
  <c r="AX43" i="3"/>
  <c r="AR43" i="3"/>
  <c r="AO43" i="3"/>
  <c r="AL43" i="3"/>
  <c r="AI43" i="3"/>
  <c r="AF43" i="3"/>
  <c r="AC43" i="3"/>
  <c r="Z43" i="3"/>
  <c r="V43" i="3"/>
  <c r="U43" i="3"/>
  <c r="T43" i="3"/>
  <c r="Q43" i="3"/>
  <c r="N43" i="3"/>
  <c r="J43" i="3"/>
  <c r="I43" i="3"/>
  <c r="ES41" i="3"/>
  <c r="ER41" i="3"/>
  <c r="EQ41" i="3"/>
  <c r="EO41" i="3"/>
  <c r="EN41" i="3"/>
  <c r="EM41" i="3"/>
  <c r="EL41" i="3"/>
  <c r="EK41" i="3"/>
  <c r="EJ41" i="3"/>
  <c r="EI41" i="3"/>
  <c r="EH41" i="3"/>
  <c r="ED41" i="3"/>
  <c r="DX41" i="3"/>
  <c r="DU41" i="3"/>
  <c r="DR41" i="3"/>
  <c r="DO41" i="3"/>
  <c r="DL41" i="3"/>
  <c r="DF41" i="3"/>
  <c r="DB41" i="3"/>
  <c r="DA41" i="3"/>
  <c r="CZ41" i="3"/>
  <c r="CW41" i="3"/>
  <c r="CT41" i="3"/>
  <c r="CQ41" i="3"/>
  <c r="CN41" i="3"/>
  <c r="CJ41" i="3"/>
  <c r="CI41" i="3"/>
  <c r="CH41" i="3"/>
  <c r="BS41" i="3"/>
  <c r="BO41" i="3"/>
  <c r="BN41" i="3"/>
  <c r="BM41" i="3"/>
  <c r="BG41" i="3"/>
  <c r="BD41" i="3"/>
  <c r="BA41" i="3"/>
  <c r="AX41" i="3"/>
  <c r="AR41" i="3"/>
  <c r="AO41" i="3"/>
  <c r="AL41" i="3"/>
  <c r="AI41" i="3"/>
  <c r="AF41" i="3"/>
  <c r="AC41" i="3"/>
  <c r="Z41" i="3"/>
  <c r="V41" i="3"/>
  <c r="U41" i="3"/>
  <c r="T41" i="3"/>
  <c r="Q41" i="3"/>
  <c r="N41" i="3"/>
  <c r="J41" i="3"/>
  <c r="I41" i="3"/>
  <c r="EQ40" i="3"/>
  <c r="EO40" i="3"/>
  <c r="EN40" i="3"/>
  <c r="EM40" i="3"/>
  <c r="EL40" i="3"/>
  <c r="EJ40" i="3"/>
  <c r="EI40" i="3"/>
  <c r="EH40" i="3"/>
  <c r="ED40" i="3"/>
  <c r="DX40" i="3"/>
  <c r="ES40" i="3"/>
  <c r="ER40" i="3"/>
  <c r="DR40" i="3"/>
  <c r="DO40" i="3"/>
  <c r="DJ40" i="3"/>
  <c r="DF40" i="3"/>
  <c r="CZ40" i="3"/>
  <c r="CW40" i="3"/>
  <c r="CT40" i="3"/>
  <c r="CQ40" i="3"/>
  <c r="CN40" i="3"/>
  <c r="CJ40" i="3"/>
  <c r="CI40" i="3"/>
  <c r="CH40" i="3"/>
  <c r="BS40" i="3"/>
  <c r="BO40" i="3"/>
  <c r="BN40" i="3"/>
  <c r="BM40" i="3"/>
  <c r="BG40" i="3"/>
  <c r="BC40" i="3"/>
  <c r="BB40" i="3"/>
  <c r="BB39" i="3" s="1"/>
  <c r="BA40" i="3"/>
  <c r="AX40" i="3"/>
  <c r="AR40" i="3"/>
  <c r="AO40" i="3"/>
  <c r="AL40" i="3"/>
  <c r="AI40" i="3"/>
  <c r="AC40" i="3"/>
  <c r="Z40" i="3"/>
  <c r="V40" i="3"/>
  <c r="T40" i="3"/>
  <c r="Q40" i="3"/>
  <c r="N40" i="3"/>
  <c r="J40" i="3"/>
  <c r="I40" i="3"/>
  <c r="ED39" i="3"/>
  <c r="DO39" i="3"/>
  <c r="CZ39" i="3"/>
  <c r="CD39" i="3"/>
  <c r="CE39" i="3" s="1"/>
  <c r="CC39" i="3"/>
  <c r="CA39" i="3"/>
  <c r="CA34" i="3" s="1"/>
  <c r="BZ39" i="3"/>
  <c r="BX39" i="3"/>
  <c r="BW39" i="3"/>
  <c r="BU39" i="3"/>
  <c r="BV39" i="3" s="1"/>
  <c r="BT39" i="3"/>
  <c r="BI39" i="3"/>
  <c r="BH39" i="3"/>
  <c r="BF39" i="3"/>
  <c r="BE39" i="3"/>
  <c r="AX39" i="3"/>
  <c r="T39" i="3"/>
  <c r="P39" i="3"/>
  <c r="O39" i="3"/>
  <c r="ES38" i="3"/>
  <c r="ER38" i="3"/>
  <c r="EQ38" i="3"/>
  <c r="EO38" i="3"/>
  <c r="EN38" i="3"/>
  <c r="EM38" i="3"/>
  <c r="EL38" i="3"/>
  <c r="EK38" i="3"/>
  <c r="EJ38" i="3"/>
  <c r="EI38" i="3"/>
  <c r="EH38" i="3"/>
  <c r="ED38" i="3"/>
  <c r="DX38" i="3"/>
  <c r="DU38" i="3"/>
  <c r="DR38" i="3"/>
  <c r="DO38" i="3"/>
  <c r="DL38" i="3"/>
  <c r="DF38" i="3"/>
  <c r="DB38" i="3"/>
  <c r="DA38" i="3"/>
  <c r="CZ38" i="3"/>
  <c r="CW38" i="3"/>
  <c r="CT38" i="3"/>
  <c r="CQ38" i="3"/>
  <c r="CN38" i="3"/>
  <c r="CJ38" i="3"/>
  <c r="CI38" i="3"/>
  <c r="CH38" i="3"/>
  <c r="BS38" i="3"/>
  <c r="BP38" i="3"/>
  <c r="BM38" i="3"/>
  <c r="BG38" i="3"/>
  <c r="BD38" i="3"/>
  <c r="BA38" i="3"/>
  <c r="AX38" i="3"/>
  <c r="AR38" i="3"/>
  <c r="AO38" i="3"/>
  <c r="AL38" i="3"/>
  <c r="AI38" i="3"/>
  <c r="AF38" i="3"/>
  <c r="AC38" i="3"/>
  <c r="Z38" i="3"/>
  <c r="V38" i="3"/>
  <c r="U38" i="3"/>
  <c r="T38" i="3"/>
  <c r="Q38" i="3"/>
  <c r="N38" i="3"/>
  <c r="J38" i="3"/>
  <c r="I38" i="3"/>
  <c r="ES37" i="3"/>
  <c r="ER37" i="3"/>
  <c r="EQ37" i="3"/>
  <c r="EO37" i="3"/>
  <c r="EN37" i="3"/>
  <c r="EM37" i="3"/>
  <c r="EL37" i="3"/>
  <c r="EK37" i="3"/>
  <c r="EJ37" i="3"/>
  <c r="EI37" i="3"/>
  <c r="EH37" i="3"/>
  <c r="ED37" i="3"/>
  <c r="DX37" i="3"/>
  <c r="DU37" i="3"/>
  <c r="DR37" i="3"/>
  <c r="DO37" i="3"/>
  <c r="DL37" i="3"/>
  <c r="DF37" i="3"/>
  <c r="DB37" i="3"/>
  <c r="DA37" i="3"/>
  <c r="CZ37" i="3"/>
  <c r="CW37" i="3"/>
  <c r="CT37" i="3"/>
  <c r="CQ37" i="3"/>
  <c r="CN37" i="3"/>
  <c r="CJ37" i="3"/>
  <c r="CI37" i="3"/>
  <c r="CH37" i="3"/>
  <c r="BS37" i="3"/>
  <c r="BP37" i="3"/>
  <c r="BM37" i="3"/>
  <c r="BG37" i="3"/>
  <c r="BD37" i="3"/>
  <c r="BA37" i="3"/>
  <c r="AX37" i="3"/>
  <c r="AR37" i="3"/>
  <c r="AO37" i="3"/>
  <c r="AL37" i="3"/>
  <c r="AI37" i="3"/>
  <c r="AF37" i="3"/>
  <c r="AC37" i="3"/>
  <c r="Z37" i="3"/>
  <c r="V37" i="3"/>
  <c r="U37" i="3"/>
  <c r="T37" i="3"/>
  <c r="Q37" i="3"/>
  <c r="N37" i="3"/>
  <c r="J37" i="3"/>
  <c r="I37" i="3"/>
  <c r="ES36" i="3"/>
  <c r="ER36" i="3"/>
  <c r="EQ36" i="3"/>
  <c r="EO36" i="3"/>
  <c r="EN36" i="3"/>
  <c r="EM36" i="3"/>
  <c r="EL36" i="3"/>
  <c r="EK36" i="3"/>
  <c r="EJ36" i="3"/>
  <c r="EI36" i="3"/>
  <c r="EH36" i="3"/>
  <c r="ED36" i="3"/>
  <c r="DX36" i="3"/>
  <c r="DU36" i="3"/>
  <c r="DR36" i="3"/>
  <c r="DO36" i="3"/>
  <c r="DL36" i="3"/>
  <c r="DF36" i="3"/>
  <c r="DB36" i="3"/>
  <c r="DA36" i="3"/>
  <c r="CZ36" i="3"/>
  <c r="CW36" i="3"/>
  <c r="CT36" i="3"/>
  <c r="CQ36" i="3"/>
  <c r="CN36" i="3"/>
  <c r="CJ36" i="3"/>
  <c r="CI36" i="3"/>
  <c r="CH36" i="3"/>
  <c r="BS36" i="3"/>
  <c r="BO36" i="3"/>
  <c r="BO35" i="3" s="1"/>
  <c r="BN36" i="3"/>
  <c r="BN35" i="3" s="1"/>
  <c r="BM36" i="3"/>
  <c r="BG36" i="3"/>
  <c r="BC36" i="3"/>
  <c r="BB36" i="3"/>
  <c r="BB35" i="3" s="1"/>
  <c r="BA36" i="3"/>
  <c r="AX36" i="3"/>
  <c r="AR36" i="3"/>
  <c r="AO36" i="3"/>
  <c r="AL36" i="3"/>
  <c r="AI36" i="3"/>
  <c r="AF36" i="3"/>
  <c r="AC36" i="3"/>
  <c r="Z36" i="3"/>
  <c r="V36" i="3"/>
  <c r="U36" i="3"/>
  <c r="T36" i="3"/>
  <c r="Q36" i="3"/>
  <c r="N36" i="3"/>
  <c r="J36" i="3"/>
  <c r="I36" i="3"/>
  <c r="EC35" i="3"/>
  <c r="EB35" i="3"/>
  <c r="DW35" i="3"/>
  <c r="DV35" i="3"/>
  <c r="DT35" i="3"/>
  <c r="DS35" i="3"/>
  <c r="DQ35" i="3"/>
  <c r="DP35" i="3"/>
  <c r="DN35" i="3"/>
  <c r="DM35" i="3"/>
  <c r="DK35" i="3"/>
  <c r="DJ35" i="3"/>
  <c r="DE35" i="3"/>
  <c r="DD35" i="3"/>
  <c r="CY35" i="3"/>
  <c r="CX35" i="3"/>
  <c r="CX34" i="3" s="1"/>
  <c r="CV35" i="3"/>
  <c r="CV34" i="3" s="1"/>
  <c r="CU35" i="3"/>
  <c r="CU34" i="3" s="1"/>
  <c r="CS35" i="3"/>
  <c r="CS34" i="3" s="1"/>
  <c r="CR35" i="3"/>
  <c r="CP35" i="3"/>
  <c r="CO35" i="3"/>
  <c r="CM35" i="3"/>
  <c r="CL35" i="3"/>
  <c r="CG35" i="3"/>
  <c r="CF35" i="3"/>
  <c r="CD35" i="3"/>
  <c r="CC35" i="3"/>
  <c r="CA35" i="3"/>
  <c r="BZ35" i="3"/>
  <c r="BX35" i="3"/>
  <c r="BW35" i="3"/>
  <c r="BU35" i="3"/>
  <c r="BT35" i="3"/>
  <c r="BR35" i="3"/>
  <c r="BQ35" i="3"/>
  <c r="BL35" i="3"/>
  <c r="BK35" i="3"/>
  <c r="BI35" i="3"/>
  <c r="BH35" i="3"/>
  <c r="BF35" i="3"/>
  <c r="BE35" i="3"/>
  <c r="AZ35" i="3"/>
  <c r="AY35" i="3"/>
  <c r="AW35" i="3"/>
  <c r="AV35" i="3"/>
  <c r="AT35" i="3"/>
  <c r="AS35" i="3"/>
  <c r="AQ35" i="3"/>
  <c r="AP35" i="3"/>
  <c r="AN35" i="3"/>
  <c r="AM35" i="3"/>
  <c r="AK35" i="3"/>
  <c r="AJ35" i="3"/>
  <c r="AH35" i="3"/>
  <c r="AG35" i="3"/>
  <c r="AE35" i="3"/>
  <c r="AD35" i="3"/>
  <c r="AB35" i="3"/>
  <c r="AA35" i="3"/>
  <c r="Y35" i="3"/>
  <c r="X35" i="3"/>
  <c r="S35" i="3"/>
  <c r="S34" i="3" s="1"/>
  <c r="R35" i="3"/>
  <c r="P35" i="3"/>
  <c r="O35" i="3"/>
  <c r="M35" i="3"/>
  <c r="L35" i="3"/>
  <c r="ES33" i="3"/>
  <c r="ER33" i="3"/>
  <c r="EQ33" i="3"/>
  <c r="EO33" i="3"/>
  <c r="EN33" i="3"/>
  <c r="EM33" i="3"/>
  <c r="EL33" i="3"/>
  <c r="EK33" i="3"/>
  <c r="EJ33" i="3"/>
  <c r="EI33" i="3"/>
  <c r="EH33" i="3"/>
  <c r="ED33" i="3"/>
  <c r="DX33" i="3"/>
  <c r="DU33" i="3"/>
  <c r="DR33" i="3"/>
  <c r="DO33" i="3"/>
  <c r="DL33" i="3"/>
  <c r="DF33" i="3"/>
  <c r="DB33" i="3"/>
  <c r="DA33" i="3"/>
  <c r="CZ33" i="3"/>
  <c r="CW33" i="3"/>
  <c r="CT33" i="3"/>
  <c r="CQ33" i="3"/>
  <c r="CN33" i="3"/>
  <c r="CJ33" i="3"/>
  <c r="CI33" i="3"/>
  <c r="CH33" i="3"/>
  <c r="BS33" i="3"/>
  <c r="BP33" i="3"/>
  <c r="BM33" i="3"/>
  <c r="BG33" i="3"/>
  <c r="BD33" i="3"/>
  <c r="BA33" i="3"/>
  <c r="AX33" i="3"/>
  <c r="AR33" i="3"/>
  <c r="AO33" i="3"/>
  <c r="AL33" i="3"/>
  <c r="AI33" i="3"/>
  <c r="AF33" i="3"/>
  <c r="AC33" i="3"/>
  <c r="Z33" i="3"/>
  <c r="V33" i="3"/>
  <c r="U33" i="3"/>
  <c r="T33" i="3"/>
  <c r="Q33" i="3"/>
  <c r="N33" i="3"/>
  <c r="J33" i="3"/>
  <c r="I33" i="3"/>
  <c r="ES32" i="3"/>
  <c r="ER32" i="3"/>
  <c r="EQ32" i="3"/>
  <c r="EO32" i="3"/>
  <c r="EN32" i="3"/>
  <c r="EM32" i="3"/>
  <c r="EL32" i="3"/>
  <c r="EK32" i="3"/>
  <c r="EJ32" i="3"/>
  <c r="EI32" i="3"/>
  <c r="EH32" i="3"/>
  <c r="ED32" i="3"/>
  <c r="DX32" i="3"/>
  <c r="DU32" i="3"/>
  <c r="DR32" i="3"/>
  <c r="DO32" i="3"/>
  <c r="DL32" i="3"/>
  <c r="DF32" i="3"/>
  <c r="DB32" i="3"/>
  <c r="DA32" i="3"/>
  <c r="CZ32" i="3"/>
  <c r="CW32" i="3"/>
  <c r="CT32" i="3"/>
  <c r="CQ32" i="3"/>
  <c r="CN32" i="3"/>
  <c r="CJ32" i="3"/>
  <c r="CI32" i="3"/>
  <c r="CH32" i="3"/>
  <c r="BS32" i="3"/>
  <c r="BO32" i="3"/>
  <c r="BN32" i="3"/>
  <c r="BM32" i="3"/>
  <c r="BG32" i="3"/>
  <c r="BC32" i="3"/>
  <c r="BB32" i="3"/>
  <c r="BA32" i="3"/>
  <c r="AX32" i="3"/>
  <c r="AR32" i="3"/>
  <c r="AO32" i="3"/>
  <c r="AL32" i="3"/>
  <c r="AI32" i="3"/>
  <c r="AF32" i="3"/>
  <c r="AC32" i="3"/>
  <c r="Z32" i="3"/>
  <c r="V32" i="3"/>
  <c r="U32" i="3"/>
  <c r="T32" i="3"/>
  <c r="Q32" i="3"/>
  <c r="N32" i="3"/>
  <c r="J32" i="3"/>
  <c r="I32" i="3"/>
  <c r="ER28" i="3"/>
  <c r="EQ28" i="3"/>
  <c r="EO28" i="3"/>
  <c r="EN28" i="3"/>
  <c r="EM28" i="3"/>
  <c r="EK28" i="3"/>
  <c r="EJ28" i="3"/>
  <c r="EI28" i="3"/>
  <c r="EH28" i="3"/>
  <c r="ED28" i="3"/>
  <c r="DU28" i="3"/>
  <c r="DR28" i="3"/>
  <c r="DO28" i="3"/>
  <c r="DL28" i="3"/>
  <c r="DF28" i="3"/>
  <c r="DB28" i="3"/>
  <c r="CZ28" i="3"/>
  <c r="CW28" i="3"/>
  <c r="CT28" i="3"/>
  <c r="CQ28" i="3"/>
  <c r="CN28" i="3"/>
  <c r="CH28" i="3"/>
  <c r="BS28" i="3"/>
  <c r="BM28" i="3"/>
  <c r="BG28" i="3"/>
  <c r="BC28" i="3"/>
  <c r="BB28" i="3"/>
  <c r="BA28" i="3"/>
  <c r="AR28" i="3"/>
  <c r="AO28" i="3"/>
  <c r="AL28" i="3"/>
  <c r="AI28" i="3"/>
  <c r="AF28" i="3"/>
  <c r="AC28" i="3"/>
  <c r="Z28" i="3"/>
  <c r="T28" i="3"/>
  <c r="Q28" i="3"/>
  <c r="N28" i="3"/>
  <c r="J28" i="3"/>
  <c r="I28" i="3"/>
  <c r="ES27" i="3"/>
  <c r="ER27" i="3"/>
  <c r="EQ27" i="3"/>
  <c r="EO27" i="3"/>
  <c r="EN27" i="3"/>
  <c r="EM27" i="3"/>
  <c r="EL27" i="3"/>
  <c r="EK27" i="3"/>
  <c r="EJ27" i="3"/>
  <c r="EI27" i="3"/>
  <c r="EH27" i="3"/>
  <c r="ED27" i="3"/>
  <c r="DX27" i="3"/>
  <c r="DU27" i="3"/>
  <c r="DR27" i="3"/>
  <c r="DO27" i="3"/>
  <c r="DL27" i="3"/>
  <c r="DF27" i="3"/>
  <c r="DB27" i="3"/>
  <c r="DA27" i="3"/>
  <c r="CZ27" i="3"/>
  <c r="CW27" i="3"/>
  <c r="CT27" i="3"/>
  <c r="CQ27" i="3"/>
  <c r="CN27" i="3"/>
  <c r="CJ27" i="3"/>
  <c r="CI27" i="3"/>
  <c r="CH27" i="3"/>
  <c r="BS27" i="3"/>
  <c r="BO27" i="3"/>
  <c r="BN27" i="3"/>
  <c r="BM27" i="3"/>
  <c r="BG27" i="3"/>
  <c r="BC27" i="3"/>
  <c r="BB27" i="3"/>
  <c r="BA27" i="3"/>
  <c r="AX27" i="3"/>
  <c r="AR27" i="3"/>
  <c r="AO27" i="3"/>
  <c r="AL27" i="3"/>
  <c r="AI27" i="3"/>
  <c r="AF27" i="3"/>
  <c r="AC27" i="3"/>
  <c r="Z27" i="3"/>
  <c r="V27" i="3"/>
  <c r="U27" i="3"/>
  <c r="T27" i="3"/>
  <c r="Q27" i="3"/>
  <c r="N27" i="3"/>
  <c r="J27" i="3"/>
  <c r="I27" i="3"/>
  <c r="ES26" i="3"/>
  <c r="ER26" i="3"/>
  <c r="EQ26" i="3"/>
  <c r="EO26" i="3"/>
  <c r="EN26" i="3"/>
  <c r="EM26" i="3"/>
  <c r="EL26" i="3"/>
  <c r="EK26" i="3"/>
  <c r="EJ26" i="3"/>
  <c r="EI26" i="3"/>
  <c r="EH26" i="3"/>
  <c r="ED26" i="3"/>
  <c r="DX26" i="3"/>
  <c r="DU26" i="3"/>
  <c r="DR26" i="3"/>
  <c r="DO26" i="3"/>
  <c r="DL26" i="3"/>
  <c r="DF26" i="3"/>
  <c r="DB26" i="3"/>
  <c r="DA26" i="3"/>
  <c r="CZ26" i="3"/>
  <c r="CW26" i="3"/>
  <c r="CT26" i="3"/>
  <c r="CQ26" i="3"/>
  <c r="CN26" i="3"/>
  <c r="CJ26" i="3"/>
  <c r="CI26" i="3"/>
  <c r="CH26" i="3"/>
  <c r="BS26" i="3"/>
  <c r="BO26" i="3"/>
  <c r="BN26" i="3"/>
  <c r="BM26" i="3"/>
  <c r="BG26" i="3"/>
  <c r="BC26" i="3"/>
  <c r="BB26" i="3"/>
  <c r="BA26" i="3"/>
  <c r="AX26" i="3"/>
  <c r="AR26" i="3"/>
  <c r="AO26" i="3"/>
  <c r="AL26" i="3"/>
  <c r="AI26" i="3"/>
  <c r="AF26" i="3"/>
  <c r="AC26" i="3"/>
  <c r="Z26" i="3"/>
  <c r="V26" i="3"/>
  <c r="U26" i="3"/>
  <c r="T26" i="3"/>
  <c r="Q26" i="3"/>
  <c r="I26" i="3"/>
  <c r="EC25" i="3"/>
  <c r="EB25" i="3"/>
  <c r="EB24" i="3" s="1"/>
  <c r="DW25" i="3"/>
  <c r="DW24" i="3" s="1"/>
  <c r="DV25" i="3"/>
  <c r="DT25" i="3"/>
  <c r="DT24" i="3" s="1"/>
  <c r="DS25" i="3"/>
  <c r="DS24" i="3" s="1"/>
  <c r="DQ25" i="3"/>
  <c r="DQ24" i="3" s="1"/>
  <c r="DP25" i="3"/>
  <c r="DN25" i="3"/>
  <c r="DM25" i="3"/>
  <c r="DK25" i="3"/>
  <c r="DJ25" i="3"/>
  <c r="DJ24" i="3" s="1"/>
  <c r="DE25" i="3"/>
  <c r="DD25" i="3"/>
  <c r="DD24" i="3" s="1"/>
  <c r="CY25" i="3"/>
  <c r="CY24" i="3" s="1"/>
  <c r="CX25" i="3"/>
  <c r="CX24" i="3" s="1"/>
  <c r="CV25" i="3"/>
  <c r="CU25" i="3"/>
  <c r="CS25" i="3"/>
  <c r="CR25" i="3"/>
  <c r="CR24" i="3" s="1"/>
  <c r="CP25" i="3"/>
  <c r="CP24" i="3" s="1"/>
  <c r="CO25" i="3"/>
  <c r="CM25" i="3"/>
  <c r="CM24" i="3" s="1"/>
  <c r="CL25" i="3"/>
  <c r="CL24" i="3" s="1"/>
  <c r="CG25" i="3"/>
  <c r="CF25" i="3"/>
  <c r="CF24" i="3" s="1"/>
  <c r="CD25" i="3"/>
  <c r="CD24" i="3" s="1"/>
  <c r="CC25" i="3"/>
  <c r="CC24" i="3" s="1"/>
  <c r="CA25" i="3"/>
  <c r="CA24" i="3" s="1"/>
  <c r="BZ25" i="3"/>
  <c r="BZ24" i="3" s="1"/>
  <c r="BX25" i="3"/>
  <c r="BW25" i="3"/>
  <c r="BW24" i="3" s="1"/>
  <c r="BU25" i="3"/>
  <c r="BU24" i="3" s="1"/>
  <c r="BT25" i="3"/>
  <c r="BT24" i="3" s="1"/>
  <c r="BR25" i="3"/>
  <c r="BR24" i="3" s="1"/>
  <c r="BQ25" i="3"/>
  <c r="BL25" i="3"/>
  <c r="BL24" i="3" s="1"/>
  <c r="BK25" i="3"/>
  <c r="BI25" i="3"/>
  <c r="BH25" i="3"/>
  <c r="BH24" i="3" s="1"/>
  <c r="BF25" i="3"/>
  <c r="BF24" i="3" s="1"/>
  <c r="BE25" i="3"/>
  <c r="BE24" i="3" s="1"/>
  <c r="AZ25" i="3"/>
  <c r="AZ24" i="3" s="1"/>
  <c r="AY25" i="3"/>
  <c r="AY24" i="3" s="1"/>
  <c r="AW25" i="3"/>
  <c r="AW24" i="3" s="1"/>
  <c r="AV25" i="3"/>
  <c r="AV24" i="3" s="1"/>
  <c r="AT25" i="3"/>
  <c r="AT24" i="3" s="1"/>
  <c r="AS25" i="3"/>
  <c r="AS24" i="3" s="1"/>
  <c r="AQ25" i="3"/>
  <c r="AP25" i="3"/>
  <c r="AP24" i="3" s="1"/>
  <c r="AN25" i="3"/>
  <c r="AN24" i="3" s="1"/>
  <c r="AM25" i="3"/>
  <c r="AM24" i="3" s="1"/>
  <c r="AK25" i="3"/>
  <c r="AJ25" i="3"/>
  <c r="AJ24" i="3" s="1"/>
  <c r="AH25" i="3"/>
  <c r="AH24" i="3" s="1"/>
  <c r="AG25" i="3"/>
  <c r="AE25" i="3"/>
  <c r="AE24" i="3" s="1"/>
  <c r="AD25" i="3"/>
  <c r="AD24" i="3" s="1"/>
  <c r="AB25" i="3"/>
  <c r="AB24" i="3" s="1"/>
  <c r="AA25" i="3"/>
  <c r="AC25" i="3" s="1"/>
  <c r="Y25" i="3"/>
  <c r="X25" i="3"/>
  <c r="X24" i="3" s="1"/>
  <c r="S25" i="3"/>
  <c r="R25" i="3"/>
  <c r="R24" i="3" s="1"/>
  <c r="P25" i="3"/>
  <c r="P24" i="3" s="1"/>
  <c r="O25" i="3"/>
  <c r="O24" i="3" s="1"/>
  <c r="M25" i="3"/>
  <c r="L25" i="3"/>
  <c r="L24" i="3" s="1"/>
  <c r="EC24" i="3"/>
  <c r="DM24" i="3"/>
  <c r="DK24" i="3"/>
  <c r="CV24" i="3"/>
  <c r="BX24" i="3"/>
  <c r="ES23" i="3"/>
  <c r="ER23" i="3"/>
  <c r="EQ23" i="3"/>
  <c r="EO23" i="3"/>
  <c r="EN23" i="3"/>
  <c r="EM23" i="3"/>
  <c r="EL23" i="3"/>
  <c r="EK23" i="3"/>
  <c r="EI23" i="3"/>
  <c r="EH23" i="3"/>
  <c r="ED23" i="3"/>
  <c r="DX23" i="3"/>
  <c r="DU23" i="3"/>
  <c r="DR23" i="3"/>
  <c r="DO23" i="3"/>
  <c r="DL23" i="3"/>
  <c r="DF23" i="3"/>
  <c r="DC23" i="3"/>
  <c r="CZ23" i="3"/>
  <c r="CW23" i="3"/>
  <c r="CT23" i="3"/>
  <c r="CQ23" i="3"/>
  <c r="CN23" i="3"/>
  <c r="CJ23" i="3"/>
  <c r="CI23" i="3"/>
  <c r="CH23" i="3"/>
  <c r="BS23" i="3"/>
  <c r="BO23" i="3"/>
  <c r="BP23" i="3" s="1"/>
  <c r="BN23" i="3"/>
  <c r="BM23" i="3"/>
  <c r="BG23" i="3"/>
  <c r="BC23" i="3"/>
  <c r="BB23" i="3"/>
  <c r="BA23" i="3"/>
  <c r="AX23" i="3"/>
  <c r="AR23" i="3"/>
  <c r="AO23" i="3"/>
  <c r="AL23" i="3"/>
  <c r="AI23" i="3"/>
  <c r="AF23" i="3"/>
  <c r="V23" i="3"/>
  <c r="AA23" i="3"/>
  <c r="AA21" i="3" s="1"/>
  <c r="T23" i="3"/>
  <c r="Q23" i="3"/>
  <c r="N23" i="3"/>
  <c r="J23" i="3"/>
  <c r="I23" i="3"/>
  <c r="ES22" i="3"/>
  <c r="EQ22" i="3"/>
  <c r="EO22" i="3"/>
  <c r="EN22" i="3"/>
  <c r="EM22" i="3"/>
  <c r="EL22" i="3"/>
  <c r="EK22" i="3"/>
  <c r="EJ22" i="3"/>
  <c r="EI22" i="3"/>
  <c r="ED22" i="3"/>
  <c r="DX22" i="3"/>
  <c r="DS22" i="3"/>
  <c r="DR22" i="3"/>
  <c r="DO22" i="3"/>
  <c r="DL22" i="3"/>
  <c r="DF22" i="3"/>
  <c r="DB22" i="3"/>
  <c r="DB21" i="3" s="1"/>
  <c r="DA22" i="3"/>
  <c r="CZ22" i="3"/>
  <c r="CW22" i="3"/>
  <c r="CT22" i="3"/>
  <c r="CQ22" i="3"/>
  <c r="CN22" i="3"/>
  <c r="CJ22" i="3"/>
  <c r="CI22" i="3"/>
  <c r="CH22" i="3"/>
  <c r="BS22" i="3"/>
  <c r="BO22" i="3"/>
  <c r="BN22" i="3"/>
  <c r="BN21" i="3" s="1"/>
  <c r="BM22" i="3"/>
  <c r="BG22" i="3"/>
  <c r="BC22" i="3"/>
  <c r="BB22" i="3"/>
  <c r="BA22" i="3"/>
  <c r="AX22" i="3"/>
  <c r="AR22" i="3"/>
  <c r="AO22" i="3"/>
  <c r="AL22" i="3"/>
  <c r="AI22" i="3"/>
  <c r="AF22" i="3"/>
  <c r="AC22" i="3"/>
  <c r="Z22" i="3"/>
  <c r="V22" i="3"/>
  <c r="U22" i="3"/>
  <c r="T22" i="3"/>
  <c r="Q22" i="3"/>
  <c r="J22" i="3"/>
  <c r="I22" i="3"/>
  <c r="EC21" i="3"/>
  <c r="EB21" i="3"/>
  <c r="DW21" i="3"/>
  <c r="DV21" i="3"/>
  <c r="DT21" i="3"/>
  <c r="DQ21" i="3"/>
  <c r="DP21" i="3"/>
  <c r="DR21" i="3" s="1"/>
  <c r="DN21" i="3"/>
  <c r="DM21" i="3"/>
  <c r="DK21" i="3"/>
  <c r="DJ21" i="3"/>
  <c r="DE21" i="3"/>
  <c r="DD21" i="3"/>
  <c r="CY21" i="3"/>
  <c r="CX21" i="3"/>
  <c r="CV21" i="3"/>
  <c r="CU21" i="3"/>
  <c r="CS21" i="3"/>
  <c r="CR21" i="3"/>
  <c r="CP21" i="3"/>
  <c r="CO21" i="3"/>
  <c r="CQ21" i="3" s="1"/>
  <c r="CM21" i="3"/>
  <c r="CL21" i="3"/>
  <c r="CG21" i="3"/>
  <c r="CF21" i="3"/>
  <c r="BR21" i="3"/>
  <c r="BQ21" i="3"/>
  <c r="BL21" i="3"/>
  <c r="BM21" i="3" s="1"/>
  <c r="BK21" i="3"/>
  <c r="BF21" i="3"/>
  <c r="BE21" i="3"/>
  <c r="BA21" i="3"/>
  <c r="AW21" i="3"/>
  <c r="AV21" i="3"/>
  <c r="AQ21" i="3"/>
  <c r="AP21" i="3"/>
  <c r="AN21" i="3"/>
  <c r="AM21" i="3"/>
  <c r="AK21" i="3"/>
  <c r="AJ21" i="3"/>
  <c r="AH21" i="3"/>
  <c r="AG21" i="3"/>
  <c r="AE21" i="3"/>
  <c r="AD21" i="3"/>
  <c r="AB21" i="3"/>
  <c r="Y21" i="3"/>
  <c r="S21" i="3"/>
  <c r="R21" i="3"/>
  <c r="P21" i="3"/>
  <c r="O21" i="3"/>
  <c r="M21" i="3"/>
  <c r="L21" i="3"/>
  <c r="ES17" i="3"/>
  <c r="ER17" i="3"/>
  <c r="EQ17" i="3"/>
  <c r="EO17" i="3"/>
  <c r="EN17" i="3"/>
  <c r="EM17" i="3"/>
  <c r="EL17" i="3"/>
  <c r="EK17" i="3"/>
  <c r="EJ17" i="3"/>
  <c r="EI17" i="3"/>
  <c r="EH17" i="3"/>
  <c r="ED17" i="3"/>
  <c r="DX17" i="3"/>
  <c r="DU17" i="3"/>
  <c r="DR17" i="3"/>
  <c r="DO17" i="3"/>
  <c r="DL17" i="3"/>
  <c r="DF17" i="3"/>
  <c r="CZ17" i="3"/>
  <c r="CW17" i="3"/>
  <c r="CT17" i="3"/>
  <c r="CQ17" i="3"/>
  <c r="CN17" i="3"/>
  <c r="CH17" i="3"/>
  <c r="BS17" i="3"/>
  <c r="BM17" i="3"/>
  <c r="BG17" i="3"/>
  <c r="BC17" i="3"/>
  <c r="BB17" i="3"/>
  <c r="BA17" i="3"/>
  <c r="AR17" i="3"/>
  <c r="AO17" i="3"/>
  <c r="AL17" i="3"/>
  <c r="AI17" i="3"/>
  <c r="AF17" i="3"/>
  <c r="AC17" i="3"/>
  <c r="Z17" i="3"/>
  <c r="T17" i="3"/>
  <c r="Q17" i="3"/>
  <c r="N17" i="3"/>
  <c r="ES15" i="3"/>
  <c r="ER15" i="3"/>
  <c r="EQ15" i="3"/>
  <c r="EO15" i="3"/>
  <c r="EN15" i="3"/>
  <c r="EM15" i="3"/>
  <c r="EL15" i="3"/>
  <c r="EK15" i="3"/>
  <c r="EJ15" i="3"/>
  <c r="EI15" i="3"/>
  <c r="EH15" i="3"/>
  <c r="ED15" i="3"/>
  <c r="DX15" i="3"/>
  <c r="DU15" i="3"/>
  <c r="DR15" i="3"/>
  <c r="DO15" i="3"/>
  <c r="DL15" i="3"/>
  <c r="DF15" i="3"/>
  <c r="DB15" i="3"/>
  <c r="DA15" i="3"/>
  <c r="CZ15" i="3"/>
  <c r="CW15" i="3"/>
  <c r="CT15" i="3"/>
  <c r="CQ15" i="3"/>
  <c r="CN15" i="3"/>
  <c r="CJ15" i="3"/>
  <c r="CI15" i="3"/>
  <c r="CH15" i="3"/>
  <c r="BS15" i="3"/>
  <c r="BO15" i="3"/>
  <c r="BN15" i="3"/>
  <c r="BM15" i="3"/>
  <c r="BG15" i="3"/>
  <c r="BC15" i="3"/>
  <c r="BB15" i="3"/>
  <c r="BA15" i="3"/>
  <c r="AX15" i="3"/>
  <c r="AR15" i="3"/>
  <c r="AO15" i="3"/>
  <c r="AL15" i="3"/>
  <c r="AI15" i="3"/>
  <c r="AF15" i="3"/>
  <c r="AC15" i="3"/>
  <c r="Z15" i="3"/>
  <c r="V15" i="3"/>
  <c r="U15" i="3"/>
  <c r="T15" i="3"/>
  <c r="Q15" i="3"/>
  <c r="N15" i="3"/>
  <c r="J15" i="3"/>
  <c r="I15" i="3"/>
  <c r="ES14" i="3"/>
  <c r="ER14" i="3"/>
  <c r="EQ14" i="3"/>
  <c r="EO14" i="3"/>
  <c r="EN14" i="3"/>
  <c r="EM14" i="3"/>
  <c r="EL14" i="3"/>
  <c r="EK14" i="3"/>
  <c r="EJ14" i="3"/>
  <c r="EI14" i="3"/>
  <c r="EH14" i="3"/>
  <c r="ED14" i="3"/>
  <c r="DX14" i="3"/>
  <c r="DU14" i="3"/>
  <c r="DR14" i="3"/>
  <c r="DO14" i="3"/>
  <c r="DL14" i="3"/>
  <c r="DF14" i="3"/>
  <c r="DB14" i="3"/>
  <c r="DA14" i="3"/>
  <c r="CJ14" i="3"/>
  <c r="CW14" i="3"/>
  <c r="CT14" i="3"/>
  <c r="CQ14" i="3"/>
  <c r="CN14" i="3"/>
  <c r="CI14" i="3"/>
  <c r="CH14" i="3"/>
  <c r="BS14" i="3"/>
  <c r="BO14" i="3"/>
  <c r="BN14" i="3"/>
  <c r="BM14" i="3"/>
  <c r="BG14" i="3"/>
  <c r="BC14" i="3"/>
  <c r="BB14" i="3"/>
  <c r="BA14" i="3"/>
  <c r="AX14" i="3"/>
  <c r="AR14" i="3"/>
  <c r="AO14" i="3"/>
  <c r="AL14" i="3"/>
  <c r="AI14" i="3"/>
  <c r="AF14" i="3"/>
  <c r="AC14" i="3"/>
  <c r="Z14" i="3"/>
  <c r="V14" i="3"/>
  <c r="U14" i="3"/>
  <c r="T14" i="3"/>
  <c r="Q14" i="3"/>
  <c r="N14" i="3"/>
  <c r="J14" i="3"/>
  <c r="I14" i="3"/>
  <c r="ES13" i="3"/>
  <c r="ER13" i="3"/>
  <c r="EQ13" i="3"/>
  <c r="EO13" i="3"/>
  <c r="EN13" i="3"/>
  <c r="EM13" i="3"/>
  <c r="EL13" i="3"/>
  <c r="EK13" i="3"/>
  <c r="EJ13" i="3"/>
  <c r="EI13" i="3"/>
  <c r="EH13" i="3"/>
  <c r="ED13" i="3"/>
  <c r="DX13" i="3"/>
  <c r="DU13" i="3"/>
  <c r="DR13" i="3"/>
  <c r="DO13" i="3"/>
  <c r="DL13" i="3"/>
  <c r="DF13" i="3"/>
  <c r="DB13" i="3"/>
  <c r="DA13" i="3"/>
  <c r="CZ13" i="3"/>
  <c r="CW13" i="3"/>
  <c r="CT13" i="3"/>
  <c r="CQ13" i="3"/>
  <c r="CN13" i="3"/>
  <c r="CJ13" i="3"/>
  <c r="CI13" i="3"/>
  <c r="CH13" i="3"/>
  <c r="BS13" i="3"/>
  <c r="BO13" i="3"/>
  <c r="BN13" i="3"/>
  <c r="BM13" i="3"/>
  <c r="BG13" i="3"/>
  <c r="BC13" i="3"/>
  <c r="BB13" i="3"/>
  <c r="BA13" i="3"/>
  <c r="AX13" i="3"/>
  <c r="AR13" i="3"/>
  <c r="AO13" i="3"/>
  <c r="AL13" i="3"/>
  <c r="AI13" i="3"/>
  <c r="AF13" i="3"/>
  <c r="AC13" i="3"/>
  <c r="Z13" i="3"/>
  <c r="V13" i="3"/>
  <c r="U13" i="3"/>
  <c r="T13" i="3"/>
  <c r="Q13" i="3"/>
  <c r="N13" i="3"/>
  <c r="J13" i="3"/>
  <c r="I13" i="3"/>
  <c r="ES12" i="3"/>
  <c r="ER12" i="3"/>
  <c r="EQ12" i="3"/>
  <c r="EO12" i="3"/>
  <c r="EN12" i="3"/>
  <c r="EM12" i="3"/>
  <c r="EL12" i="3"/>
  <c r="EK12" i="3"/>
  <c r="EJ12" i="3"/>
  <c r="EI12" i="3"/>
  <c r="EH12" i="3"/>
  <c r="ED12" i="3"/>
  <c r="DX12" i="3"/>
  <c r="DU12" i="3"/>
  <c r="DR12" i="3"/>
  <c r="DO12" i="3"/>
  <c r="DL12" i="3"/>
  <c r="DF12" i="3"/>
  <c r="CZ12" i="3"/>
  <c r="CW12" i="3"/>
  <c r="CT12" i="3"/>
  <c r="CN12" i="3"/>
  <c r="CH12" i="3"/>
  <c r="BS12" i="3"/>
  <c r="BO12" i="3"/>
  <c r="BN12" i="3"/>
  <c r="BM12" i="3"/>
  <c r="BG12" i="3"/>
  <c r="BC12" i="3"/>
  <c r="BB12" i="3"/>
  <c r="BA12" i="3"/>
  <c r="AX12" i="3"/>
  <c r="AR12" i="3"/>
  <c r="AO12" i="3"/>
  <c r="AL12" i="3"/>
  <c r="AI12" i="3"/>
  <c r="AF12" i="3"/>
  <c r="AC12" i="3"/>
  <c r="Z12" i="3"/>
  <c r="V12" i="3"/>
  <c r="U12" i="3"/>
  <c r="T12" i="3"/>
  <c r="Q12" i="3"/>
  <c r="N12" i="3"/>
  <c r="J12" i="3"/>
  <c r="I12" i="3"/>
  <c r="ES11" i="3"/>
  <c r="ER11" i="3"/>
  <c r="EQ11" i="3"/>
  <c r="EO11" i="3"/>
  <c r="EN11" i="3"/>
  <c r="EM11" i="3"/>
  <c r="EL11" i="3"/>
  <c r="EK11" i="3"/>
  <c r="EJ11" i="3"/>
  <c r="EI11" i="3"/>
  <c r="EH11" i="3"/>
  <c r="ED11" i="3"/>
  <c r="DX11" i="3"/>
  <c r="DU11" i="3"/>
  <c r="DR11" i="3"/>
  <c r="DO11" i="3"/>
  <c r="DL11" i="3"/>
  <c r="DF11" i="3"/>
  <c r="CZ11" i="3"/>
  <c r="CW11" i="3"/>
  <c r="CT11" i="3"/>
  <c r="CQ11" i="3"/>
  <c r="CI11" i="3"/>
  <c r="CJ11" i="3"/>
  <c r="CH11" i="3"/>
  <c r="BS11" i="3"/>
  <c r="BO11" i="3"/>
  <c r="BN11" i="3"/>
  <c r="BM11" i="3"/>
  <c r="BG11" i="3"/>
  <c r="BC11" i="3"/>
  <c r="BB11" i="3"/>
  <c r="BA11" i="3"/>
  <c r="AX11" i="3"/>
  <c r="AR11" i="3"/>
  <c r="AO11" i="3"/>
  <c r="AL11" i="3"/>
  <c r="AI11" i="3"/>
  <c r="AF11" i="3"/>
  <c r="AC11" i="3"/>
  <c r="Z11" i="3"/>
  <c r="V11" i="3"/>
  <c r="U11" i="3"/>
  <c r="T11" i="3"/>
  <c r="Q11" i="3"/>
  <c r="N11" i="3"/>
  <c r="J11" i="3"/>
  <c r="I11" i="3"/>
  <c r="ES10" i="3"/>
  <c r="ER10" i="3"/>
  <c r="EQ10" i="3"/>
  <c r="EO10" i="3"/>
  <c r="EN10" i="3"/>
  <c r="EM10" i="3"/>
  <c r="EL10" i="3"/>
  <c r="EK10" i="3"/>
  <c r="EJ10" i="3"/>
  <c r="EI10" i="3"/>
  <c r="EH10" i="3"/>
  <c r="ED10" i="3"/>
  <c r="DX10" i="3"/>
  <c r="DU10" i="3"/>
  <c r="DR10" i="3"/>
  <c r="DO10" i="3"/>
  <c r="DL10" i="3"/>
  <c r="DF10" i="3"/>
  <c r="CZ10" i="3"/>
  <c r="CW10" i="3"/>
  <c r="CT10" i="3"/>
  <c r="CQ10" i="3"/>
  <c r="CN10" i="3"/>
  <c r="CJ10" i="3"/>
  <c r="CI10" i="3"/>
  <c r="CH10" i="3"/>
  <c r="BP10" i="3"/>
  <c r="BM10" i="3"/>
  <c r="BG10" i="3"/>
  <c r="BD10" i="3"/>
  <c r="BA10" i="3"/>
  <c r="AX10" i="3"/>
  <c r="AO10" i="3"/>
  <c r="AL10" i="3"/>
  <c r="AI10" i="3"/>
  <c r="AF10" i="3"/>
  <c r="AC10" i="3"/>
  <c r="Z10" i="3"/>
  <c r="W10" i="3"/>
  <c r="Q10" i="3"/>
  <c r="N10" i="3"/>
  <c r="J10" i="3"/>
  <c r="I10" i="3"/>
  <c r="ES8" i="3"/>
  <c r="EQ8" i="3"/>
  <c r="EO8" i="3"/>
  <c r="EN8" i="3"/>
  <c r="EM8" i="3"/>
  <c r="EI8" i="3"/>
  <c r="EH8" i="3"/>
  <c r="ED8" i="3"/>
  <c r="DR8" i="3"/>
  <c r="DO8" i="3"/>
  <c r="DL8" i="3"/>
  <c r="DF8" i="3"/>
  <c r="CZ8" i="3"/>
  <c r="CW8" i="3"/>
  <c r="CT8" i="3"/>
  <c r="CQ8" i="3"/>
  <c r="CN8" i="3"/>
  <c r="CJ8" i="3"/>
  <c r="CI8" i="3"/>
  <c r="CH8" i="3"/>
  <c r="BS8" i="3"/>
  <c r="BO8" i="3"/>
  <c r="BN8" i="3"/>
  <c r="BM8" i="3"/>
  <c r="BG8" i="3"/>
  <c r="BC8" i="3"/>
  <c r="BB8" i="3"/>
  <c r="BA8" i="3"/>
  <c r="AX8" i="3"/>
  <c r="AR8" i="3"/>
  <c r="AM4" i="3"/>
  <c r="AL8" i="3"/>
  <c r="AI8" i="3"/>
  <c r="EK8" i="3"/>
  <c r="AC8" i="3"/>
  <c r="EJ8" i="3"/>
  <c r="T8" i="3"/>
  <c r="Q8" i="3"/>
  <c r="N8" i="3"/>
  <c r="J8" i="3"/>
  <c r="I8" i="3"/>
  <c r="ES7" i="3"/>
  <c r="ER7" i="3"/>
  <c r="EQ7" i="3"/>
  <c r="EO7" i="3"/>
  <c r="EN7" i="3"/>
  <c r="EM7" i="3"/>
  <c r="EL7" i="3"/>
  <c r="EK7" i="3"/>
  <c r="EJ7" i="3"/>
  <c r="ED7" i="3"/>
  <c r="DX7" i="3"/>
  <c r="DU7" i="3"/>
  <c r="DR7" i="3"/>
  <c r="DO7" i="3"/>
  <c r="DL7" i="3"/>
  <c r="DF7" i="3"/>
  <c r="DB7" i="3"/>
  <c r="DA7" i="3"/>
  <c r="CZ7" i="3"/>
  <c r="CW7" i="3"/>
  <c r="CT7" i="3"/>
  <c r="CQ7" i="3"/>
  <c r="CN7" i="3"/>
  <c r="CJ7" i="3"/>
  <c r="CI7" i="3"/>
  <c r="CH7" i="3"/>
  <c r="BS7" i="3"/>
  <c r="BO7" i="3"/>
  <c r="BN7" i="3"/>
  <c r="BM7" i="3"/>
  <c r="BG7" i="3"/>
  <c r="BC7" i="3"/>
  <c r="BB7" i="3"/>
  <c r="BA7" i="3"/>
  <c r="AX7" i="3"/>
  <c r="AR7" i="3"/>
  <c r="AO7" i="3"/>
  <c r="AL7" i="3"/>
  <c r="AI7" i="3"/>
  <c r="AF7" i="3"/>
  <c r="AC7" i="3"/>
  <c r="Z7" i="3"/>
  <c r="V7" i="3"/>
  <c r="U7" i="3"/>
  <c r="T7" i="3"/>
  <c r="EI7" i="3"/>
  <c r="Q7" i="3"/>
  <c r="EB4" i="3"/>
  <c r="DW4" i="3"/>
  <c r="DS4" i="3"/>
  <c r="DP4" i="3"/>
  <c r="DN4" i="3"/>
  <c r="DM4" i="3"/>
  <c r="DJ4" i="3"/>
  <c r="DE4" i="3"/>
  <c r="DD4" i="3"/>
  <c r="CX4" i="3"/>
  <c r="CV4" i="3"/>
  <c r="CS4" i="3"/>
  <c r="CR4" i="3"/>
  <c r="CP4" i="3"/>
  <c r="CL4" i="3"/>
  <c r="CD6" i="3"/>
  <c r="CD4" i="3" s="1"/>
  <c r="CC6" i="3"/>
  <c r="CC4" i="3" s="1"/>
  <c r="CA6" i="3"/>
  <c r="BZ6" i="3"/>
  <c r="BZ4" i="3" s="1"/>
  <c r="BX6" i="3"/>
  <c r="BX4" i="3" s="1"/>
  <c r="BW6" i="3"/>
  <c r="BW4" i="3" s="1"/>
  <c r="BU6" i="3"/>
  <c r="BU4" i="3" s="1"/>
  <c r="BT6" i="3"/>
  <c r="BT4" i="3" s="1"/>
  <c r="BR6" i="3"/>
  <c r="BR4" i="3" s="1"/>
  <c r="BQ6" i="3"/>
  <c r="BQ4" i="3" s="1"/>
  <c r="BL4" i="3"/>
  <c r="BI6" i="3"/>
  <c r="BI4" i="3" s="1"/>
  <c r="BH6" i="3"/>
  <c r="BH4" i="3" s="1"/>
  <c r="BF6" i="3"/>
  <c r="BF4" i="3" s="1"/>
  <c r="BE6" i="3"/>
  <c r="BE4" i="3" s="1"/>
  <c r="AZ4" i="3"/>
  <c r="AY4" i="3"/>
  <c r="AV4" i="3"/>
  <c r="AT4" i="3"/>
  <c r="AS4" i="3"/>
  <c r="AP4" i="3"/>
  <c r="AK4" i="3"/>
  <c r="AJ4" i="3"/>
  <c r="AH4" i="3"/>
  <c r="AG4" i="3"/>
  <c r="AE4" i="3"/>
  <c r="AD4" i="3"/>
  <c r="AB4" i="3"/>
  <c r="AA4" i="3"/>
  <c r="X4" i="3"/>
  <c r="S6" i="3"/>
  <c r="R6" i="3"/>
  <c r="P6" i="3"/>
  <c r="P4" i="3" s="1"/>
  <c r="O6" i="3"/>
  <c r="O4" i="3" s="1"/>
  <c r="M6" i="3"/>
  <c r="M4" i="3" s="1"/>
  <c r="M80" i="3" s="1"/>
  <c r="L6" i="3"/>
  <c r="ES5" i="3"/>
  <c r="ER5" i="3"/>
  <c r="EQ5" i="3"/>
  <c r="EP5" i="3"/>
  <c r="EO5" i="3"/>
  <c r="EN5" i="3"/>
  <c r="EM5" i="3"/>
  <c r="EL5" i="3"/>
  <c r="EK5" i="3"/>
  <c r="EJ5" i="3"/>
  <c r="EI5" i="3"/>
  <c r="ED5" i="3"/>
  <c r="DX5" i="3"/>
  <c r="DU5" i="3"/>
  <c r="DR5" i="3"/>
  <c r="DO5" i="3"/>
  <c r="DL5" i="3"/>
  <c r="DF5" i="3"/>
  <c r="DB5" i="3"/>
  <c r="DA5" i="3"/>
  <c r="CZ5" i="3"/>
  <c r="CW5" i="3"/>
  <c r="CT5" i="3"/>
  <c r="CQ5" i="3"/>
  <c r="CN5" i="3"/>
  <c r="CK5" i="3"/>
  <c r="CH5" i="3"/>
  <c r="BS5" i="3"/>
  <c r="BO5" i="3"/>
  <c r="BN5" i="3"/>
  <c r="BM5" i="3"/>
  <c r="BG5" i="3"/>
  <c r="BC5" i="3"/>
  <c r="BB5" i="3"/>
  <c r="BA5" i="3"/>
  <c r="AX5" i="3"/>
  <c r="AR5" i="3"/>
  <c r="AO5" i="3"/>
  <c r="AL5" i="3"/>
  <c r="AI5" i="3"/>
  <c r="AF5" i="3"/>
  <c r="AC5" i="3"/>
  <c r="Z5" i="3"/>
  <c r="V5" i="3"/>
  <c r="U5" i="3"/>
  <c r="T5" i="3"/>
  <c r="Q5" i="3"/>
  <c r="J5" i="3"/>
  <c r="CU4" i="3"/>
  <c r="CM4" i="3"/>
  <c r="CF4" i="3"/>
  <c r="BK4" i="3"/>
  <c r="E4" i="3"/>
  <c r="D4" i="3"/>
  <c r="D74" i="3" s="1"/>
  <c r="M81" i="3" l="1"/>
  <c r="S81" i="3"/>
  <c r="CJ47" i="3"/>
  <c r="DG48" i="3"/>
  <c r="DJ47" i="3"/>
  <c r="DB47" i="3"/>
  <c r="F75" i="3"/>
  <c r="I47" i="3"/>
  <c r="BN47" i="3"/>
  <c r="Q4" i="3"/>
  <c r="BP22" i="3"/>
  <c r="BB21" i="3"/>
  <c r="J47" i="3"/>
  <c r="BO47" i="3"/>
  <c r="EO69" i="3"/>
  <c r="BN39" i="3"/>
  <c r="BC21" i="3"/>
  <c r="AO24" i="3"/>
  <c r="BF34" i="3"/>
  <c r="DJ39" i="3"/>
  <c r="DL39" i="3" s="1"/>
  <c r="DG40" i="3"/>
  <c r="DA40" i="3" s="1"/>
  <c r="EL56" i="3"/>
  <c r="CK63" i="3"/>
  <c r="EN67" i="3"/>
  <c r="EF17" i="3"/>
  <c r="EG17" i="3" s="1"/>
  <c r="K51" i="3"/>
  <c r="BP51" i="3"/>
  <c r="BJ25" i="3"/>
  <c r="BJ24" i="3" s="1"/>
  <c r="BO6" i="3"/>
  <c r="BG47" i="3"/>
  <c r="CI69" i="3"/>
  <c r="DO25" i="3"/>
  <c r="DO24" i="3" s="1"/>
  <c r="CJ6" i="3"/>
  <c r="CJ4" i="3" s="1"/>
  <c r="CW21" i="3"/>
  <c r="P34" i="3"/>
  <c r="J39" i="3"/>
  <c r="Q47" i="3"/>
  <c r="CK71" i="3"/>
  <c r="BY4" i="3"/>
  <c r="CI6" i="3"/>
  <c r="CI4" i="3" s="1"/>
  <c r="Z78" i="3"/>
  <c r="F71" i="3"/>
  <c r="I6" i="3"/>
  <c r="BJ39" i="3"/>
  <c r="V39" i="3"/>
  <c r="CJ39" i="3"/>
  <c r="DL48" i="3"/>
  <c r="BD64" i="3"/>
  <c r="DL67" i="3"/>
  <c r="AX69" i="3"/>
  <c r="W72" i="3"/>
  <c r="DC73" i="3"/>
  <c r="BG4" i="3"/>
  <c r="AR25" i="3"/>
  <c r="CT25" i="3"/>
  <c r="DF25" i="3"/>
  <c r="DF24" i="3" s="1"/>
  <c r="I39" i="3"/>
  <c r="W43" i="3"/>
  <c r="BP55" i="3"/>
  <c r="CQ58" i="3"/>
  <c r="DC61" i="3"/>
  <c r="EP62" i="3"/>
  <c r="DO69" i="3"/>
  <c r="BP40" i="3"/>
  <c r="BO39" i="3"/>
  <c r="AC69" i="3"/>
  <c r="AI21" i="3"/>
  <c r="BU34" i="3"/>
  <c r="BP59" i="3"/>
  <c r="EM67" i="3"/>
  <c r="DR67" i="3"/>
  <c r="EE72" i="3"/>
  <c r="DC75" i="3"/>
  <c r="U6" i="3"/>
  <c r="BN6" i="3"/>
  <c r="BN4" i="3" s="1"/>
  <c r="DB6" i="3"/>
  <c r="DB4" i="3" s="1"/>
  <c r="J6" i="3"/>
  <c r="CK10" i="3"/>
  <c r="AU4" i="3"/>
  <c r="CK36" i="3"/>
  <c r="DC52" i="3"/>
  <c r="DA35" i="3"/>
  <c r="CW4" i="3"/>
  <c r="DL21" i="3"/>
  <c r="EE49" i="3"/>
  <c r="F57" i="3"/>
  <c r="F56" i="3" s="1"/>
  <c r="AI78" i="3"/>
  <c r="BM58" i="3"/>
  <c r="AR67" i="3"/>
  <c r="CU24" i="3"/>
  <c r="EF62" i="3"/>
  <c r="ET62" i="3"/>
  <c r="DX67" i="3"/>
  <c r="N69" i="3"/>
  <c r="CH69" i="3"/>
  <c r="EQ69" i="3"/>
  <c r="BS21" i="3"/>
  <c r="BD23" i="3"/>
  <c r="DN24" i="3"/>
  <c r="CW25" i="3"/>
  <c r="CW24" i="3" s="1"/>
  <c r="ER24" i="3"/>
  <c r="EE33" i="3"/>
  <c r="W33" i="3"/>
  <c r="Y34" i="3"/>
  <c r="EJ34" i="3" s="1"/>
  <c r="BM39" i="3"/>
  <c r="BY39" i="3"/>
  <c r="CH39" i="3"/>
  <c r="F41" i="3"/>
  <c r="CK41" i="3"/>
  <c r="DC49" i="3"/>
  <c r="W55" i="3"/>
  <c r="CW78" i="3"/>
  <c r="BC58" i="3"/>
  <c r="F65" i="3"/>
  <c r="W65" i="3"/>
  <c r="DC65" i="3"/>
  <c r="EP66" i="3"/>
  <c r="ET66" i="3" s="1"/>
  <c r="EQ67" i="3"/>
  <c r="EN21" i="3"/>
  <c r="EK24" i="3"/>
  <c r="CE25" i="3"/>
  <c r="CE24" i="3" s="1"/>
  <c r="CO24" i="3"/>
  <c r="DX25" i="3"/>
  <c r="M34" i="3"/>
  <c r="EH34" i="3" s="1"/>
  <c r="AL39" i="3"/>
  <c r="BP49" i="3"/>
  <c r="BS58" i="3"/>
  <c r="AF67" i="3"/>
  <c r="DR6" i="3"/>
  <c r="AC21" i="3"/>
  <c r="CN21" i="3"/>
  <c r="DA21" i="3"/>
  <c r="DC21" i="3" s="1"/>
  <c r="V21" i="3"/>
  <c r="BM25" i="3"/>
  <c r="BM24" i="3" s="1"/>
  <c r="DR25" i="3"/>
  <c r="DR24" i="3" s="1"/>
  <c r="CK28" i="3"/>
  <c r="G43" i="3"/>
  <c r="EE62" i="3"/>
  <c r="W62" i="3"/>
  <c r="DC62" i="3"/>
  <c r="BP63" i="3"/>
  <c r="F64" i="3"/>
  <c r="W64" i="3"/>
  <c r="K68" i="3"/>
  <c r="EP67" i="3"/>
  <c r="EI69" i="3"/>
  <c r="AF69" i="3"/>
  <c r="BG69" i="3"/>
  <c r="DH69" i="3"/>
  <c r="BO25" i="3"/>
  <c r="BO24" i="3" s="1"/>
  <c r="DC33" i="3"/>
  <c r="BD32" i="3"/>
  <c r="CK22" i="3"/>
  <c r="BD27" i="3"/>
  <c r="CK54" i="3"/>
  <c r="DC37" i="3"/>
  <c r="CK43" i="3"/>
  <c r="EP44" i="3"/>
  <c r="ET44" i="3" s="1"/>
  <c r="EF38" i="3"/>
  <c r="F44" i="3"/>
  <c r="CK44" i="3"/>
  <c r="K55" i="3"/>
  <c r="CK48" i="3"/>
  <c r="EP48" i="3"/>
  <c r="AR39" i="3"/>
  <c r="AK34" i="3"/>
  <c r="CE4" i="3"/>
  <c r="BO21" i="3"/>
  <c r="BP21" i="3" s="1"/>
  <c r="CB25" i="3"/>
  <c r="CB24" i="3" s="1"/>
  <c r="DA51" i="3"/>
  <c r="EE51" i="3" s="1"/>
  <c r="DG51" i="3"/>
  <c r="DI51" i="3" s="1"/>
  <c r="W22" i="3"/>
  <c r="Z25" i="3"/>
  <c r="Z24" i="3" s="1"/>
  <c r="W27" i="3"/>
  <c r="CZ35" i="3"/>
  <c r="N39" i="3"/>
  <c r="E74" i="3"/>
  <c r="CZ14" i="3"/>
  <c r="Q21" i="3"/>
  <c r="AX21" i="3"/>
  <c r="CI21" i="3"/>
  <c r="AQ24" i="3"/>
  <c r="AU25" i="3"/>
  <c r="AU24" i="3" s="1"/>
  <c r="U25" i="3"/>
  <c r="U24" i="3" s="1"/>
  <c r="BC25" i="3"/>
  <c r="BC24" i="3" s="1"/>
  <c r="BP27" i="3"/>
  <c r="DC27" i="3"/>
  <c r="BP32" i="3"/>
  <c r="CK33" i="3"/>
  <c r="O34" i="3"/>
  <c r="O74" i="3" s="1"/>
  <c r="AA34" i="3"/>
  <c r="AJ34" i="3"/>
  <c r="AJ74" i="3" s="1"/>
  <c r="BE34" i="3"/>
  <c r="BE77" i="3" s="1"/>
  <c r="BY35" i="3"/>
  <c r="CG34" i="3"/>
  <c r="DQ34" i="3"/>
  <c r="CK38" i="3"/>
  <c r="AU47" i="3"/>
  <c r="BY47" i="3"/>
  <c r="AO48" i="3"/>
  <c r="EF52" i="3"/>
  <c r="DC55" i="3"/>
  <c r="G57" i="3"/>
  <c r="G56" i="3" s="1"/>
  <c r="BG58" i="3"/>
  <c r="BS78" i="3"/>
  <c r="DR78" i="3"/>
  <c r="CJ58" i="3"/>
  <c r="CJ78" i="3" s="1"/>
  <c r="F61" i="3"/>
  <c r="G61" i="3"/>
  <c r="EJ67" i="3"/>
  <c r="CT67" i="3"/>
  <c r="W68" i="3"/>
  <c r="AI69" i="3"/>
  <c r="EN69" i="3"/>
  <c r="BP70" i="3"/>
  <c r="EC69" i="3"/>
  <c r="EB69" i="3"/>
  <c r="DG71" i="3"/>
  <c r="DG69" i="3" s="1"/>
  <c r="ER22" i="3"/>
  <c r="DG22" i="3"/>
  <c r="AN34" i="3"/>
  <c r="DH78" i="3"/>
  <c r="DI78" i="3" s="1"/>
  <c r="DI58" i="3"/>
  <c r="BV4" i="3"/>
  <c r="ED6" i="3"/>
  <c r="EC4" i="3"/>
  <c r="AO21" i="3"/>
  <c r="CH21" i="3"/>
  <c r="CT21" i="3"/>
  <c r="DO21" i="3"/>
  <c r="K23" i="3"/>
  <c r="DL25" i="3"/>
  <c r="DL24" i="3" s="1"/>
  <c r="CK26" i="3"/>
  <c r="K33" i="3"/>
  <c r="R34" i="3"/>
  <c r="T34" i="3" s="1"/>
  <c r="AM34" i="3"/>
  <c r="CB35" i="3"/>
  <c r="CW34" i="3"/>
  <c r="DL35" i="3"/>
  <c r="CI35" i="3"/>
  <c r="CT39" i="3"/>
  <c r="W41" i="3"/>
  <c r="G44" i="3"/>
  <c r="CI45" i="3"/>
  <c r="CI39" i="3" s="1"/>
  <c r="BS47" i="3"/>
  <c r="CN47" i="3"/>
  <c r="DS34" i="3"/>
  <c r="W51" i="3"/>
  <c r="CN54" i="3"/>
  <c r="DC54" i="3"/>
  <c r="EN56" i="3"/>
  <c r="EP56" i="3"/>
  <c r="EQ56" i="3"/>
  <c r="AX58" i="3"/>
  <c r="BM78" i="3"/>
  <c r="CQ78" i="3"/>
  <c r="CW58" i="3"/>
  <c r="DL78" i="3"/>
  <c r="DU78" i="3"/>
  <c r="G62" i="3"/>
  <c r="BP64" i="3"/>
  <c r="CK65" i="3"/>
  <c r="J67" i="3"/>
  <c r="K67" i="3" s="1"/>
  <c r="EI67" i="3"/>
  <c r="CW67" i="3"/>
  <c r="EE68" i="3"/>
  <c r="EE67" i="3" s="1"/>
  <c r="T69" i="3"/>
  <c r="EK69" i="3"/>
  <c r="BD70" i="3"/>
  <c r="F73" i="3"/>
  <c r="W73" i="3"/>
  <c r="DI4" i="3"/>
  <c r="CK75" i="3"/>
  <c r="BG21" i="3"/>
  <c r="EO21" i="3"/>
  <c r="CQ35" i="3"/>
  <c r="BZ34" i="3"/>
  <c r="CL34" i="3"/>
  <c r="DG39" i="3"/>
  <c r="T47" i="3"/>
  <c r="BA47" i="3"/>
  <c r="BJ47" i="3"/>
  <c r="BV47" i="3"/>
  <c r="F52" i="3"/>
  <c r="H52" i="3" s="1"/>
  <c r="EP52" i="3"/>
  <c r="ET52" i="3" s="1"/>
  <c r="V56" i="3"/>
  <c r="BN58" i="3"/>
  <c r="BN78" i="3" s="1"/>
  <c r="CH58" i="3"/>
  <c r="K63" i="3"/>
  <c r="G64" i="3"/>
  <c r="EF65" i="3"/>
  <c r="EE66" i="3"/>
  <c r="W66" i="3"/>
  <c r="EH67" i="3"/>
  <c r="W67" i="3"/>
  <c r="AL67" i="3"/>
  <c r="CQ67" i="3"/>
  <c r="EJ69" i="3"/>
  <c r="BS69" i="3"/>
  <c r="DF69" i="3"/>
  <c r="DQ4" i="3"/>
  <c r="DR4" i="3" s="1"/>
  <c r="AC78" i="3"/>
  <c r="I5" i="3"/>
  <c r="K5" i="3" s="1"/>
  <c r="R4" i="3"/>
  <c r="R80" i="3" s="1"/>
  <c r="EP7" i="3"/>
  <c r="EM21" i="3"/>
  <c r="DK4" i="3"/>
  <c r="DL4" i="3" s="1"/>
  <c r="CQ25" i="3"/>
  <c r="CQ24" i="3" s="1"/>
  <c r="K27" i="3"/>
  <c r="K32" i="3"/>
  <c r="G32" i="3"/>
  <c r="AR35" i="3"/>
  <c r="BW34" i="3"/>
  <c r="CF34" i="3"/>
  <c r="EO34" i="3" s="1"/>
  <c r="CR34" i="3"/>
  <c r="CR74" i="3" s="1"/>
  <c r="BP36" i="3"/>
  <c r="EE37" i="3"/>
  <c r="W37" i="3"/>
  <c r="Z39" i="3"/>
  <c r="BG39" i="3"/>
  <c r="BS39" i="3"/>
  <c r="CB39" i="3"/>
  <c r="EF41" i="3"/>
  <c r="DC41" i="3"/>
  <c r="EP43" i="3"/>
  <c r="BP45" i="3"/>
  <c r="L34" i="3"/>
  <c r="N34" i="3" s="1"/>
  <c r="DL47" i="3"/>
  <c r="EC34" i="3"/>
  <c r="U48" i="3"/>
  <c r="U47" i="3" s="1"/>
  <c r="EE52" i="3"/>
  <c r="W52" i="3"/>
  <c r="EO56" i="3"/>
  <c r="ES56" i="3"/>
  <c r="EL58" i="3"/>
  <c r="CT58" i="3"/>
  <c r="EO58" i="3"/>
  <c r="F60" i="3"/>
  <c r="W60" i="3"/>
  <c r="DC60" i="3"/>
  <c r="EP63" i="3"/>
  <c r="K64" i="3"/>
  <c r="G66" i="3"/>
  <c r="EK67" i="3"/>
  <c r="AX67" i="3"/>
  <c r="BM67" i="3"/>
  <c r="ES67" i="3"/>
  <c r="Q69" i="3"/>
  <c r="Z69" i="3"/>
  <c r="K70" i="3"/>
  <c r="G72" i="3"/>
  <c r="CS78" i="3"/>
  <c r="DU69" i="3"/>
  <c r="EF55" i="3"/>
  <c r="DE34" i="3"/>
  <c r="I21" i="3"/>
  <c r="DB35" i="3"/>
  <c r="DO35" i="3"/>
  <c r="EL24" i="3"/>
  <c r="W32" i="3"/>
  <c r="F32" i="3"/>
  <c r="G27" i="3"/>
  <c r="V25" i="3"/>
  <c r="AR6" i="3"/>
  <c r="AC4" i="3"/>
  <c r="BS4" i="3"/>
  <c r="BD14" i="3"/>
  <c r="BK24" i="3"/>
  <c r="EN24" i="3" s="1"/>
  <c r="AO25" i="3"/>
  <c r="BG25" i="3"/>
  <c r="BG24" i="3" s="1"/>
  <c r="BN25" i="3"/>
  <c r="BN24" i="3" s="1"/>
  <c r="BY25" i="3"/>
  <c r="BY24" i="3" s="1"/>
  <c r="EP26" i="3"/>
  <c r="ET26" i="3" s="1"/>
  <c r="CB34" i="3"/>
  <c r="AV34" i="3"/>
  <c r="AV77" i="3" s="1"/>
  <c r="BH34" i="3"/>
  <c r="DC36" i="3"/>
  <c r="G38" i="3"/>
  <c r="Q39" i="3"/>
  <c r="CW39" i="3"/>
  <c r="EP41" i="3"/>
  <c r="ET41" i="3" s="1"/>
  <c r="K43" i="3"/>
  <c r="BD67" i="3"/>
  <c r="AX6" i="3"/>
  <c r="CB6" i="3"/>
  <c r="W14" i="3"/>
  <c r="F15" i="3"/>
  <c r="CS24" i="3"/>
  <c r="EE26" i="3"/>
  <c r="DA25" i="3"/>
  <c r="EF32" i="3"/>
  <c r="F33" i="3"/>
  <c r="I35" i="3"/>
  <c r="T35" i="3"/>
  <c r="BT34" i="3"/>
  <c r="U35" i="3"/>
  <c r="W45" i="3"/>
  <c r="CI58" i="3"/>
  <c r="CI78" i="3" s="1"/>
  <c r="EF64" i="3"/>
  <c r="G65" i="3"/>
  <c r="H65" i="3" s="1"/>
  <c r="F66" i="3"/>
  <c r="BD68" i="3"/>
  <c r="EP68" i="3"/>
  <c r="BJ4" i="3"/>
  <c r="CZ6" i="3"/>
  <c r="J21" i="3"/>
  <c r="DE24" i="3"/>
  <c r="N25" i="3"/>
  <c r="N24" i="3" s="1"/>
  <c r="AI25" i="3"/>
  <c r="AI24" i="3" s="1"/>
  <c r="AX25" i="3"/>
  <c r="BS25" i="3"/>
  <c r="BS24" i="3" s="1"/>
  <c r="CH25" i="3"/>
  <c r="CH24" i="3" s="1"/>
  <c r="CZ25" i="3"/>
  <c r="CZ24" i="3" s="1"/>
  <c r="BP26" i="3"/>
  <c r="DB25" i="3"/>
  <c r="DB24" i="3" s="1"/>
  <c r="F27" i="3"/>
  <c r="BP28" i="3"/>
  <c r="G33" i="3"/>
  <c r="AW34" i="3"/>
  <c r="X34" i="3"/>
  <c r="CD34" i="3"/>
  <c r="V35" i="3"/>
  <c r="F37" i="3"/>
  <c r="AP34" i="3"/>
  <c r="AP77" i="3" s="1"/>
  <c r="F51" i="3"/>
  <c r="F54" i="3"/>
  <c r="EK56" i="3"/>
  <c r="EM56" i="3"/>
  <c r="EP61" i="3"/>
  <c r="ET61" i="3" s="1"/>
  <c r="CK68" i="3"/>
  <c r="BA4" i="3"/>
  <c r="CZ21" i="3"/>
  <c r="AA24" i="3"/>
  <c r="BA25" i="3"/>
  <c r="BA24" i="3" s="1"/>
  <c r="BD26" i="3"/>
  <c r="BD28" i="3"/>
  <c r="BG34" i="3"/>
  <c r="F43" i="3"/>
  <c r="AQ34" i="3"/>
  <c r="CE47" i="3"/>
  <c r="EE54" i="3"/>
  <c r="EI56" i="3"/>
  <c r="W61" i="3"/>
  <c r="EE64" i="3"/>
  <c r="EP65" i="3"/>
  <c r="ET65" i="3" s="1"/>
  <c r="W71" i="3"/>
  <c r="F72" i="3"/>
  <c r="BM6" i="3"/>
  <c r="EP33" i="3"/>
  <c r="ET33" i="3" s="1"/>
  <c r="EP36" i="3"/>
  <c r="ET36" i="3" s="1"/>
  <c r="DC67" i="3"/>
  <c r="AI6" i="3"/>
  <c r="CH6" i="3"/>
  <c r="CK13" i="3"/>
  <c r="EE22" i="3"/>
  <c r="EF23" i="3"/>
  <c r="EP23" i="3"/>
  <c r="BI24" i="3"/>
  <c r="AL25" i="3"/>
  <c r="AL24" i="3" s="1"/>
  <c r="DC32" i="3"/>
  <c r="CY34" i="3"/>
  <c r="CZ34" i="3" s="1"/>
  <c r="BQ34" i="3"/>
  <c r="W38" i="3"/>
  <c r="AL47" i="3"/>
  <c r="EF51" i="3"/>
  <c r="K52" i="3"/>
  <c r="CK52" i="3"/>
  <c r="G55" i="3"/>
  <c r="DC57" i="3"/>
  <c r="DC56" i="3" s="1"/>
  <c r="EF61" i="3"/>
  <c r="F62" i="3"/>
  <c r="DC64" i="3"/>
  <c r="K65" i="3"/>
  <c r="EE65" i="3"/>
  <c r="J69" i="3"/>
  <c r="K69" i="3" s="1"/>
  <c r="EP70" i="3"/>
  <c r="T6" i="3"/>
  <c r="BP68" i="3"/>
  <c r="W49" i="3"/>
  <c r="DV34" i="3"/>
  <c r="CH67" i="3"/>
  <c r="AO47" i="3"/>
  <c r="CQ39" i="3"/>
  <c r="G15" i="3"/>
  <c r="BP7" i="3"/>
  <c r="DC12" i="3"/>
  <c r="BD13" i="3"/>
  <c r="K14" i="3"/>
  <c r="BP15" i="3"/>
  <c r="EQ58" i="3"/>
  <c r="W63" i="3"/>
  <c r="ED58" i="3"/>
  <c r="ED78" i="3"/>
  <c r="DB58" i="3"/>
  <c r="DB78" i="3" s="1"/>
  <c r="DC63" i="3"/>
  <c r="CZ78" i="3"/>
  <c r="G68" i="3"/>
  <c r="G67" i="3" s="1"/>
  <c r="DO58" i="3"/>
  <c r="U58" i="3"/>
  <c r="U78" i="3" s="1"/>
  <c r="EF22" i="3"/>
  <c r="DF4" i="3"/>
  <c r="BM4" i="3"/>
  <c r="AI4" i="3"/>
  <c r="F14" i="3"/>
  <c r="DC14" i="3"/>
  <c r="BP5" i="3"/>
  <c r="BB6" i="3"/>
  <c r="BB4" i="3" s="1"/>
  <c r="W13" i="3"/>
  <c r="EE15" i="3"/>
  <c r="DC10" i="3"/>
  <c r="BD11" i="3"/>
  <c r="EP13" i="3"/>
  <c r="ET13" i="3" s="1"/>
  <c r="BD8" i="3"/>
  <c r="K11" i="3"/>
  <c r="EP11" i="3"/>
  <c r="ET11" i="3" s="1"/>
  <c r="DC7" i="3"/>
  <c r="K8" i="3"/>
  <c r="K10" i="3"/>
  <c r="EF10" i="3"/>
  <c r="W11" i="3"/>
  <c r="BP12" i="3"/>
  <c r="DC15" i="3"/>
  <c r="CT24" i="3"/>
  <c r="ET57" i="3"/>
  <c r="BD12" i="3"/>
  <c r="BP13" i="3"/>
  <c r="BD15" i="3"/>
  <c r="G7" i="3"/>
  <c r="EP10" i="3"/>
  <c r="ET10" i="3" s="1"/>
  <c r="BP11" i="3"/>
  <c r="EF11" i="3"/>
  <c r="W12" i="3"/>
  <c r="CK14" i="3"/>
  <c r="EP14" i="3"/>
  <c r="ET14" i="3" s="1"/>
  <c r="W15" i="3"/>
  <c r="K17" i="3"/>
  <c r="DC17" i="3"/>
  <c r="BP14" i="3"/>
  <c r="EF15" i="3"/>
  <c r="K59" i="3"/>
  <c r="J58" i="3"/>
  <c r="J78" i="3" s="1"/>
  <c r="ET63" i="3"/>
  <c r="DX47" i="3"/>
  <c r="DW34" i="3"/>
  <c r="W17" i="3"/>
  <c r="F12" i="3"/>
  <c r="CK12" i="3"/>
  <c r="CK11" i="3"/>
  <c r="K7" i="3"/>
  <c r="CX74" i="3"/>
  <c r="CX77" i="3"/>
  <c r="AN4" i="3"/>
  <c r="AO6" i="3"/>
  <c r="BF77" i="3"/>
  <c r="BF74" i="3"/>
  <c r="W5" i="3"/>
  <c r="BV6" i="3"/>
  <c r="AV74" i="3"/>
  <c r="AL6" i="3"/>
  <c r="BA6" i="3"/>
  <c r="N7" i="3"/>
  <c r="EH7" i="3"/>
  <c r="EF7" i="3"/>
  <c r="DV4" i="3"/>
  <c r="DC8" i="3"/>
  <c r="F10" i="3"/>
  <c r="EE10" i="3"/>
  <c r="F11" i="3"/>
  <c r="EE11" i="3"/>
  <c r="AW4" i="3"/>
  <c r="P77" i="3"/>
  <c r="P74" i="3"/>
  <c r="CV74" i="3"/>
  <c r="CV77" i="3"/>
  <c r="DO6" i="3"/>
  <c r="F7" i="3"/>
  <c r="DX8" i="3"/>
  <c r="DC11" i="3"/>
  <c r="BP17" i="3"/>
  <c r="T21" i="3"/>
  <c r="EI21" i="3"/>
  <c r="L4" i="3"/>
  <c r="S4" i="3"/>
  <c r="S80" i="3" s="1"/>
  <c r="AQ4" i="3"/>
  <c r="CA4" i="3"/>
  <c r="CB4" i="3" s="1"/>
  <c r="CY4" i="3"/>
  <c r="DC5" i="3"/>
  <c r="Q6" i="3"/>
  <c r="BC6" i="3"/>
  <c r="BY6" i="3"/>
  <c r="CW6" i="3"/>
  <c r="DF6" i="3"/>
  <c r="CK7" i="3"/>
  <c r="V6" i="3"/>
  <c r="AF8" i="3"/>
  <c r="ER8" i="3"/>
  <c r="EP12" i="3"/>
  <c r="ET12" i="3" s="1"/>
  <c r="DC13" i="3"/>
  <c r="F17" i="3"/>
  <c r="CS77" i="3"/>
  <c r="CS74" i="3"/>
  <c r="EL8" i="3"/>
  <c r="EE12" i="3"/>
  <c r="CT4" i="3"/>
  <c r="BD5" i="3"/>
  <c r="CK8" i="3"/>
  <c r="EP8" i="3"/>
  <c r="EF12" i="3"/>
  <c r="EE13" i="3"/>
  <c r="F13" i="3"/>
  <c r="AL4" i="3"/>
  <c r="BD7" i="3"/>
  <c r="Z8" i="3"/>
  <c r="K12" i="3"/>
  <c r="G12" i="3"/>
  <c r="EF13" i="3"/>
  <c r="K13" i="3"/>
  <c r="G13" i="3"/>
  <c r="EP17" i="3"/>
  <c r="ET17" i="3" s="1"/>
  <c r="CK17" i="3"/>
  <c r="Z23" i="3"/>
  <c r="X21" i="3"/>
  <c r="EJ21" i="3" s="1"/>
  <c r="EJ23" i="3"/>
  <c r="U23" i="3"/>
  <c r="W23" i="3" s="1"/>
  <c r="EF5" i="3"/>
  <c r="N5" i="3"/>
  <c r="N6" i="3"/>
  <c r="BG6" i="3"/>
  <c r="CT6" i="3"/>
  <c r="DL6" i="3"/>
  <c r="CN4" i="3"/>
  <c r="BP8" i="3"/>
  <c r="ES21" i="3"/>
  <c r="DX21" i="3"/>
  <c r="EH5" i="3"/>
  <c r="ET5" i="3" s="1"/>
  <c r="AC6" i="3"/>
  <c r="EE7" i="3"/>
  <c r="DU8" i="3"/>
  <c r="AF4" i="3"/>
  <c r="DO4" i="3"/>
  <c r="G5" i="3"/>
  <c r="DT4" i="3"/>
  <c r="W7" i="3"/>
  <c r="AO8" i="3"/>
  <c r="CK15" i="3"/>
  <c r="EP15" i="3"/>
  <c r="ET15" i="3" s="1"/>
  <c r="CG4" i="3"/>
  <c r="AF6" i="3"/>
  <c r="AU6" i="3"/>
  <c r="BJ6" i="3"/>
  <c r="CE6" i="3"/>
  <c r="CN6" i="3"/>
  <c r="G10" i="3"/>
  <c r="G11" i="3"/>
  <c r="CN11" i="3"/>
  <c r="BD17" i="3"/>
  <c r="CU77" i="3"/>
  <c r="CU74" i="3"/>
  <c r="CQ12" i="3"/>
  <c r="EE14" i="3"/>
  <c r="K15" i="3"/>
  <c r="G17" i="3"/>
  <c r="ED21" i="3"/>
  <c r="N22" i="3"/>
  <c r="DC22" i="3"/>
  <c r="AC24" i="3"/>
  <c r="ED25" i="3"/>
  <c r="ED24" i="3" s="1"/>
  <c r="J26" i="3"/>
  <c r="N26" i="3"/>
  <c r="EE27" i="3"/>
  <c r="EF33" i="3"/>
  <c r="AZ34" i="3"/>
  <c r="G22" i="3"/>
  <c r="Y24" i="3"/>
  <c r="EJ24" i="3" s="1"/>
  <c r="CG24" i="3"/>
  <c r="EO24" i="3" s="1"/>
  <c r="DP24" i="3"/>
  <c r="T25" i="3"/>
  <c r="T24" i="3" s="1"/>
  <c r="S24" i="3"/>
  <c r="EI24" i="3" s="1"/>
  <c r="DU25" i="3"/>
  <c r="DU24" i="3" s="1"/>
  <c r="CI25" i="3"/>
  <c r="EF27" i="3"/>
  <c r="EE32" i="3"/>
  <c r="BI34" i="3"/>
  <c r="BJ34" i="3" s="1"/>
  <c r="BX34" i="3"/>
  <c r="AC35" i="3"/>
  <c r="AL35" i="3"/>
  <c r="AS34" i="3"/>
  <c r="AS77" i="3" s="1"/>
  <c r="BA35" i="3"/>
  <c r="CT35" i="3"/>
  <c r="ED35" i="3"/>
  <c r="BP35" i="3"/>
  <c r="K38" i="3"/>
  <c r="DR39" i="3"/>
  <c r="EF40" i="3"/>
  <c r="G40" i="3"/>
  <c r="K40" i="3"/>
  <c r="CK40" i="3"/>
  <c r="EP40" i="3"/>
  <c r="DF43" i="3"/>
  <c r="BP44" i="3"/>
  <c r="DC44" i="3"/>
  <c r="DU47" i="3"/>
  <c r="ER48" i="3"/>
  <c r="DA28" i="3"/>
  <c r="DC28" i="3" s="1"/>
  <c r="DX28" i="3"/>
  <c r="ES28" i="3"/>
  <c r="AU35" i="3"/>
  <c r="AT34" i="3"/>
  <c r="AT77" i="3" s="1"/>
  <c r="BM35" i="3"/>
  <c r="BL34" i="3"/>
  <c r="BL77" i="3" s="1"/>
  <c r="BB34" i="3"/>
  <c r="EF37" i="3"/>
  <c r="K37" i="3"/>
  <c r="AD34" i="3"/>
  <c r="AD74" i="3" s="1"/>
  <c r="U40" i="3"/>
  <c r="EE43" i="3"/>
  <c r="BP54" i="3"/>
  <c r="G54" i="3"/>
  <c r="EJ56" i="3"/>
  <c r="U56" i="3"/>
  <c r="BC78" i="3"/>
  <c r="N21" i="3"/>
  <c r="AR21" i="3"/>
  <c r="DF21" i="3"/>
  <c r="EH21" i="3"/>
  <c r="AK24" i="3"/>
  <c r="BV25" i="3"/>
  <c r="BV24" i="3" s="1"/>
  <c r="EP27" i="3"/>
  <c r="ET27" i="3" s="1"/>
  <c r="K28" i="3"/>
  <c r="AF35" i="3"/>
  <c r="CE35" i="3"/>
  <c r="CN35" i="3"/>
  <c r="F36" i="3"/>
  <c r="BC35" i="3"/>
  <c r="BD36" i="3"/>
  <c r="AC39" i="3"/>
  <c r="AB34" i="3"/>
  <c r="BA39" i="3"/>
  <c r="BP41" i="3"/>
  <c r="AF48" i="3"/>
  <c r="V48" i="3"/>
  <c r="V47" i="3" s="1"/>
  <c r="EK48" i="3"/>
  <c r="BD48" i="3"/>
  <c r="DM34" i="3"/>
  <c r="DM77" i="3" s="1"/>
  <c r="G14" i="3"/>
  <c r="EQ21" i="3"/>
  <c r="K22" i="3"/>
  <c r="M24" i="3"/>
  <c r="EH24" i="3" s="1"/>
  <c r="AF25" i="3"/>
  <c r="AF24" i="3" s="1"/>
  <c r="BB25" i="3"/>
  <c r="BB24" i="3" s="1"/>
  <c r="F26" i="3"/>
  <c r="F25" i="3" s="1"/>
  <c r="I25" i="3"/>
  <c r="I24" i="3" s="1"/>
  <c r="EP32" i="3"/>
  <c r="ET32" i="3" s="1"/>
  <c r="Q35" i="3"/>
  <c r="AO35" i="3"/>
  <c r="BG35" i="3"/>
  <c r="CW35" i="3"/>
  <c r="EE36" i="3"/>
  <c r="W36" i="3"/>
  <c r="AU39" i="3"/>
  <c r="DL40" i="3"/>
  <c r="DA39" i="3"/>
  <c r="EK40" i="3"/>
  <c r="ED47" i="3"/>
  <c r="AF21" i="3"/>
  <c r="EK21" i="3"/>
  <c r="EH22" i="3"/>
  <c r="AC23" i="3"/>
  <c r="CK23" i="3"/>
  <c r="DV24" i="3"/>
  <c r="ES24" i="3" s="1"/>
  <c r="Q25" i="3"/>
  <c r="Q24" i="3" s="1"/>
  <c r="CN25" i="3"/>
  <c r="CN24" i="3" s="1"/>
  <c r="W26" i="3"/>
  <c r="DC26" i="3"/>
  <c r="J35" i="3"/>
  <c r="AH34" i="3"/>
  <c r="AH77" i="3" s="1"/>
  <c r="AI35" i="3"/>
  <c r="AY34" i="3"/>
  <c r="AY77" i="3" s="1"/>
  <c r="BS35" i="3"/>
  <c r="BR34" i="3"/>
  <c r="DX35" i="3"/>
  <c r="G36" i="3"/>
  <c r="EF36" i="3"/>
  <c r="K36" i="3"/>
  <c r="EE38" i="3"/>
  <c r="F38" i="3"/>
  <c r="AO39" i="3"/>
  <c r="DX39" i="3"/>
  <c r="G41" i="3"/>
  <c r="BD47" i="3"/>
  <c r="EF49" i="3"/>
  <c r="G49" i="3"/>
  <c r="EP54" i="3"/>
  <c r="ET54" i="3" s="1"/>
  <c r="EE55" i="3"/>
  <c r="CK55" i="3"/>
  <c r="EF14" i="3"/>
  <c r="O77" i="3"/>
  <c r="BE74" i="3"/>
  <c r="EL21" i="3"/>
  <c r="DS21" i="3"/>
  <c r="ER21" i="3" s="1"/>
  <c r="F22" i="3"/>
  <c r="BD22" i="3"/>
  <c r="DU22" i="3"/>
  <c r="DK34" i="3"/>
  <c r="BJ35" i="3"/>
  <c r="DR35" i="3"/>
  <c r="EB34" i="3"/>
  <c r="EB77" i="3" s="1"/>
  <c r="G37" i="3"/>
  <c r="EP37" i="3"/>
  <c r="ET37" i="3" s="1"/>
  <c r="CK37" i="3"/>
  <c r="CJ35" i="3"/>
  <c r="EP38" i="3"/>
  <c r="ET38" i="3" s="1"/>
  <c r="AI39" i="3"/>
  <c r="EE41" i="3"/>
  <c r="K41" i="3"/>
  <c r="EQ43" i="3"/>
  <c r="DF39" i="3"/>
  <c r="AF47" i="3"/>
  <c r="BM47" i="3"/>
  <c r="CT47" i="3"/>
  <c r="K49" i="3"/>
  <c r="EP49" i="3"/>
  <c r="ET49" i="3" s="1"/>
  <c r="CK49" i="3"/>
  <c r="AL21" i="3"/>
  <c r="EP22" i="3"/>
  <c r="CJ21" i="3"/>
  <c r="G23" i="3"/>
  <c r="AG24" i="3"/>
  <c r="BQ24" i="3"/>
  <c r="BQ74" i="3" s="1"/>
  <c r="N35" i="3"/>
  <c r="AX35" i="3"/>
  <c r="BV35" i="3"/>
  <c r="CC34" i="3"/>
  <c r="DF35" i="3"/>
  <c r="DP34" i="3"/>
  <c r="DR34" i="3" s="1"/>
  <c r="BD40" i="3"/>
  <c r="BC39" i="3"/>
  <c r="BD39" i="3" s="1"/>
  <c r="BN34" i="3"/>
  <c r="DC43" i="3"/>
  <c r="DC45" i="3"/>
  <c r="AC47" i="3"/>
  <c r="CZ47" i="3"/>
  <c r="K48" i="3"/>
  <c r="BP48" i="3"/>
  <c r="DF48" i="3"/>
  <c r="EQ48" i="3"/>
  <c r="DF47" i="3"/>
  <c r="ED51" i="3"/>
  <c r="T78" i="3"/>
  <c r="CK27" i="3"/>
  <c r="CJ25" i="3"/>
  <c r="EL28" i="3"/>
  <c r="CK32" i="3"/>
  <c r="Z35" i="3"/>
  <c r="AG34" i="3"/>
  <c r="BK34" i="3"/>
  <c r="BK74" i="3" s="1"/>
  <c r="CH35" i="3"/>
  <c r="CO34" i="3"/>
  <c r="DU35" i="3"/>
  <c r="DC38" i="3"/>
  <c r="AF40" i="3"/>
  <c r="K45" i="3"/>
  <c r="Z47" i="3"/>
  <c r="AI47" i="3"/>
  <c r="CW47" i="3"/>
  <c r="DO48" i="3"/>
  <c r="CK51" i="3"/>
  <c r="G51" i="3"/>
  <c r="DC51" i="3"/>
  <c r="DU40" i="3"/>
  <c r="EF43" i="3"/>
  <c r="K44" i="3"/>
  <c r="AR47" i="3"/>
  <c r="CB47" i="3"/>
  <c r="DX48" i="3"/>
  <c r="K54" i="3"/>
  <c r="EF54" i="3"/>
  <c r="CQ55" i="3"/>
  <c r="EF57" i="3"/>
  <c r="AX78" i="3"/>
  <c r="BG78" i="3"/>
  <c r="BO58" i="3"/>
  <c r="CH78" i="3"/>
  <c r="CN58" i="3"/>
  <c r="CZ58" i="3"/>
  <c r="DW58" i="3"/>
  <c r="EN58" i="3"/>
  <c r="F59" i="3"/>
  <c r="EH59" i="3"/>
  <c r="N59" i="3"/>
  <c r="M58" i="3"/>
  <c r="BB58" i="3"/>
  <c r="BB78" i="3" s="1"/>
  <c r="CK59" i="3"/>
  <c r="DA58" i="3"/>
  <c r="DA78" i="3" s="1"/>
  <c r="EP59" i="3"/>
  <c r="CK60" i="3"/>
  <c r="EP60" i="3"/>
  <c r="ET60" i="3" s="1"/>
  <c r="EE61" i="3"/>
  <c r="EG61" i="3" s="1"/>
  <c r="K62" i="3"/>
  <c r="CK62" i="3"/>
  <c r="EF63" i="3"/>
  <c r="G63" i="3"/>
  <c r="DC66" i="3"/>
  <c r="N67" i="3"/>
  <c r="AC67" i="3"/>
  <c r="DO67" i="3"/>
  <c r="F68" i="3"/>
  <c r="F67" i="3" s="1"/>
  <c r="EO68" i="3"/>
  <c r="CJ69" i="3"/>
  <c r="CZ69" i="3"/>
  <c r="AO70" i="3"/>
  <c r="BD69" i="3"/>
  <c r="AN78" i="3"/>
  <c r="AO78" i="3" s="1"/>
  <c r="EE57" i="3"/>
  <c r="EE56" i="3" s="1"/>
  <c r="ER69" i="3"/>
  <c r="G71" i="3"/>
  <c r="H71" i="3" s="1"/>
  <c r="DE78" i="3"/>
  <c r="DF78" i="3" s="1"/>
  <c r="AL48" i="3"/>
  <c r="F49" i="3"/>
  <c r="I58" i="3"/>
  <c r="Q78" i="3"/>
  <c r="AC58" i="3"/>
  <c r="AI58" i="3"/>
  <c r="AO58" i="3"/>
  <c r="DL58" i="3"/>
  <c r="DR58" i="3"/>
  <c r="EI58" i="3"/>
  <c r="EP58" i="3"/>
  <c r="V59" i="3"/>
  <c r="AQ58" i="3"/>
  <c r="BD59" i="3"/>
  <c r="K60" i="3"/>
  <c r="EF66" i="3"/>
  <c r="EG66" i="3" s="1"/>
  <c r="Q67" i="3"/>
  <c r="BO67" i="3"/>
  <c r="BP67" i="3" s="1"/>
  <c r="DC68" i="3"/>
  <c r="EH69" i="3"/>
  <c r="EM70" i="3"/>
  <c r="V70" i="3"/>
  <c r="AR70" i="3"/>
  <c r="AQ69" i="3"/>
  <c r="ED71" i="3"/>
  <c r="DB71" i="3"/>
  <c r="K73" i="3"/>
  <c r="G73" i="3"/>
  <c r="H73" i="3" s="1"/>
  <c r="EE73" i="3"/>
  <c r="DB56" i="3"/>
  <c r="Q58" i="3"/>
  <c r="AP58" i="3"/>
  <c r="AP78" i="3" s="1"/>
  <c r="EJ58" i="3"/>
  <c r="ER58" i="3"/>
  <c r="AR59" i="3"/>
  <c r="EM59" i="3"/>
  <c r="EE60" i="3"/>
  <c r="K61" i="3"/>
  <c r="CK61" i="3"/>
  <c r="EG64" i="3"/>
  <c r="EO67" i="3"/>
  <c r="EF68" i="3"/>
  <c r="DV69" i="3"/>
  <c r="ES69" i="3" s="1"/>
  <c r="K71" i="3"/>
  <c r="EF73" i="3"/>
  <c r="CT78" i="3"/>
  <c r="EF60" i="3"/>
  <c r="EL67" i="3"/>
  <c r="AO67" i="3"/>
  <c r="DA71" i="3"/>
  <c r="EE71" i="3" s="1"/>
  <c r="CK73" i="3"/>
  <c r="EP73" i="3"/>
  <c r="ET73" i="3" s="1"/>
  <c r="BL75" i="3"/>
  <c r="BM75" i="3" s="1"/>
  <c r="BA78" i="3"/>
  <c r="DN78" i="3"/>
  <c r="DO78" i="3" s="1"/>
  <c r="EE44" i="3"/>
  <c r="W44" i="3"/>
  <c r="EF44" i="3"/>
  <c r="N47" i="3"/>
  <c r="AX47" i="3"/>
  <c r="CH47" i="3"/>
  <c r="W54" i="3"/>
  <c r="F55" i="3"/>
  <c r="EP55" i="3"/>
  <c r="ET55" i="3" s="1"/>
  <c r="EH56" i="3"/>
  <c r="T58" i="3"/>
  <c r="Z58" i="3"/>
  <c r="AF58" i="3"/>
  <c r="AL58" i="3"/>
  <c r="CN78" i="3"/>
  <c r="DF58" i="3"/>
  <c r="DU58" i="3"/>
  <c r="EI59" i="3"/>
  <c r="G60" i="3"/>
  <c r="EE63" i="3"/>
  <c r="F63" i="3"/>
  <c r="CK64" i="3"/>
  <c r="EP64" i="3"/>
  <c r="ET64" i="3" s="1"/>
  <c r="K66" i="3"/>
  <c r="CK66" i="3"/>
  <c r="T67" i="3"/>
  <c r="AI67" i="3"/>
  <c r="CN67" i="3"/>
  <c r="ER67" i="3"/>
  <c r="DU67" i="3"/>
  <c r="AM69" i="3"/>
  <c r="AO69" i="3" s="1"/>
  <c r="U70" i="3"/>
  <c r="CK70" i="3"/>
  <c r="ED70" i="3"/>
  <c r="AF78" i="3"/>
  <c r="AL78" i="3"/>
  <c r="EK58" i="3"/>
  <c r="CK67" i="3"/>
  <c r="CZ67" i="3"/>
  <c r="DL69" i="3"/>
  <c r="BD73" i="3"/>
  <c r="BP73" i="3"/>
  <c r="BG67" i="3"/>
  <c r="DF67" i="3"/>
  <c r="BM69" i="3"/>
  <c r="DR69" i="3"/>
  <c r="ES70" i="3"/>
  <c r="DX70" i="3"/>
  <c r="EF72" i="3"/>
  <c r="EG72" i="3" s="1"/>
  <c r="BD75" i="3"/>
  <c r="EE75" i="3"/>
  <c r="N4" i="3" l="1"/>
  <c r="L80" i="3"/>
  <c r="AK74" i="3"/>
  <c r="AL74" i="3" s="1"/>
  <c r="BV34" i="3"/>
  <c r="BY34" i="3"/>
  <c r="BD21" i="3"/>
  <c r="ET68" i="3"/>
  <c r="H61" i="3"/>
  <c r="DA48" i="3"/>
  <c r="DA47" i="3" s="1"/>
  <c r="DA34" i="3" s="1"/>
  <c r="DG47" i="3"/>
  <c r="DI47" i="3" s="1"/>
  <c r="DJ34" i="3"/>
  <c r="DJ74" i="3" s="1"/>
  <c r="F5" i="3"/>
  <c r="EE45" i="3"/>
  <c r="H64" i="3"/>
  <c r="CF74" i="3"/>
  <c r="CF77" i="3"/>
  <c r="AL34" i="3"/>
  <c r="EF8" i="3"/>
  <c r="EF6" i="3" s="1"/>
  <c r="EP69" i="3"/>
  <c r="CK69" i="3"/>
  <c r="EG49" i="3"/>
  <c r="BS34" i="3"/>
  <c r="Q34" i="3"/>
  <c r="H66" i="3"/>
  <c r="CK78" i="3"/>
  <c r="H62" i="3"/>
  <c r="EM24" i="3"/>
  <c r="AR24" i="3"/>
  <c r="DX24" i="3"/>
  <c r="U39" i="3"/>
  <c r="W39" i="3" s="1"/>
  <c r="H41" i="3"/>
  <c r="AC34" i="3"/>
  <c r="AU77" i="3"/>
  <c r="EG65" i="3"/>
  <c r="DI48" i="3"/>
  <c r="EG62" i="3"/>
  <c r="DI70" i="3"/>
  <c r="F48" i="3"/>
  <c r="F47" i="3" s="1"/>
  <c r="DA6" i="3"/>
  <c r="DA4" i="3" s="1"/>
  <c r="CR77" i="3"/>
  <c r="CT77" i="3" s="1"/>
  <c r="AX34" i="3"/>
  <c r="AJ77" i="3"/>
  <c r="AJ79" i="3" s="1"/>
  <c r="CT34" i="3"/>
  <c r="CH34" i="3"/>
  <c r="AT74" i="3"/>
  <c r="AS74" i="3"/>
  <c r="AS76" i="3" s="1"/>
  <c r="AO34" i="3"/>
  <c r="H55" i="3"/>
  <c r="W35" i="3"/>
  <c r="H44" i="3"/>
  <c r="DC35" i="3"/>
  <c r="EG37" i="3"/>
  <c r="F45" i="3"/>
  <c r="CI34" i="3"/>
  <c r="H15" i="3"/>
  <c r="I4" i="3"/>
  <c r="EG51" i="3"/>
  <c r="EP28" i="3"/>
  <c r="ET28" i="3" s="1"/>
  <c r="CI24" i="3"/>
  <c r="F28" i="3"/>
  <c r="F24" i="3" s="1"/>
  <c r="H60" i="3"/>
  <c r="EG41" i="3"/>
  <c r="EI34" i="3"/>
  <c r="BP47" i="3"/>
  <c r="EG33" i="3"/>
  <c r="EE5" i="3"/>
  <c r="EG5" i="3" s="1"/>
  <c r="H43" i="3"/>
  <c r="AA74" i="3"/>
  <c r="AA76" i="3" s="1"/>
  <c r="DI69" i="3"/>
  <c r="DQ74" i="3"/>
  <c r="DQ76" i="3" s="1"/>
  <c r="H72" i="3"/>
  <c r="DS74" i="3"/>
  <c r="DS76" i="3" s="1"/>
  <c r="DE77" i="3"/>
  <c r="ET23" i="3"/>
  <c r="H32" i="3"/>
  <c r="DC25" i="3"/>
  <c r="DC24" i="3" s="1"/>
  <c r="W25" i="3"/>
  <c r="BN77" i="3"/>
  <c r="I34" i="3"/>
  <c r="EG52" i="3"/>
  <c r="H51" i="3"/>
  <c r="K47" i="3"/>
  <c r="H27" i="3"/>
  <c r="EE25" i="3"/>
  <c r="EG54" i="3"/>
  <c r="ET43" i="3"/>
  <c r="EG38" i="3"/>
  <c r="EM34" i="3"/>
  <c r="EL34" i="3"/>
  <c r="CL74" i="3"/>
  <c r="CL76" i="3" s="1"/>
  <c r="CL77" i="3"/>
  <c r="H37" i="3"/>
  <c r="K39" i="3"/>
  <c r="BA34" i="3"/>
  <c r="DQ77" i="3"/>
  <c r="ET7" i="3"/>
  <c r="R77" i="3"/>
  <c r="CK58" i="3"/>
  <c r="CE34" i="3"/>
  <c r="DH34" i="3"/>
  <c r="DI71" i="3"/>
  <c r="ED69" i="3"/>
  <c r="DA69" i="3"/>
  <c r="AA77" i="3"/>
  <c r="BN74" i="3"/>
  <c r="BN76" i="3" s="1"/>
  <c r="R74" i="3"/>
  <c r="R76" i="3" s="1"/>
  <c r="H33" i="3"/>
  <c r="EG44" i="3"/>
  <c r="AG77" i="3"/>
  <c r="AI77" i="3" s="1"/>
  <c r="DI22" i="3"/>
  <c r="DG21" i="3"/>
  <c r="DU21" i="3"/>
  <c r="K21" i="3"/>
  <c r="DI40" i="3"/>
  <c r="CW77" i="3"/>
  <c r="DS77" i="3"/>
  <c r="F40" i="3"/>
  <c r="EG55" i="3"/>
  <c r="DE74" i="3"/>
  <c r="DE76" i="3" s="1"/>
  <c r="H67" i="3"/>
  <c r="AR34" i="3"/>
  <c r="EG32" i="3"/>
  <c r="EF21" i="3"/>
  <c r="Z21" i="3"/>
  <c r="X74" i="3"/>
  <c r="X76" i="3" s="1"/>
  <c r="EG22" i="3"/>
  <c r="EG73" i="3"/>
  <c r="AG74" i="3"/>
  <c r="EE28" i="3"/>
  <c r="X77" i="3"/>
  <c r="AH74" i="3"/>
  <c r="AH79" i="3" s="1"/>
  <c r="EQ24" i="3"/>
  <c r="H38" i="3"/>
  <c r="H54" i="3"/>
  <c r="BP25" i="3"/>
  <c r="BP24" i="3" s="1"/>
  <c r="AY74" i="3"/>
  <c r="AY76" i="3" s="1"/>
  <c r="BB74" i="3"/>
  <c r="BB76" i="3" s="1"/>
  <c r="DA24" i="3"/>
  <c r="DC71" i="3"/>
  <c r="Z34" i="3"/>
  <c r="EG27" i="3"/>
  <c r="BD6" i="3"/>
  <c r="ES34" i="3"/>
  <c r="DX69" i="3"/>
  <c r="ET70" i="3"/>
  <c r="ET67" i="3"/>
  <c r="DC78" i="3"/>
  <c r="M74" i="3"/>
  <c r="M76" i="3" s="1"/>
  <c r="EG15" i="3"/>
  <c r="EG11" i="3"/>
  <c r="EE8" i="3"/>
  <c r="EE6" i="3" s="1"/>
  <c r="BB77" i="3"/>
  <c r="ET40" i="3"/>
  <c r="H7" i="3"/>
  <c r="W40" i="3"/>
  <c r="DC58" i="3"/>
  <c r="M77" i="3"/>
  <c r="AD77" i="3"/>
  <c r="AD79" i="3" s="1"/>
  <c r="U4" i="3"/>
  <c r="H14" i="3"/>
  <c r="BC4" i="3"/>
  <c r="K6" i="3"/>
  <c r="EG10" i="3"/>
  <c r="ET56" i="3"/>
  <c r="ET22" i="3"/>
  <c r="EG13" i="3"/>
  <c r="F8" i="3"/>
  <c r="F6" i="3" s="1"/>
  <c r="ET8" i="3"/>
  <c r="DC59" i="3"/>
  <c r="AB74" i="3"/>
  <c r="AB76" i="3" s="1"/>
  <c r="AB77" i="3"/>
  <c r="DW77" i="3"/>
  <c r="DX34" i="3"/>
  <c r="ET48" i="3"/>
  <c r="H12" i="3"/>
  <c r="H11" i="3"/>
  <c r="CK6" i="3"/>
  <c r="J4" i="3"/>
  <c r="BK76" i="3"/>
  <c r="DJ76" i="3"/>
  <c r="AK76" i="3"/>
  <c r="BQ76" i="3"/>
  <c r="AD76" i="3"/>
  <c r="EF56" i="3"/>
  <c r="EG57" i="3"/>
  <c r="EG56" i="3" s="1"/>
  <c r="I78" i="3"/>
  <c r="K78" i="3" s="1"/>
  <c r="K58" i="3"/>
  <c r="F35" i="3"/>
  <c r="H5" i="3"/>
  <c r="EF71" i="3"/>
  <c r="EG71" i="3" s="1"/>
  <c r="AQ78" i="3"/>
  <c r="AR78" i="3" s="1"/>
  <c r="EM58" i="3"/>
  <c r="AR58" i="3"/>
  <c r="DC70" i="3"/>
  <c r="DB69" i="3"/>
  <c r="EG63" i="3"/>
  <c r="BQ77" i="3"/>
  <c r="BQ79" i="3" s="1"/>
  <c r="EG36" i="3"/>
  <c r="EF35" i="3"/>
  <c r="DC40" i="3"/>
  <c r="G21" i="3"/>
  <c r="H22" i="3"/>
  <c r="AQ77" i="3"/>
  <c r="AR77" i="3" s="1"/>
  <c r="AQ74" i="3"/>
  <c r="AR4" i="3"/>
  <c r="BG77" i="3"/>
  <c r="G75" i="3"/>
  <c r="H75" i="3" s="1"/>
  <c r="G59" i="3"/>
  <c r="V58" i="3"/>
  <c r="W59" i="3"/>
  <c r="F58" i="3"/>
  <c r="F78" i="3" s="1"/>
  <c r="EP45" i="3"/>
  <c r="ET45" i="3" s="1"/>
  <c r="CK45" i="3"/>
  <c r="G45" i="3"/>
  <c r="G39" i="3" s="1"/>
  <c r="EF45" i="3"/>
  <c r="EG45" i="3" s="1"/>
  <c r="CK35" i="3"/>
  <c r="O79" i="3"/>
  <c r="O76" i="3"/>
  <c r="G35" i="3"/>
  <c r="H36" i="3"/>
  <c r="CU76" i="3"/>
  <c r="CU79" i="3"/>
  <c r="AZ74" i="3"/>
  <c r="EF75" i="3"/>
  <c r="EG75" i="3" s="1"/>
  <c r="EL69" i="3"/>
  <c r="H68" i="3"/>
  <c r="EG43" i="3"/>
  <c r="BO34" i="3"/>
  <c r="BP34" i="3" s="1"/>
  <c r="BP39" i="3"/>
  <c r="EF59" i="3"/>
  <c r="BE76" i="3"/>
  <c r="BE79" i="3"/>
  <c r="EG14" i="3"/>
  <c r="H49" i="3"/>
  <c r="AI34" i="3"/>
  <c r="W48" i="3"/>
  <c r="G48" i="3"/>
  <c r="G47" i="3" s="1"/>
  <c r="EF48" i="3"/>
  <c r="EF47" i="3" s="1"/>
  <c r="H10" i="3"/>
  <c r="H13" i="3"/>
  <c r="EG12" i="3"/>
  <c r="DX6" i="3"/>
  <c r="BR77" i="3"/>
  <c r="L77" i="3"/>
  <c r="L74" i="3"/>
  <c r="P79" i="3"/>
  <c r="P76" i="3"/>
  <c r="Q74" i="3"/>
  <c r="EG7" i="3"/>
  <c r="AV79" i="3"/>
  <c r="AV76" i="3"/>
  <c r="AK77" i="3"/>
  <c r="AL77" i="3" s="1"/>
  <c r="ES58" i="3"/>
  <c r="DW78" i="3"/>
  <c r="DX78" i="3" s="1"/>
  <c r="DX58" i="3"/>
  <c r="AE34" i="3"/>
  <c r="G28" i="3"/>
  <c r="V24" i="3"/>
  <c r="W28" i="3"/>
  <c r="K35" i="3"/>
  <c r="J34" i="3"/>
  <c r="EE35" i="3"/>
  <c r="BD35" i="3"/>
  <c r="BC34" i="3"/>
  <c r="BD34" i="3" s="1"/>
  <c r="BD58" i="3"/>
  <c r="EN34" i="3"/>
  <c r="BM34" i="3"/>
  <c r="CK47" i="3"/>
  <c r="EF26" i="3"/>
  <c r="J25" i="3"/>
  <c r="K26" i="3"/>
  <c r="G26" i="3"/>
  <c r="BK77" i="3"/>
  <c r="BK79" i="3" s="1"/>
  <c r="CF76" i="3"/>
  <c r="CF79" i="3"/>
  <c r="DM74" i="3"/>
  <c r="BR74" i="3"/>
  <c r="EC77" i="3"/>
  <c r="ED77" i="3" s="1"/>
  <c r="EC74" i="3"/>
  <c r="ED4" i="3"/>
  <c r="Q77" i="3"/>
  <c r="CK4" i="3"/>
  <c r="BD78" i="3"/>
  <c r="CO4" i="3"/>
  <c r="CQ6" i="3"/>
  <c r="ED34" i="3"/>
  <c r="DW74" i="3"/>
  <c r="CG77" i="3"/>
  <c r="CH77" i="3" s="1"/>
  <c r="CG74" i="3"/>
  <c r="CH4" i="3"/>
  <c r="DU6" i="3"/>
  <c r="BP6" i="3"/>
  <c r="BO4" i="3"/>
  <c r="AJ76" i="3"/>
  <c r="W8" i="3"/>
  <c r="CY74" i="3"/>
  <c r="CY77" i="3"/>
  <c r="CZ77" i="3" s="1"/>
  <c r="CZ4" i="3"/>
  <c r="AM74" i="3"/>
  <c r="AN77" i="3"/>
  <c r="AN74" i="3"/>
  <c r="AO4" i="3"/>
  <c r="EB74" i="3"/>
  <c r="W70" i="3"/>
  <c r="V69" i="3"/>
  <c r="G70" i="3"/>
  <c r="EF70" i="3"/>
  <c r="U69" i="3"/>
  <c r="F70" i="3"/>
  <c r="F69" i="3" s="1"/>
  <c r="EE70" i="3"/>
  <c r="EE69" i="3" s="1"/>
  <c r="CQ47" i="3"/>
  <c r="CP34" i="3"/>
  <c r="H63" i="3"/>
  <c r="DP77" i="3"/>
  <c r="DK77" i="3"/>
  <c r="Z6" i="3"/>
  <c r="Y4" i="3"/>
  <c r="AW77" i="3"/>
  <c r="AX77" i="3" s="1"/>
  <c r="AW74" i="3"/>
  <c r="AX4" i="3"/>
  <c r="AM77" i="3"/>
  <c r="BF79" i="3"/>
  <c r="BG74" i="3"/>
  <c r="BF76" i="3"/>
  <c r="AP74" i="3"/>
  <c r="M78" i="3"/>
  <c r="N78" i="3" s="1"/>
  <c r="EH58" i="3"/>
  <c r="N58" i="3"/>
  <c r="DT34" i="3"/>
  <c r="DU39" i="3"/>
  <c r="DC39" i="3"/>
  <c r="AU34" i="3"/>
  <c r="BD25" i="3"/>
  <c r="BD24" i="3" s="1"/>
  <c r="ET59" i="3"/>
  <c r="DD34" i="3"/>
  <c r="DO47" i="3"/>
  <c r="DN34" i="3"/>
  <c r="CJ24" i="3"/>
  <c r="CK25" i="3"/>
  <c r="CK24" i="3" s="1"/>
  <c r="EF28" i="3"/>
  <c r="EF67" i="3"/>
  <c r="EG67" i="3" s="1"/>
  <c r="EG68" i="3"/>
  <c r="CM34" i="3"/>
  <c r="CN39" i="3"/>
  <c r="EE40" i="3"/>
  <c r="EE39" i="3" s="1"/>
  <c r="DP74" i="3"/>
  <c r="F23" i="3"/>
  <c r="H23" i="3" s="1"/>
  <c r="EE23" i="3"/>
  <c r="U21" i="3"/>
  <c r="W21" i="3" s="1"/>
  <c r="AZ77" i="3"/>
  <c r="BA77" i="3" s="1"/>
  <c r="DK74" i="3"/>
  <c r="DV74" i="3"/>
  <c r="DV77" i="3"/>
  <c r="DX4" i="3"/>
  <c r="CR76" i="3"/>
  <c r="EG60" i="3"/>
  <c r="EM69" i="3"/>
  <c r="AR69" i="3"/>
  <c r="BO78" i="3"/>
  <c r="BP78" i="3" s="1"/>
  <c r="BP58" i="3"/>
  <c r="EE59" i="3"/>
  <c r="EE58" i="3" s="1"/>
  <c r="EE78" i="3" s="1"/>
  <c r="EP21" i="3"/>
  <c r="ET21" i="3" s="1"/>
  <c r="CK21" i="3"/>
  <c r="DC47" i="3"/>
  <c r="H17" i="3"/>
  <c r="BL74" i="3"/>
  <c r="CT74" i="3"/>
  <c r="CS76" i="3"/>
  <c r="CS79" i="3"/>
  <c r="S74" i="3"/>
  <c r="S77" i="3"/>
  <c r="T4" i="3"/>
  <c r="CV76" i="3"/>
  <c r="CW74" i="3"/>
  <c r="CV79" i="3"/>
  <c r="G8" i="3"/>
  <c r="G6" i="3" s="1"/>
  <c r="CX79" i="3"/>
  <c r="CX76" i="3"/>
  <c r="DJ77" i="3" l="1"/>
  <c r="DJ79" i="3" s="1"/>
  <c r="CR79" i="3"/>
  <c r="EE48" i="3"/>
  <c r="EE47" i="3" s="1"/>
  <c r="EE34" i="3" s="1"/>
  <c r="DC48" i="3"/>
  <c r="DL34" i="3"/>
  <c r="CW79" i="3"/>
  <c r="I74" i="3"/>
  <c r="I76" i="3" s="1"/>
  <c r="K34" i="3"/>
  <c r="BC77" i="3"/>
  <c r="F39" i="3"/>
  <c r="H39" i="3" s="1"/>
  <c r="DR74" i="3"/>
  <c r="U34" i="3"/>
  <c r="U74" i="3" s="1"/>
  <c r="DQ79" i="3"/>
  <c r="EF39" i="3"/>
  <c r="EG39" i="3" s="1"/>
  <c r="AU74" i="3"/>
  <c r="CT79" i="3"/>
  <c r="AT76" i="3"/>
  <c r="AU76" i="3" s="1"/>
  <c r="I77" i="3"/>
  <c r="H45" i="3"/>
  <c r="AH76" i="3"/>
  <c r="AG79" i="3"/>
  <c r="K4" i="3"/>
  <c r="EE24" i="3"/>
  <c r="CK39" i="3"/>
  <c r="W24" i="3"/>
  <c r="EE4" i="3"/>
  <c r="EE80" i="3" s="1"/>
  <c r="DC69" i="3"/>
  <c r="F4" i="3"/>
  <c r="H28" i="3"/>
  <c r="CI77" i="3"/>
  <c r="CI74" i="3"/>
  <c r="CI76" i="3" s="1"/>
  <c r="AA79" i="3"/>
  <c r="AI74" i="3"/>
  <c r="AI79" i="3" s="1"/>
  <c r="DR77" i="3"/>
  <c r="DS79" i="3"/>
  <c r="CL79" i="3"/>
  <c r="DE79" i="3"/>
  <c r="BN79" i="3"/>
  <c r="BD77" i="3"/>
  <c r="R79" i="3"/>
  <c r="T77" i="3"/>
  <c r="AC77" i="3"/>
  <c r="DH77" i="3"/>
  <c r="DH74" i="3"/>
  <c r="DI21" i="3"/>
  <c r="BB79" i="3"/>
  <c r="EG28" i="3"/>
  <c r="AC74" i="3"/>
  <c r="DI39" i="3"/>
  <c r="DG34" i="3"/>
  <c r="DG74" i="3" s="1"/>
  <c r="H40" i="3"/>
  <c r="X79" i="3"/>
  <c r="N74" i="3"/>
  <c r="AK79" i="3"/>
  <c r="AG76" i="3"/>
  <c r="EG8" i="3"/>
  <c r="W69" i="3"/>
  <c r="ET69" i="3"/>
  <c r="N77" i="3"/>
  <c r="BD4" i="3"/>
  <c r="ET58" i="3"/>
  <c r="EG40" i="3"/>
  <c r="DX77" i="3"/>
  <c r="AL79" i="3"/>
  <c r="AL76" i="3"/>
  <c r="AB79" i="3"/>
  <c r="CN34" i="3"/>
  <c r="CM77" i="3"/>
  <c r="CN77" i="3" s="1"/>
  <c r="CM74" i="3"/>
  <c r="DO34" i="3"/>
  <c r="DN77" i="3"/>
  <c r="DO77" i="3" s="1"/>
  <c r="DN74" i="3"/>
  <c r="CY79" i="3"/>
  <c r="CY76" i="3"/>
  <c r="CZ76" i="3" s="1"/>
  <c r="CZ74" i="3"/>
  <c r="CZ79" i="3" s="1"/>
  <c r="AF34" i="3"/>
  <c r="EK34" i="3"/>
  <c r="AE77" i="3"/>
  <c r="AF77" i="3" s="1"/>
  <c r="AE74" i="3"/>
  <c r="CT76" i="3"/>
  <c r="EB76" i="3"/>
  <c r="EB79" i="3"/>
  <c r="DW79" i="3"/>
  <c r="DX74" i="3"/>
  <c r="ES74" i="3"/>
  <c r="DW76" i="3"/>
  <c r="EC76" i="3"/>
  <c r="EC79" i="3"/>
  <c r="ED74" i="3"/>
  <c r="ED79" i="3" s="1"/>
  <c r="CW76" i="3"/>
  <c r="DD74" i="3"/>
  <c r="EQ34" i="3"/>
  <c r="DD77" i="3"/>
  <c r="DF77" i="3" s="1"/>
  <c r="DF34" i="3"/>
  <c r="AP79" i="3"/>
  <c r="AP76" i="3"/>
  <c r="AW79" i="3"/>
  <c r="AW76" i="3"/>
  <c r="AX76" i="3" s="1"/>
  <c r="AX74" i="3"/>
  <c r="AX79" i="3" s="1"/>
  <c r="W6" i="3"/>
  <c r="V4" i="3"/>
  <c r="DT77" i="3"/>
  <c r="DU77" i="3" s="1"/>
  <c r="DT74" i="3"/>
  <c r="DU4" i="3"/>
  <c r="J24" i="3"/>
  <c r="J77" i="3" s="1"/>
  <c r="K25" i="3"/>
  <c r="K24" i="3" s="1"/>
  <c r="EF4" i="3"/>
  <c r="BS77" i="3"/>
  <c r="EH74" i="3"/>
  <c r="EN74" i="3"/>
  <c r="BL79" i="3"/>
  <c r="BL76" i="3"/>
  <c r="BM76" i="3" s="1"/>
  <c r="BM74" i="3"/>
  <c r="F21" i="3"/>
  <c r="DL74" i="3"/>
  <c r="DK79" i="3"/>
  <c r="DK76" i="3"/>
  <c r="DL76" i="3" s="1"/>
  <c r="DP79" i="3"/>
  <c r="DP76" i="3"/>
  <c r="DR76" i="3" s="1"/>
  <c r="BG76" i="3"/>
  <c r="EG70" i="3"/>
  <c r="EF69" i="3"/>
  <c r="EG69" i="3" s="1"/>
  <c r="EL74" i="3"/>
  <c r="AN79" i="3"/>
  <c r="AN76" i="3"/>
  <c r="AO74" i="3"/>
  <c r="AC76" i="3"/>
  <c r="BS74" i="3"/>
  <c r="BR76" i="3"/>
  <c r="BS76" i="3" s="1"/>
  <c r="BR79" i="3"/>
  <c r="EF25" i="3"/>
  <c r="EF81" i="3" s="1"/>
  <c r="EG26" i="3"/>
  <c r="Q79" i="3"/>
  <c r="EF58" i="3"/>
  <c r="EG59" i="3"/>
  <c r="CJ34" i="3"/>
  <c r="CJ77" i="3" s="1"/>
  <c r="DB34" i="3"/>
  <c r="BM77" i="3"/>
  <c r="BC74" i="3"/>
  <c r="EP24" i="3"/>
  <c r="ET24" i="3" s="1"/>
  <c r="DU34" i="3"/>
  <c r="ER34" i="3"/>
  <c r="BG79" i="3"/>
  <c r="Y77" i="3"/>
  <c r="Z77" i="3" s="1"/>
  <c r="Y74" i="3"/>
  <c r="Z4" i="3"/>
  <c r="CQ34" i="3"/>
  <c r="CP74" i="3"/>
  <c r="CP77" i="3"/>
  <c r="H70" i="3"/>
  <c r="G69" i="3"/>
  <c r="H69" i="3" s="1"/>
  <c r="AO77" i="3"/>
  <c r="CO77" i="3"/>
  <c r="CO74" i="3"/>
  <c r="CQ4" i="3"/>
  <c r="Q76" i="3"/>
  <c r="BA74" i="3"/>
  <c r="AZ76" i="3"/>
  <c r="BA76" i="3" s="1"/>
  <c r="AR74" i="3"/>
  <c r="AR79" i="3" s="1"/>
  <c r="AQ79" i="3"/>
  <c r="AQ76" i="3"/>
  <c r="EM74" i="3"/>
  <c r="EG35" i="3"/>
  <c r="H8" i="3"/>
  <c r="EG23" i="3"/>
  <c r="EE21" i="3"/>
  <c r="EG21" i="3" s="1"/>
  <c r="BO74" i="3"/>
  <c r="BO77" i="3"/>
  <c r="BP77" i="3" s="1"/>
  <c r="BP4" i="3"/>
  <c r="L79" i="3"/>
  <c r="L76" i="3"/>
  <c r="N76" i="3" s="1"/>
  <c r="W47" i="3"/>
  <c r="V34" i="3"/>
  <c r="H59" i="3"/>
  <c r="G58" i="3"/>
  <c r="DC6" i="3"/>
  <c r="CG76" i="3"/>
  <c r="CH76" i="3" s="1"/>
  <c r="EO74" i="3"/>
  <c r="CG79" i="3"/>
  <c r="CH74" i="3"/>
  <c r="CH79" i="3" s="1"/>
  <c r="H48" i="3"/>
  <c r="H47" i="3"/>
  <c r="H35" i="3"/>
  <c r="DM76" i="3"/>
  <c r="DM79" i="3"/>
  <c r="M79" i="3"/>
  <c r="DV79" i="3"/>
  <c r="DV76" i="3"/>
  <c r="V78" i="3"/>
  <c r="W78" i="3" s="1"/>
  <c r="W58" i="3"/>
  <c r="T74" i="3"/>
  <c r="EI74" i="3"/>
  <c r="S79" i="3"/>
  <c r="S76" i="3"/>
  <c r="T76" i="3" s="1"/>
  <c r="AM79" i="3"/>
  <c r="AM76" i="3"/>
  <c r="H26" i="3"/>
  <c r="G25" i="3"/>
  <c r="EG48" i="3" l="1"/>
  <c r="EF80" i="3"/>
  <c r="EG47" i="3"/>
  <c r="DL77" i="3"/>
  <c r="DL79" i="3" s="1"/>
  <c r="F34" i="3"/>
  <c r="F74" i="3" s="1"/>
  <c r="AC79" i="3"/>
  <c r="K77" i="3"/>
  <c r="DR79" i="3"/>
  <c r="I79" i="3"/>
  <c r="W34" i="3"/>
  <c r="U77" i="3"/>
  <c r="U79" i="3" s="1"/>
  <c r="AI76" i="3"/>
  <c r="EE74" i="3"/>
  <c r="EV74" i="3" s="1"/>
  <c r="CK77" i="3"/>
  <c r="CI79" i="3"/>
  <c r="T79" i="3"/>
  <c r="DI34" i="3"/>
  <c r="ED76" i="3"/>
  <c r="DG77" i="3"/>
  <c r="DI77" i="3" s="1"/>
  <c r="DG76" i="3"/>
  <c r="DI74" i="3"/>
  <c r="DH76" i="3"/>
  <c r="DH79" i="3"/>
  <c r="F77" i="3"/>
  <c r="N79" i="3"/>
  <c r="H21" i="3"/>
  <c r="DX79" i="3"/>
  <c r="BS79" i="3"/>
  <c r="AR76" i="3"/>
  <c r="G34" i="3"/>
  <c r="EE77" i="3"/>
  <c r="EF34" i="3"/>
  <c r="EG34" i="3" s="1"/>
  <c r="DX76" i="3"/>
  <c r="CQ77" i="3"/>
  <c r="EG6" i="3"/>
  <c r="Z74" i="3"/>
  <c r="Z79" i="3" s="1"/>
  <c r="Y79" i="3"/>
  <c r="Y76" i="3"/>
  <c r="Z76" i="3" s="1"/>
  <c r="EJ74" i="3"/>
  <c r="AF74" i="3"/>
  <c r="AF79" i="3" s="1"/>
  <c r="AE79" i="3"/>
  <c r="AE76" i="3"/>
  <c r="AF76" i="3" s="1"/>
  <c r="EK74" i="3"/>
  <c r="CM76" i="3"/>
  <c r="CN76" i="3" s="1"/>
  <c r="CM79" i="3"/>
  <c r="CN74" i="3"/>
  <c r="CN79" i="3" s="1"/>
  <c r="BC76" i="3"/>
  <c r="BD76" i="3" s="1"/>
  <c r="BD74" i="3"/>
  <c r="BD79" i="3" s="1"/>
  <c r="BC79" i="3"/>
  <c r="EF78" i="3"/>
  <c r="EG78" i="3" s="1"/>
  <c r="EG58" i="3"/>
  <c r="H25" i="3"/>
  <c r="H24" i="3" s="1"/>
  <c r="G24" i="3"/>
  <c r="DA77" i="3"/>
  <c r="DA74" i="3"/>
  <c r="DC4" i="3"/>
  <c r="H6" i="3"/>
  <c r="G4" i="3"/>
  <c r="CO76" i="3"/>
  <c r="CO79" i="3"/>
  <c r="CP79" i="3"/>
  <c r="CQ74" i="3"/>
  <c r="CP76" i="3"/>
  <c r="DC34" i="3"/>
  <c r="DB74" i="3"/>
  <c r="DB77" i="3"/>
  <c r="AO79" i="3"/>
  <c r="ER74" i="3"/>
  <c r="DT76" i="3"/>
  <c r="DU76" i="3" s="1"/>
  <c r="DT79" i="3"/>
  <c r="DU74" i="3"/>
  <c r="DU79" i="3" s="1"/>
  <c r="DD79" i="3"/>
  <c r="DD76" i="3"/>
  <c r="DF76" i="3" s="1"/>
  <c r="DF74" i="3"/>
  <c r="DF79" i="3" s="1"/>
  <c r="EQ74" i="3"/>
  <c r="DO74" i="3"/>
  <c r="DO79" i="3" s="1"/>
  <c r="DN76" i="3"/>
  <c r="DO76" i="3" s="1"/>
  <c r="DN79" i="3"/>
  <c r="G78" i="3"/>
  <c r="H78" i="3" s="1"/>
  <c r="H58" i="3"/>
  <c r="J74" i="3"/>
  <c r="EF24" i="3"/>
  <c r="EG25" i="3"/>
  <c r="EG24" i="3" s="1"/>
  <c r="AO76" i="3"/>
  <c r="BM79" i="3"/>
  <c r="U76" i="3"/>
  <c r="EP34" i="3"/>
  <c r="ET34" i="3" s="1"/>
  <c r="CK34" i="3"/>
  <c r="CJ74" i="3"/>
  <c r="V77" i="3"/>
  <c r="V74" i="3"/>
  <c r="W4" i="3"/>
  <c r="BP74" i="3"/>
  <c r="BP79" i="3" s="1"/>
  <c r="BO79" i="3"/>
  <c r="BO76" i="3"/>
  <c r="BP76" i="3" s="1"/>
  <c r="H34" i="3" l="1"/>
  <c r="W77" i="3"/>
  <c r="DG79" i="3"/>
  <c r="DI76" i="3"/>
  <c r="EE76" i="3"/>
  <c r="F79" i="3"/>
  <c r="EE79" i="3"/>
  <c r="F76" i="3"/>
  <c r="DC77" i="3"/>
  <c r="CQ79" i="3"/>
  <c r="CJ79" i="3"/>
  <c r="CK74" i="3"/>
  <c r="CK79" i="3" s="1"/>
  <c r="CJ76" i="3"/>
  <c r="CK76" i="3" s="1"/>
  <c r="EP74" i="3"/>
  <c r="ET74" i="3" s="1"/>
  <c r="ET75" i="3" s="1"/>
  <c r="EF74" i="3"/>
  <c r="EF77" i="3"/>
  <c r="EG77" i="3" s="1"/>
  <c r="EG4" i="3"/>
  <c r="DB76" i="3"/>
  <c r="DB79" i="3"/>
  <c r="DC74" i="3"/>
  <c r="G74" i="3"/>
  <c r="G77" i="3"/>
  <c r="H77" i="3" s="1"/>
  <c r="H4" i="3"/>
  <c r="J79" i="3"/>
  <c r="J76" i="3"/>
  <c r="K76" i="3" s="1"/>
  <c r="K74" i="3"/>
  <c r="K79" i="3" s="1"/>
  <c r="CQ76" i="3"/>
  <c r="V79" i="3"/>
  <c r="V76" i="3"/>
  <c r="W76" i="3" s="1"/>
  <c r="W74" i="3"/>
  <c r="DA76" i="3"/>
  <c r="DA79" i="3"/>
  <c r="W79" i="3" l="1"/>
  <c r="DC79" i="3"/>
  <c r="DC76" i="3"/>
  <c r="H74" i="3"/>
  <c r="H79" i="3" s="1"/>
  <c r="G79" i="3"/>
  <c r="G76" i="3"/>
  <c r="H76" i="3" s="1"/>
  <c r="EF79" i="3"/>
  <c r="EG74" i="3"/>
  <c r="EF76" i="3"/>
  <c r="EG76" i="3" s="1"/>
</calcChain>
</file>

<file path=xl/sharedStrings.xml><?xml version="1.0" encoding="utf-8"?>
<sst xmlns="http://schemas.openxmlformats.org/spreadsheetml/2006/main" count="474" uniqueCount="115">
  <si>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</si>
  <si>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</si>
  <si>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</si>
  <si>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</si>
  <si>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</si>
  <si>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</si>
  <si>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</si>
  <si>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</si>
  <si>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</si>
  <si>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</si>
  <si>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</si>
  <si>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</si>
  <si>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</si>
  <si>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</si>
  <si>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</si>
  <si>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</si>
  <si>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</si>
  <si>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</si>
  <si>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</si>
  <si>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</si>
  <si>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</si>
  <si>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</si>
  <si>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</si>
  <si>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</si>
  <si>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</si>
  <si>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</si>
  <si>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</si>
  <si>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</si>
  <si>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</si>
  <si>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</si>
  <si>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</si>
  <si>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</si>
  <si>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</si>
  <si>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</si>
  <si>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</si>
  <si>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</si>
  <si>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</si>
  <si>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</si>
  <si>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</si>
  <si>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</si>
  <si>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</si>
  <si>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</si>
  <si>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</si>
  <si>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</si>
  <si>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</si>
  <si>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</si>
  <si>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</si>
  <si>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</si>
  <si>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</si>
  <si>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</si>
  <si>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</si>
  <si>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</si>
  <si>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</si>
  <si>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</si>
  <si>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</si>
  <si>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</si>
  <si>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</si>
  <si>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</si>
  <si>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</si>
  <si>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</si>
  <si>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</si>
  <si>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</si>
  <si>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</si>
  <si>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</si>
  <si>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</si>
  <si>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</si>
  <si>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</si>
  <si>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</si>
  <si>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</si>
  <si>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О801</t>
  </si>
  <si>
    <t>дома культуры</t>
  </si>
  <si>
    <t>библиотеки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</si>
  <si>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</si>
  <si>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</si>
  <si>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</si>
  <si>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</si>
  <si>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</si>
  <si>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</si>
  <si>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</si>
  <si>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</si>
  <si>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</si>
  <si>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</si>
  <si>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</si>
  <si>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</si>
  <si>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</si>
  <si>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</si>
  <si>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</si>
  <si>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</si>
  <si>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</si>
  <si>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</si>
  <si>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</si>
  <si>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</si>
  <si>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</si>
  <si>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</si>
  <si>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</si>
  <si>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</si>
  <si>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</si>
  <si>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</si>
  <si>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</si>
  <si>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</si>
  <si>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</si>
  <si>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</si>
  <si>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</si>
  <si>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</si>
  <si>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</si>
  <si>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</si>
  <si>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</si>
  <si>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</si>
  <si>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расходы на оплату труда</t>
  </si>
  <si>
    <t>340 ВСЕГО</t>
  </si>
  <si>
    <t>запчасти</t>
  </si>
  <si>
    <t>закупка энергетических ресурсов</t>
  </si>
  <si>
    <t>подарки</t>
  </si>
  <si>
    <t>Исполнение судебных актов РФ и мировых соглашений по возмещению причиненного вреда</t>
  </si>
  <si>
    <t>Исполнение бюджета по МО Баяндай  на 01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</si>
</sst>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5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5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6" xfId="0" applyFont="1" applyBorder="1"/>
    <xf numFmtId="2" fontId="2" fillId="0" borderId="5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/>
    <xf numFmtId="2" fontId="7" fillId="0" borderId="6" xfId="0" applyNumberFormat="1" applyFont="1" applyBorder="1"/>
    <xf numFmtId="0" fontId="1" fillId="0" borderId="2" xfId="0" applyFont="1" applyBorder="1"/>
    <xf numFmtId="0" fontId="0" fillId="2" borderId="0" xfId="0" applyFill="1"/>
    <xf numFmtId="0" fontId="2" fillId="0" borderId="2" xfId="0" applyFont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14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/>
    <xf numFmtId="2" fontId="9" fillId="0" borderId="1" xfId="0" applyNumberFormat="1" applyFont="1" applyBorder="1"/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9" fillId="3" borderId="1" xfId="0" applyNumberFormat="1" applyFont="1" applyFill="1" applyBorder="1"/>
    <xf numFmtId="2" fontId="1" fillId="4" borderId="1" xfId="0" applyNumberFormat="1" applyFont="1" applyFill="1" applyBorder="1"/>
    <xf numFmtId="2" fontId="1" fillId="4" borderId="6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6600FF"/>
      <color rgb="FFFFFF00"/>
      <color rgb="FFFF66CC"/>
      <color rgb="FF00FF00"/>
      <color rgb="FFFF00FF"/>
      <color rgb="FF0066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1"/>
  <sheetViews>
    <sheetView zoomScale="80" zoomScaleNormal="80" workbookViewId="0">
      <pane xSplit="6" ySplit="7" topLeftCell="BB8" activePane="bottomRight" state="frozen"/>
      <selection pane="topRight" activeCell="H1" sqref="H1"/>
      <selection pane="bottomLeft" activeCell="A8" sqref="A8"/>
      <selection pane="bottomRight" activeCell="BN1" sqref="BN1:BO1048576"/>
    </sheetView>
  </sheetViews>
  <sheetFormatPr defaultRowHeight="15" x14ac:dyDescent="0.25"/>
  <cols>
    <col min="1" max="1" width="6.140625" customWidth="1"/>
    <col min="2" max="2" width="10" customWidth="1"/>
    <col min="3" max="3" width="43" customWidth="1"/>
    <col min="4" max="4" width="12.5703125" hidden="1" customWidth="1"/>
    <col min="5" max="5" width="12.7109375" hidden="1" customWidth="1"/>
    <col min="6" max="6" width="13.85546875" customWidth="1"/>
    <col min="7" max="7" width="14" customWidth="1"/>
    <col min="8" max="8" width="14.85546875" customWidth="1"/>
    <col min="9" max="9" width="0.140625" hidden="1" customWidth="1"/>
    <col min="10" max="10" width="11.85546875" hidden="1" customWidth="1"/>
    <col min="11" max="11" width="9.140625" hidden="1" customWidth="1"/>
    <col min="12" max="12" width="14.5703125" customWidth="1"/>
    <col min="13" max="13" width="15" customWidth="1"/>
    <col min="14" max="14" width="12.140625" customWidth="1"/>
    <col min="15" max="15" width="11" customWidth="1"/>
    <col min="16" max="16" width="13" customWidth="1"/>
    <col min="17" max="17" width="4.5703125" customWidth="1"/>
    <col min="18" max="18" width="4.7109375" customWidth="1"/>
    <col min="19" max="20" width="13.5703125" customWidth="1"/>
    <col min="21" max="21" width="11.7109375" customWidth="1"/>
    <col min="22" max="22" width="15" customWidth="1"/>
    <col min="23" max="23" width="10.5703125" customWidth="1"/>
    <col min="24" max="24" width="11.7109375" hidden="1" customWidth="1"/>
    <col min="25" max="25" width="10.5703125" hidden="1" customWidth="1"/>
    <col min="26" max="26" width="9.140625" hidden="1" customWidth="1"/>
    <col min="27" max="27" width="11.7109375" hidden="1" customWidth="1"/>
    <col min="28" max="28" width="10.140625" hidden="1" customWidth="1"/>
    <col min="29" max="29" width="9.140625" hidden="1" customWidth="1"/>
    <col min="30" max="31" width="11" hidden="1" customWidth="1"/>
    <col min="32" max="32" width="9.140625" hidden="1" customWidth="1"/>
    <col min="33" max="33" width="14" customWidth="1"/>
    <col min="34" max="34" width="13.85546875" customWidth="1"/>
    <col min="35" max="35" width="7.42578125" customWidth="1"/>
    <col min="36" max="47" width="8.85546875" hidden="1" customWidth="1"/>
    <col min="48" max="48" width="13.28515625" customWidth="1"/>
    <col min="49" max="49" width="13.42578125" customWidth="1"/>
    <col min="50" max="50" width="12.28515625" customWidth="1"/>
    <col min="51" max="51" width="11.42578125" customWidth="1"/>
    <col min="52" max="52" width="5.42578125" customWidth="1"/>
    <col min="53" max="53" width="14.5703125" customWidth="1"/>
    <col min="54" max="54" width="12.5703125" customWidth="1"/>
    <col min="55" max="56" width="14.7109375" customWidth="1"/>
    <col min="57" max="57" width="14.42578125" customWidth="1"/>
    <col min="58" max="58" width="5.42578125" customWidth="1"/>
    <col min="59" max="59" width="13.5703125" customWidth="1"/>
    <col min="60" max="60" width="6.140625" customWidth="1"/>
    <col min="61" max="61" width="12.7109375" customWidth="1"/>
    <col min="62" max="62" width="13" customWidth="1"/>
    <col min="63" max="64" width="12.140625" customWidth="1"/>
    <col min="65" max="65" width="14.5703125" customWidth="1"/>
  </cols>
  <sheetData>
    <row r="1" spans="1:65" x14ac:dyDescent="0.25">
      <c r="A1" s="1"/>
      <c r="B1" s="1"/>
      <c r="C1" s="1" t="s">
        <v>90</v>
      </c>
      <c r="D1" s="1"/>
      <c r="E1" s="1"/>
      <c r="F1" s="1"/>
      <c r="G1" s="2" t="s">
        <v>114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 customHeight="1" x14ac:dyDescent="0.25">
      <c r="A2" s="3"/>
      <c r="B2" s="3"/>
      <c r="C2" s="3"/>
      <c r="D2" s="72"/>
      <c r="E2" s="46">
        <v>42736</v>
      </c>
      <c r="F2" s="70" t="s">
        <v>0</v>
      </c>
      <c r="G2" s="73" t="s">
        <v>1</v>
      </c>
      <c r="H2" s="68" t="s">
        <v>2</v>
      </c>
      <c r="I2" s="77" t="s">
        <v>3</v>
      </c>
      <c r="J2" s="78"/>
      <c r="K2" s="79"/>
      <c r="L2" s="68" t="s">
        <v>4</v>
      </c>
      <c r="M2" s="70" t="s">
        <v>5</v>
      </c>
      <c r="N2" s="68" t="s">
        <v>6</v>
      </c>
      <c r="O2" s="68" t="s">
        <v>7</v>
      </c>
      <c r="P2" s="68" t="s">
        <v>8</v>
      </c>
      <c r="Q2" s="68" t="s">
        <v>9</v>
      </c>
      <c r="R2" s="68" t="s">
        <v>10</v>
      </c>
      <c r="S2" s="72" t="s">
        <v>11</v>
      </c>
      <c r="T2" s="68" t="s">
        <v>12</v>
      </c>
      <c r="U2" s="74" t="s">
        <v>104</v>
      </c>
      <c r="V2" s="68" t="s">
        <v>102</v>
      </c>
      <c r="W2" s="74" t="s">
        <v>106</v>
      </c>
      <c r="X2" s="83" t="s">
        <v>13</v>
      </c>
      <c r="Y2" s="84"/>
      <c r="Z2" s="85"/>
      <c r="AA2" s="77" t="s">
        <v>14</v>
      </c>
      <c r="AB2" s="78"/>
      <c r="AC2" s="79"/>
      <c r="AD2" s="69"/>
      <c r="AE2" s="69"/>
      <c r="AF2" s="69"/>
      <c r="AG2" s="75" t="s">
        <v>15</v>
      </c>
      <c r="AH2" s="71" t="s">
        <v>16</v>
      </c>
      <c r="AI2" s="70" t="s">
        <v>17</v>
      </c>
      <c r="AJ2" s="80" t="s">
        <v>18</v>
      </c>
      <c r="AK2" s="81"/>
      <c r="AL2" s="82"/>
      <c r="AM2" s="80" t="s">
        <v>19</v>
      </c>
      <c r="AN2" s="81"/>
      <c r="AO2" s="82"/>
      <c r="AP2" s="80" t="s">
        <v>20</v>
      </c>
      <c r="AQ2" s="81"/>
      <c r="AR2" s="82"/>
      <c r="AS2" s="80" t="s">
        <v>21</v>
      </c>
      <c r="AT2" s="81"/>
      <c r="AU2" s="82"/>
      <c r="AV2" s="68" t="s">
        <v>98</v>
      </c>
      <c r="AW2" s="70" t="s">
        <v>22</v>
      </c>
      <c r="AX2" s="74" t="s">
        <v>91</v>
      </c>
      <c r="AY2" s="74" t="s">
        <v>92</v>
      </c>
      <c r="AZ2" s="74" t="s">
        <v>93</v>
      </c>
      <c r="BA2" s="74" t="s">
        <v>94</v>
      </c>
      <c r="BB2" s="74" t="s">
        <v>95</v>
      </c>
      <c r="BC2" s="70" t="s">
        <v>23</v>
      </c>
      <c r="BD2" s="68" t="s">
        <v>24</v>
      </c>
      <c r="BE2" s="76" t="s">
        <v>109</v>
      </c>
      <c r="BF2" s="68" t="s">
        <v>25</v>
      </c>
      <c r="BG2" s="68" t="s">
        <v>101</v>
      </c>
      <c r="BH2" s="68" t="s">
        <v>26</v>
      </c>
      <c r="BI2" s="68" t="s">
        <v>99</v>
      </c>
      <c r="BJ2" s="68" t="s">
        <v>100</v>
      </c>
      <c r="BK2" s="74" t="s">
        <v>110</v>
      </c>
      <c r="BL2" s="74" t="s">
        <v>112</v>
      </c>
      <c r="BM2" s="70" t="s">
        <v>27</v>
      </c>
    </row>
    <row r="3" spans="1:65" ht="15" customHeight="1" x14ac:dyDescent="0.25">
      <c r="A3" s="3"/>
      <c r="B3" s="3"/>
      <c r="C3" s="3"/>
      <c r="D3" s="3"/>
      <c r="E3" s="3"/>
      <c r="F3" s="5" t="s">
        <v>30</v>
      </c>
      <c r="G3" s="5" t="s">
        <v>30</v>
      </c>
      <c r="H3" s="5" t="s">
        <v>30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30</v>
      </c>
      <c r="N3" s="5" t="s">
        <v>30</v>
      </c>
      <c r="O3" s="5" t="s">
        <v>30</v>
      </c>
      <c r="P3" s="5" t="s">
        <v>30</v>
      </c>
      <c r="Q3" s="5" t="s">
        <v>30</v>
      </c>
      <c r="R3" s="5" t="s">
        <v>30</v>
      </c>
      <c r="S3" s="7" t="s">
        <v>30</v>
      </c>
      <c r="T3" s="7" t="s">
        <v>30</v>
      </c>
      <c r="U3" s="7" t="s">
        <v>30</v>
      </c>
      <c r="V3" s="7" t="s">
        <v>30</v>
      </c>
      <c r="W3" s="7" t="s">
        <v>30</v>
      </c>
      <c r="X3" s="7" t="s">
        <v>30</v>
      </c>
      <c r="Y3" s="7" t="s">
        <v>31</v>
      </c>
      <c r="Z3" s="7" t="s">
        <v>32</v>
      </c>
      <c r="AA3" s="7" t="s">
        <v>30</v>
      </c>
      <c r="AB3" s="7" t="s">
        <v>31</v>
      </c>
      <c r="AC3" s="7" t="s">
        <v>32</v>
      </c>
      <c r="AD3" s="7"/>
      <c r="AE3" s="7"/>
      <c r="AF3" s="7"/>
      <c r="AG3" s="7" t="s">
        <v>30</v>
      </c>
      <c r="AH3" s="7" t="s">
        <v>30</v>
      </c>
      <c r="AI3" s="7" t="s">
        <v>30</v>
      </c>
      <c r="AJ3" s="7" t="s">
        <v>30</v>
      </c>
      <c r="AK3" s="7" t="s">
        <v>31</v>
      </c>
      <c r="AL3" s="7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30</v>
      </c>
      <c r="AX3" s="7" t="s">
        <v>30</v>
      </c>
      <c r="AY3" s="7" t="s">
        <v>30</v>
      </c>
      <c r="AZ3" s="7" t="s">
        <v>30</v>
      </c>
      <c r="BA3" s="7" t="s">
        <v>30</v>
      </c>
      <c r="BB3" s="7" t="s">
        <v>30</v>
      </c>
      <c r="BC3" s="7" t="s">
        <v>30</v>
      </c>
      <c r="BD3" s="7" t="s">
        <v>30</v>
      </c>
      <c r="BE3" s="7" t="s">
        <v>30</v>
      </c>
      <c r="BF3" s="7" t="s">
        <v>30</v>
      </c>
      <c r="BG3" s="7" t="s">
        <v>30</v>
      </c>
      <c r="BH3" s="7" t="s">
        <v>30</v>
      </c>
      <c r="BI3" s="7" t="s">
        <v>30</v>
      </c>
      <c r="BJ3" s="7" t="s">
        <v>30</v>
      </c>
      <c r="BK3" s="7" t="s">
        <v>30</v>
      </c>
      <c r="BL3" s="7" t="s">
        <v>30</v>
      </c>
      <c r="BM3" s="7" t="s">
        <v>30</v>
      </c>
    </row>
    <row r="4" spans="1:65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8528530</v>
      </c>
      <c r="G4" s="10">
        <f t="shared" ref="G4" si="0">G5+G6+G13+G14+G15+G17</f>
        <v>8066430</v>
      </c>
      <c r="H4" s="10">
        <f t="shared" ref="H4" si="1">H5+H6+H13+H14+H15+H17</f>
        <v>6195540.4000000004</v>
      </c>
      <c r="I4" s="10">
        <f t="shared" ref="I4:J4" si="2">I5+I6+I13+I14+I15+I17</f>
        <v>0</v>
      </c>
      <c r="J4" s="10">
        <f t="shared" si="2"/>
        <v>0</v>
      </c>
      <c r="K4" s="12" t="e">
        <f t="shared" ref="K4:K55" si="3">J4/I4*100</f>
        <v>#DIV/0!</v>
      </c>
      <c r="L4" s="10">
        <f t="shared" ref="L4" si="4">L5+L6+L13+L14+L15+L17</f>
        <v>1870889.6</v>
      </c>
      <c r="M4" s="10">
        <f t="shared" ref="M4" si="5">M5+M6+M13+M14+M15+M17</f>
        <v>387300</v>
      </c>
      <c r="N4" s="10">
        <f t="shared" ref="N4" si="6">N5+N6+N13+N14+N15+N17</f>
        <v>100000</v>
      </c>
      <c r="O4" s="10">
        <f t="shared" ref="O4" si="7">O5+O6+O13+O14+O15+O17</f>
        <v>0</v>
      </c>
      <c r="P4" s="10">
        <f t="shared" ref="P4" si="8">P5+P6+P13+P14+P15+P17</f>
        <v>130000</v>
      </c>
      <c r="Q4" s="10">
        <f t="shared" ref="Q4" si="9">Q5+Q6+Q13+Q14+Q15+Q17</f>
        <v>0</v>
      </c>
      <c r="R4" s="10">
        <f t="shared" ref="R4" si="10">R5+R6+R13+R14+R15+R17</f>
        <v>0</v>
      </c>
      <c r="S4" s="10">
        <f t="shared" ref="S4" si="11">S5+S6+S13+S14+S15+S17</f>
        <v>10900</v>
      </c>
      <c r="T4" s="10">
        <f t="shared" ref="T4" si="12">T5+T6+T13+T14+T15+T17</f>
        <v>136900</v>
      </c>
      <c r="U4" s="10">
        <f t="shared" ref="U4" si="13">U5+U6+U13+U14+U15+U17</f>
        <v>9500</v>
      </c>
      <c r="V4" s="10">
        <f t="shared" ref="V4" si="14">V5+V6+V13+V14+V15+V17</f>
        <v>0</v>
      </c>
      <c r="W4" s="10">
        <f t="shared" ref="W4" si="15">W5+W6+W13+W14+W15+W17</f>
        <v>0</v>
      </c>
      <c r="X4" s="10">
        <f t="shared" ref="X4:Y4" si="16">X5+X6+X13+X14+X15+X17</f>
        <v>0</v>
      </c>
      <c r="Y4" s="10">
        <f t="shared" si="16"/>
        <v>0</v>
      </c>
      <c r="Z4" s="12" t="e">
        <f t="shared" ref="Z4:Z55" si="17">Y4/X4*100</f>
        <v>#DIV/0!</v>
      </c>
      <c r="AA4" s="10">
        <f t="shared" ref="AA4:AB4" si="18">AA5+AA6+AA13+AA14+AA15+AA17</f>
        <v>0</v>
      </c>
      <c r="AB4" s="10">
        <f t="shared" si="18"/>
        <v>0</v>
      </c>
      <c r="AC4" s="12" t="e">
        <f t="shared" ref="AC4:AC55" si="19">AB4/AA4*100</f>
        <v>#DIV/0!</v>
      </c>
      <c r="AD4" s="10">
        <f t="shared" ref="AD4:AE4" si="20">AD5+AD6+AD13+AD14+AD15+AD17</f>
        <v>0</v>
      </c>
      <c r="AE4" s="10">
        <f t="shared" si="20"/>
        <v>0</v>
      </c>
      <c r="AF4" s="12" t="e">
        <f t="shared" ref="AF4" si="21">AE4/AD4*100</f>
        <v>#DIV/0!</v>
      </c>
      <c r="AG4" s="10">
        <f t="shared" ref="AG4" si="22">AG5+AG6+AG13+AG14+AG15+AG17</f>
        <v>0</v>
      </c>
      <c r="AH4" s="10">
        <f t="shared" ref="AH4" si="23">AH5+AH6+AH13+AH14+AH15+AH17</f>
        <v>0</v>
      </c>
      <c r="AI4" s="10">
        <f t="shared" ref="AI4" si="24">AI5+AI6+AI13+AI14+AI15+AI17</f>
        <v>0</v>
      </c>
      <c r="AJ4" s="10">
        <f t="shared" ref="AJ4:AK4" si="25">AJ5+AJ6+AJ13+AJ14+AJ15+AJ17</f>
        <v>0</v>
      </c>
      <c r="AK4" s="10">
        <f t="shared" si="25"/>
        <v>0</v>
      </c>
      <c r="AL4" s="12" t="e">
        <f t="shared" ref="AL4" si="26">AK4/AJ4*100</f>
        <v>#DIV/0!</v>
      </c>
      <c r="AM4" s="10">
        <f t="shared" ref="AM4:AN4" si="27">AM5+AM6+AM13+AM14+AM15+AM17</f>
        <v>0</v>
      </c>
      <c r="AN4" s="10">
        <f t="shared" si="27"/>
        <v>0</v>
      </c>
      <c r="AO4" s="12" t="e">
        <f t="shared" ref="AO4" si="28">AN4/AM4*100</f>
        <v>#DIV/0!</v>
      </c>
      <c r="AP4" s="10">
        <f t="shared" ref="AP4:AQ4" si="29">AP5+AP6+AP13+AP14+AP15+AP17</f>
        <v>0</v>
      </c>
      <c r="AQ4" s="10">
        <f t="shared" si="29"/>
        <v>0</v>
      </c>
      <c r="AR4" s="12" t="e">
        <f t="shared" ref="AR4" si="30">AQ4/AP4*100</f>
        <v>#DIV/0!</v>
      </c>
      <c r="AS4" s="10">
        <f t="shared" ref="AS4:AT4" si="31">AS5+AS6+AS13+AS14+AS15+AS17</f>
        <v>0</v>
      </c>
      <c r="AT4" s="10">
        <f t="shared" si="31"/>
        <v>0</v>
      </c>
      <c r="AU4" s="12" t="e">
        <f t="shared" ref="AU4" si="32">AT4/AS4*100</f>
        <v>#DIV/0!</v>
      </c>
      <c r="AV4" s="10">
        <f t="shared" ref="AV4" si="33">AV5+AV6+AV13+AV14+AV15+AV17</f>
        <v>0</v>
      </c>
      <c r="AW4" s="10">
        <f t="shared" ref="AW4" si="34">AW5+AW6+AW13+AW14+AW15+AW17</f>
        <v>74800</v>
      </c>
      <c r="AX4" s="10">
        <f t="shared" ref="AX4" si="35">AX5+AX6+AX13+AX14+AX15+AX17</f>
        <v>0</v>
      </c>
      <c r="AY4" s="10">
        <f t="shared" ref="AY4" si="36">AY5+AY6+AY13+AY14+AY15+AY17</f>
        <v>13100</v>
      </c>
      <c r="AZ4" s="10">
        <f t="shared" ref="AZ4" si="37">AZ5+AZ6+AZ13+AZ14+AZ15+AZ17</f>
        <v>0</v>
      </c>
      <c r="BA4" s="10">
        <f t="shared" ref="BA4" si="38">BA5+BA6+BA13+BA14+BA15+BA17</f>
        <v>0</v>
      </c>
      <c r="BB4" s="10">
        <f t="shared" ref="BB4" si="39">BB5+BB6+BB13+BB14+BB15+BB17</f>
        <v>61700</v>
      </c>
      <c r="BC4" s="10">
        <f>BC5+BC6+BC13+BC14+BC15+BC17</f>
        <v>156200</v>
      </c>
      <c r="BD4" s="10">
        <f t="shared" ref="BD4:BM4" si="40">BD5+BD6+BD13+BD14+BD15+BD17+BD16</f>
        <v>0</v>
      </c>
      <c r="BE4" s="10">
        <f t="shared" si="40"/>
        <v>156200</v>
      </c>
      <c r="BF4" s="10">
        <f t="shared" si="40"/>
        <v>0</v>
      </c>
      <c r="BG4" s="10">
        <f t="shared" si="40"/>
        <v>0</v>
      </c>
      <c r="BH4" s="10">
        <f t="shared" si="40"/>
        <v>0</v>
      </c>
      <c r="BI4" s="10">
        <f t="shared" si="40"/>
        <v>79200</v>
      </c>
      <c r="BJ4" s="10">
        <f t="shared" si="40"/>
        <v>62000</v>
      </c>
      <c r="BK4" s="10">
        <f t="shared" si="40"/>
        <v>15000</v>
      </c>
      <c r="BL4" s="10">
        <f t="shared" si="40"/>
        <v>0</v>
      </c>
      <c r="BM4" s="10">
        <f t="shared" si="40"/>
        <v>8684730</v>
      </c>
    </row>
    <row r="5" spans="1:65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>G5+M5+X5+AH5+AW5+AG5</f>
        <v>1334000</v>
      </c>
      <c r="G5" s="6">
        <f>H5+I5+L5</f>
        <v>1334000</v>
      </c>
      <c r="H5" s="19">
        <f>1024600</f>
        <v>1024600</v>
      </c>
      <c r="I5" s="21"/>
      <c r="J5" s="21"/>
      <c r="K5" s="12" t="e">
        <f t="shared" si="3"/>
        <v>#DIV/0!</v>
      </c>
      <c r="L5" s="19">
        <f>309400</f>
        <v>309400</v>
      </c>
      <c r="M5" s="6">
        <f>N5+O5+P5+Q5+S5+T5+R5</f>
        <v>0</v>
      </c>
      <c r="N5" s="6"/>
      <c r="O5" s="6"/>
      <c r="P5" s="6"/>
      <c r="Q5" s="6"/>
      <c r="R5" s="6"/>
      <c r="S5" s="6"/>
      <c r="T5" s="6"/>
      <c r="U5" s="12"/>
      <c r="V5" s="6"/>
      <c r="W5" s="12"/>
      <c r="X5" s="12">
        <f t="shared" ref="X5:Y8" si="41">AA5</f>
        <v>0</v>
      </c>
      <c r="Y5" s="12">
        <f t="shared" si="41"/>
        <v>0</v>
      </c>
      <c r="Z5" s="12" t="e">
        <f t="shared" si="17"/>
        <v>#DIV/0!</v>
      </c>
      <c r="AA5" s="6"/>
      <c r="AB5" s="6"/>
      <c r="AC5" s="12" t="e">
        <f t="shared" si="19"/>
        <v>#DIV/0!</v>
      </c>
      <c r="AD5" s="12"/>
      <c r="AE5" s="12"/>
      <c r="AF5" s="12"/>
      <c r="AG5" s="13"/>
      <c r="AH5" s="6">
        <f>AI5+AV5</f>
        <v>0</v>
      </c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>
        <f>BD5+BF5+BG5+BH5+BI5+BJ5+BL5</f>
        <v>0</v>
      </c>
      <c r="BD5" s="6"/>
      <c r="BE5" s="65">
        <f>BF5+BG5+BH5+BI5+BJ5+BL5</f>
        <v>0</v>
      </c>
      <c r="BF5" s="6"/>
      <c r="BG5" s="6"/>
      <c r="BH5" s="14"/>
      <c r="BI5" s="6"/>
      <c r="BJ5" s="6"/>
      <c r="BK5" s="12"/>
      <c r="BL5" s="12"/>
      <c r="BM5" s="6">
        <f>G5+M5+X5+AH5+AW5+BC5+AG5</f>
        <v>1334000</v>
      </c>
    </row>
    <row r="6" spans="1:65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7028900</v>
      </c>
      <c r="G6" s="8">
        <f>G7+G8+G9+G10+G11+G12</f>
        <v>6688500</v>
      </c>
      <c r="H6" s="8">
        <f t="shared" ref="H6" si="42">H7+H8+H10+H11+H12</f>
        <v>5137200</v>
      </c>
      <c r="I6" s="8">
        <f t="shared" ref="I6:J6" si="43">I7+I8+I10+I11+I12</f>
        <v>0</v>
      </c>
      <c r="J6" s="8">
        <f t="shared" si="43"/>
        <v>0</v>
      </c>
      <c r="K6" s="12" t="e">
        <f t="shared" si="3"/>
        <v>#DIV/0!</v>
      </c>
      <c r="L6" s="8">
        <f t="shared" ref="L6" si="44">L7+L8+L10+L11+L12</f>
        <v>1551300</v>
      </c>
      <c r="M6" s="8">
        <f t="shared" ref="M6:W6" si="45">M7+M8+M9+M10+M11+M12</f>
        <v>327300</v>
      </c>
      <c r="N6" s="8">
        <f t="shared" si="45"/>
        <v>100000</v>
      </c>
      <c r="O6" s="8">
        <f t="shared" si="45"/>
        <v>0</v>
      </c>
      <c r="P6" s="8">
        <f t="shared" si="45"/>
        <v>130000</v>
      </c>
      <c r="Q6" s="8">
        <f t="shared" si="45"/>
        <v>0</v>
      </c>
      <c r="R6" s="8">
        <f t="shared" si="45"/>
        <v>0</v>
      </c>
      <c r="S6" s="8">
        <f t="shared" si="45"/>
        <v>10900</v>
      </c>
      <c r="T6" s="8">
        <f t="shared" si="45"/>
        <v>76900</v>
      </c>
      <c r="U6" s="8">
        <f t="shared" si="45"/>
        <v>9500</v>
      </c>
      <c r="V6" s="8">
        <f t="shared" si="45"/>
        <v>0</v>
      </c>
      <c r="W6" s="8">
        <f t="shared" si="45"/>
        <v>0</v>
      </c>
      <c r="X6" s="8">
        <f t="shared" ref="X6:Y6" si="46">X7+X8+X10+X11+X12</f>
        <v>0</v>
      </c>
      <c r="Y6" s="8">
        <f t="shared" si="46"/>
        <v>0</v>
      </c>
      <c r="Z6" s="12" t="e">
        <f t="shared" si="17"/>
        <v>#DIV/0!</v>
      </c>
      <c r="AA6" s="8">
        <f t="shared" ref="AA6:AB6" si="47">AA7+AA8+AA10+AA11+AA12</f>
        <v>0</v>
      </c>
      <c r="AB6" s="8">
        <f t="shared" si="47"/>
        <v>0</v>
      </c>
      <c r="AC6" s="12" t="e">
        <f t="shared" si="19"/>
        <v>#DIV/0!</v>
      </c>
      <c r="AD6" s="8">
        <f t="shared" ref="AD6:AE6" si="48">AD7+AD8+AD10+AD11+AD12</f>
        <v>0</v>
      </c>
      <c r="AE6" s="8">
        <f t="shared" si="48"/>
        <v>0</v>
      </c>
      <c r="AF6" s="12" t="e">
        <f t="shared" ref="AF6" si="49">AE6/AD6*100</f>
        <v>#DIV/0!</v>
      </c>
      <c r="AG6" s="8">
        <f>AG7+AG8+AG9+AG10+AG11+AG12</f>
        <v>0</v>
      </c>
      <c r="AH6" s="8">
        <f>AH7+AH8+AH9+AH10+AH11+AH12</f>
        <v>0</v>
      </c>
      <c r="AI6" s="8">
        <f t="shared" ref="AI6" si="50">AI7+AI8+AI10+AI11+AI12</f>
        <v>0</v>
      </c>
      <c r="AJ6" s="8">
        <f t="shared" ref="AJ6:AK6" si="51">AJ7+AJ8+AJ10+AJ11+AJ12</f>
        <v>0</v>
      </c>
      <c r="AK6" s="8">
        <f t="shared" si="51"/>
        <v>0</v>
      </c>
      <c r="AL6" s="12" t="e">
        <f t="shared" ref="AL6" si="52">AK6/AJ6*100</f>
        <v>#DIV/0!</v>
      </c>
      <c r="AM6" s="8">
        <f t="shared" ref="AM6:AN6" si="53">AM7+AM8+AM10+AM11+AM12</f>
        <v>0</v>
      </c>
      <c r="AN6" s="8">
        <f t="shared" si="53"/>
        <v>0</v>
      </c>
      <c r="AO6" s="12" t="e">
        <f t="shared" ref="AO6" si="54">AN6/AM6*100</f>
        <v>#DIV/0!</v>
      </c>
      <c r="AP6" s="8">
        <f t="shared" ref="AP6:AQ6" si="55">AP7+AP8+AP10+AP11+AP12</f>
        <v>0</v>
      </c>
      <c r="AQ6" s="8">
        <f t="shared" si="55"/>
        <v>0</v>
      </c>
      <c r="AR6" s="12" t="e">
        <f t="shared" ref="AR6" si="56">AQ6/AP6*100</f>
        <v>#DIV/0!</v>
      </c>
      <c r="AS6" s="8">
        <f t="shared" ref="AS6:AT6" si="57">AS7+AS8+AS10+AS11+AS12</f>
        <v>0</v>
      </c>
      <c r="AT6" s="8">
        <f t="shared" si="57"/>
        <v>0</v>
      </c>
      <c r="AU6" s="12" t="e">
        <f t="shared" ref="AU6" si="58">AT6/AS6*100</f>
        <v>#DIV/0!</v>
      </c>
      <c r="AV6" s="8">
        <f t="shared" ref="AV6:BM6" si="59">AV7+AV8+AV9+AV10+AV11+AV12</f>
        <v>0</v>
      </c>
      <c r="AW6" s="8">
        <f t="shared" si="59"/>
        <v>13100</v>
      </c>
      <c r="AX6" s="8">
        <f t="shared" si="59"/>
        <v>0</v>
      </c>
      <c r="AY6" s="8">
        <f t="shared" si="59"/>
        <v>13100</v>
      </c>
      <c r="AZ6" s="8">
        <f t="shared" si="59"/>
        <v>0</v>
      </c>
      <c r="BA6" s="8">
        <f t="shared" si="59"/>
        <v>0</v>
      </c>
      <c r="BB6" s="8">
        <f t="shared" si="59"/>
        <v>0</v>
      </c>
      <c r="BC6" s="8">
        <f t="shared" si="59"/>
        <v>109200</v>
      </c>
      <c r="BD6" s="8">
        <f t="shared" si="59"/>
        <v>0</v>
      </c>
      <c r="BE6" s="8">
        <f t="shared" si="59"/>
        <v>109200</v>
      </c>
      <c r="BF6" s="8">
        <f t="shared" si="59"/>
        <v>0</v>
      </c>
      <c r="BG6" s="8">
        <f t="shared" si="59"/>
        <v>0</v>
      </c>
      <c r="BH6" s="8">
        <f t="shared" si="59"/>
        <v>0</v>
      </c>
      <c r="BI6" s="8">
        <f t="shared" si="59"/>
        <v>79200</v>
      </c>
      <c r="BJ6" s="8">
        <f t="shared" si="59"/>
        <v>15000</v>
      </c>
      <c r="BK6" s="8">
        <f t="shared" si="59"/>
        <v>15000</v>
      </c>
      <c r="BL6" s="8">
        <f t="shared" si="59"/>
        <v>0</v>
      </c>
      <c r="BM6" s="8">
        <f t="shared" si="59"/>
        <v>7138100</v>
      </c>
    </row>
    <row r="7" spans="1:65" x14ac:dyDescent="0.25">
      <c r="A7" s="5"/>
      <c r="B7" s="15" t="s">
        <v>36</v>
      </c>
      <c r="C7" s="16" t="s">
        <v>108</v>
      </c>
      <c r="D7" s="17"/>
      <c r="E7" s="17"/>
      <c r="F7" s="8">
        <f t="shared" ref="F7:F20" si="60">G7+M7+X7+AH7+AW7+AG7</f>
        <v>6688500</v>
      </c>
      <c r="G7" s="6">
        <f t="shared" ref="G7:G16" si="61">H7+I7+L7</f>
        <v>6688500</v>
      </c>
      <c r="H7" s="19">
        <f>5508500-33740.4-59.6-110000+533800-607700-153600</f>
        <v>5137200</v>
      </c>
      <c r="I7" s="21"/>
      <c r="J7" s="21"/>
      <c r="K7" s="12" t="e">
        <f t="shared" si="3"/>
        <v>#DIV/0!</v>
      </c>
      <c r="L7" s="19">
        <f>1663600-10189.6-10.4-31800+159700-183600-46400</f>
        <v>1551300</v>
      </c>
      <c r="M7" s="6">
        <f>N7+O7+P7+Q7+S7+T7+R7</f>
        <v>0</v>
      </c>
      <c r="N7" s="6"/>
      <c r="O7" s="6"/>
      <c r="P7" s="6"/>
      <c r="Q7" s="6"/>
      <c r="R7" s="6"/>
      <c r="S7" s="6"/>
      <c r="T7" s="6"/>
      <c r="U7" s="12"/>
      <c r="V7" s="6"/>
      <c r="W7" s="12"/>
      <c r="X7" s="12">
        <f t="shared" si="41"/>
        <v>0</v>
      </c>
      <c r="Y7" s="12">
        <f t="shared" si="41"/>
        <v>0</v>
      </c>
      <c r="Z7" s="12" t="e">
        <f t="shared" si="17"/>
        <v>#DIV/0!</v>
      </c>
      <c r="AA7" s="6"/>
      <c r="AB7" s="6"/>
      <c r="AC7" s="12" t="e">
        <f t="shared" si="19"/>
        <v>#DIV/0!</v>
      </c>
      <c r="AD7" s="12"/>
      <c r="AE7" s="12"/>
      <c r="AF7" s="12"/>
      <c r="AG7" s="13"/>
      <c r="AH7" s="6">
        <f>AI7+AV7</f>
        <v>0</v>
      </c>
      <c r="AI7" s="6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>
        <f>AX7+AY7+AZ7+BA7+BB7</f>
        <v>0</v>
      </c>
      <c r="AX7" s="6"/>
      <c r="AY7" s="6"/>
      <c r="AZ7" s="6"/>
      <c r="BA7" s="6"/>
      <c r="BB7" s="6"/>
      <c r="BC7" s="6">
        <f>BD7+BF7+BG7+BH7+BI7+BJ7+BL7</f>
        <v>0</v>
      </c>
      <c r="BD7" s="6"/>
      <c r="BE7" s="65">
        <f>BF7+BG7+BH7+BI7+BJ7+BL7</f>
        <v>0</v>
      </c>
      <c r="BF7" s="6"/>
      <c r="BG7" s="6"/>
      <c r="BH7" s="14"/>
      <c r="BI7" s="6"/>
      <c r="BJ7" s="6"/>
      <c r="BK7" s="12"/>
      <c r="BL7" s="12"/>
      <c r="BM7" s="6">
        <f t="shared" ref="BM7:BM16" si="62">G7+M7+X7+AH7+AW7+BC7+AG7</f>
        <v>6688500</v>
      </c>
    </row>
    <row r="8" spans="1:65" x14ac:dyDescent="0.25">
      <c r="A8" s="5"/>
      <c r="B8" s="15">
        <v>244</v>
      </c>
      <c r="C8" s="16" t="s">
        <v>40</v>
      </c>
      <c r="D8" s="17"/>
      <c r="E8" s="17"/>
      <c r="F8" s="8">
        <f t="shared" si="60"/>
        <v>197300</v>
      </c>
      <c r="G8" s="6">
        <f t="shared" si="61"/>
        <v>0</v>
      </c>
      <c r="H8" s="22"/>
      <c r="I8" s="5"/>
      <c r="J8" s="5"/>
      <c r="K8" s="12" t="e">
        <f t="shared" si="3"/>
        <v>#DIV/0!</v>
      </c>
      <c r="L8" s="22"/>
      <c r="M8" s="6">
        <f>N8+O8+P8+Q8+S8+T8+R8+U8</f>
        <v>197300</v>
      </c>
      <c r="N8" s="6">
        <f>100000</f>
        <v>100000</v>
      </c>
      <c r="O8" s="6"/>
      <c r="P8" s="6">
        <f>150000-150000</f>
        <v>0</v>
      </c>
      <c r="Q8" s="6"/>
      <c r="R8" s="6"/>
      <c r="S8" s="6">
        <f>10900</f>
        <v>10900</v>
      </c>
      <c r="T8" s="6">
        <f>80000-600-1100-1400</f>
        <v>76900</v>
      </c>
      <c r="U8" s="6">
        <f>9500</f>
        <v>9500</v>
      </c>
      <c r="V8" s="6"/>
      <c r="W8" s="12"/>
      <c r="X8" s="12">
        <f t="shared" si="41"/>
        <v>0</v>
      </c>
      <c r="Y8" s="12">
        <f t="shared" si="41"/>
        <v>0</v>
      </c>
      <c r="Z8" s="12" t="e">
        <f t="shared" si="17"/>
        <v>#DIV/0!</v>
      </c>
      <c r="AA8" s="6"/>
      <c r="AB8" s="6"/>
      <c r="AC8" s="12" t="e">
        <f t="shared" si="19"/>
        <v>#DIV/0!</v>
      </c>
      <c r="AD8" s="12"/>
      <c r="AE8" s="12"/>
      <c r="AF8" s="12"/>
      <c r="AG8" s="13"/>
      <c r="AH8" s="6">
        <f>AI8+AV8</f>
        <v>0</v>
      </c>
      <c r="AI8" s="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>
        <f>AX8+AY8+AZ8+BA8+BB8</f>
        <v>0</v>
      </c>
      <c r="AX8" s="6"/>
      <c r="AY8" s="6"/>
      <c r="AZ8" s="6"/>
      <c r="BA8" s="6"/>
      <c r="BB8" s="6"/>
      <c r="BC8" s="6">
        <f>BD8+BE8</f>
        <v>109200</v>
      </c>
      <c r="BD8" s="6"/>
      <c r="BE8" s="65">
        <f>BF8+BG8+BH8+BI8+BJ8+BL8+BK8</f>
        <v>109200</v>
      </c>
      <c r="BF8" s="6"/>
      <c r="BG8" s="6"/>
      <c r="BH8" s="14"/>
      <c r="BI8" s="6">
        <f>78800+10000-9600</f>
        <v>79200</v>
      </c>
      <c r="BJ8" s="6">
        <f>15000</f>
        <v>15000</v>
      </c>
      <c r="BK8" s="12">
        <f>15000</f>
        <v>15000</v>
      </c>
      <c r="BL8" s="12"/>
      <c r="BM8" s="6">
        <f t="shared" si="62"/>
        <v>306500</v>
      </c>
    </row>
    <row r="9" spans="1:65" x14ac:dyDescent="0.25">
      <c r="A9" s="5"/>
      <c r="B9" s="15">
        <v>247</v>
      </c>
      <c r="C9" s="16" t="s">
        <v>111</v>
      </c>
      <c r="D9" s="17"/>
      <c r="E9" s="17"/>
      <c r="F9" s="8">
        <f t="shared" si="60"/>
        <v>130000</v>
      </c>
      <c r="G9" s="6">
        <f t="shared" si="61"/>
        <v>0</v>
      </c>
      <c r="H9" s="22"/>
      <c r="I9" s="5"/>
      <c r="J9" s="5"/>
      <c r="K9" s="12"/>
      <c r="L9" s="22"/>
      <c r="M9" s="6">
        <f>N9+O9+P9+Q9+S9+T9+R9+U9</f>
        <v>130000</v>
      </c>
      <c r="N9" s="6"/>
      <c r="O9" s="6"/>
      <c r="P9" s="6">
        <f>150000-20000</f>
        <v>130000</v>
      </c>
      <c r="Q9" s="6"/>
      <c r="R9" s="6"/>
      <c r="S9" s="6"/>
      <c r="T9" s="6"/>
      <c r="U9" s="12"/>
      <c r="V9" s="6"/>
      <c r="W9" s="12"/>
      <c r="X9" s="12"/>
      <c r="Y9" s="12"/>
      <c r="Z9" s="12"/>
      <c r="AA9" s="6"/>
      <c r="AB9" s="6"/>
      <c r="AC9" s="12"/>
      <c r="AD9" s="12"/>
      <c r="AE9" s="12"/>
      <c r="AF9" s="12"/>
      <c r="AG9" s="13"/>
      <c r="AH9" s="6"/>
      <c r="AI9" s="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>
        <f>BD9+BE9</f>
        <v>0</v>
      </c>
      <c r="BD9" s="6"/>
      <c r="BE9" s="65"/>
      <c r="BF9" s="6"/>
      <c r="BG9" s="6"/>
      <c r="BH9" s="14"/>
      <c r="BI9" s="6"/>
      <c r="BJ9" s="6"/>
      <c r="BK9" s="12"/>
      <c r="BL9" s="12"/>
      <c r="BM9" s="6">
        <f t="shared" si="62"/>
        <v>130000</v>
      </c>
    </row>
    <row r="10" spans="1:65" ht="15" customHeight="1" x14ac:dyDescent="0.25">
      <c r="A10" s="5"/>
      <c r="B10" s="15">
        <v>851</v>
      </c>
      <c r="C10" s="16" t="s">
        <v>83</v>
      </c>
      <c r="D10" s="17"/>
      <c r="E10" s="17"/>
      <c r="F10" s="8">
        <f t="shared" si="60"/>
        <v>0</v>
      </c>
      <c r="G10" s="6">
        <f t="shared" si="61"/>
        <v>0</v>
      </c>
      <c r="H10" s="22"/>
      <c r="I10" s="5"/>
      <c r="J10" s="5"/>
      <c r="K10" s="12" t="e">
        <f t="shared" si="3"/>
        <v>#DIV/0!</v>
      </c>
      <c r="L10" s="22"/>
      <c r="M10" s="6"/>
      <c r="N10" s="6"/>
      <c r="O10" s="6"/>
      <c r="P10" s="6"/>
      <c r="Q10" s="6"/>
      <c r="R10" s="6"/>
      <c r="S10" s="6"/>
      <c r="T10" s="6"/>
      <c r="U10" s="12"/>
      <c r="V10" s="6"/>
      <c r="W10" s="12"/>
      <c r="X10" s="12"/>
      <c r="Y10" s="12"/>
      <c r="Z10" s="12" t="e">
        <f t="shared" si="17"/>
        <v>#DIV/0!</v>
      </c>
      <c r="AA10" s="6"/>
      <c r="AB10" s="6"/>
      <c r="AC10" s="12" t="e">
        <f t="shared" si="19"/>
        <v>#DIV/0!</v>
      </c>
      <c r="AD10" s="12"/>
      <c r="AE10" s="12"/>
      <c r="AF10" s="12"/>
      <c r="AG10" s="13"/>
      <c r="AH10" s="6"/>
      <c r="AI10" s="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>
        <f t="shared" ref="AW10:AW16" si="63">AX10+AY10+AZ10+BA10+BB10</f>
        <v>0</v>
      </c>
      <c r="AX10" s="6"/>
      <c r="AY10" s="6"/>
      <c r="AZ10" s="6"/>
      <c r="BA10" s="6"/>
      <c r="BB10" s="6"/>
      <c r="BC10" s="6">
        <f>BD10+BE10</f>
        <v>0</v>
      </c>
      <c r="BD10" s="6"/>
      <c r="BE10" s="65">
        <f t="shared" ref="BE10:BE15" si="64">BF10+BG10+BH10+BI10+BJ10+BL10</f>
        <v>0</v>
      </c>
      <c r="BF10" s="6"/>
      <c r="BG10" s="6"/>
      <c r="BH10" s="14"/>
      <c r="BI10" s="6"/>
      <c r="BJ10" s="6"/>
      <c r="BK10" s="12"/>
      <c r="BL10" s="12"/>
      <c r="BM10" s="6">
        <f t="shared" si="62"/>
        <v>0</v>
      </c>
    </row>
    <row r="11" spans="1:65" x14ac:dyDescent="0.25">
      <c r="A11" s="5"/>
      <c r="B11" s="15">
        <v>852</v>
      </c>
      <c r="C11" s="16" t="s">
        <v>84</v>
      </c>
      <c r="D11" s="17"/>
      <c r="E11" s="17"/>
      <c r="F11" s="8">
        <f t="shared" si="60"/>
        <v>0</v>
      </c>
      <c r="G11" s="6">
        <f t="shared" si="61"/>
        <v>0</v>
      </c>
      <c r="H11" s="22"/>
      <c r="I11" s="5"/>
      <c r="J11" s="5"/>
      <c r="K11" s="12" t="e">
        <f t="shared" si="3"/>
        <v>#DIV/0!</v>
      </c>
      <c r="L11" s="22"/>
      <c r="M11" s="6">
        <f t="shared" ref="M11:M16" si="65">N11+O11+P11+Q11+S11+T11+R11</f>
        <v>0</v>
      </c>
      <c r="N11" s="6"/>
      <c r="O11" s="6"/>
      <c r="P11" s="6"/>
      <c r="Q11" s="6"/>
      <c r="R11" s="6"/>
      <c r="S11" s="6"/>
      <c r="T11" s="6"/>
      <c r="U11" s="12"/>
      <c r="V11" s="6"/>
      <c r="W11" s="12"/>
      <c r="X11" s="12">
        <f t="shared" ref="X11:Y20" si="66">AA11</f>
        <v>0</v>
      </c>
      <c r="Y11" s="12">
        <f t="shared" si="66"/>
        <v>0</v>
      </c>
      <c r="Z11" s="12" t="e">
        <f t="shared" si="17"/>
        <v>#DIV/0!</v>
      </c>
      <c r="AA11" s="6"/>
      <c r="AB11" s="6"/>
      <c r="AC11" s="12" t="e">
        <f t="shared" si="19"/>
        <v>#DIV/0!</v>
      </c>
      <c r="AD11" s="12"/>
      <c r="AE11" s="12"/>
      <c r="AF11" s="12"/>
      <c r="AG11" s="13"/>
      <c r="AH11" s="6">
        <f t="shared" ref="AH11:AH16" si="67">AI11+AV11</f>
        <v>0</v>
      </c>
      <c r="AI11" s="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>
        <f t="shared" si="63"/>
        <v>0</v>
      </c>
      <c r="AX11" s="6">
        <f>4900-100-200-700-2600-1300</f>
        <v>0</v>
      </c>
      <c r="AY11" s="6"/>
      <c r="AZ11" s="6"/>
      <c r="BA11" s="6"/>
      <c r="BB11" s="6"/>
      <c r="BC11" s="6">
        <f>BD11+BE11</f>
        <v>0</v>
      </c>
      <c r="BD11" s="6"/>
      <c r="BE11" s="65">
        <f t="shared" si="64"/>
        <v>0</v>
      </c>
      <c r="BF11" s="6"/>
      <c r="BG11" s="6"/>
      <c r="BH11" s="14"/>
      <c r="BI11" s="6"/>
      <c r="BJ11" s="6"/>
      <c r="BK11" s="12"/>
      <c r="BL11" s="12"/>
      <c r="BM11" s="6">
        <f t="shared" si="62"/>
        <v>0</v>
      </c>
    </row>
    <row r="12" spans="1:65" x14ac:dyDescent="0.25">
      <c r="A12" s="5"/>
      <c r="B12" s="15">
        <v>853</v>
      </c>
      <c r="C12" s="16" t="s">
        <v>85</v>
      </c>
      <c r="D12" s="17"/>
      <c r="E12" s="17"/>
      <c r="F12" s="8">
        <f t="shared" si="60"/>
        <v>13100</v>
      </c>
      <c r="G12" s="6">
        <f t="shared" si="61"/>
        <v>0</v>
      </c>
      <c r="H12" s="22"/>
      <c r="I12" s="5"/>
      <c r="J12" s="5"/>
      <c r="K12" s="12" t="e">
        <f t="shared" si="3"/>
        <v>#DIV/0!</v>
      </c>
      <c r="L12" s="22"/>
      <c r="M12" s="6">
        <f t="shared" si="65"/>
        <v>0</v>
      </c>
      <c r="N12" s="6"/>
      <c r="O12" s="6"/>
      <c r="P12" s="6"/>
      <c r="Q12" s="6"/>
      <c r="R12" s="6"/>
      <c r="S12" s="6"/>
      <c r="T12" s="6"/>
      <c r="U12" s="12"/>
      <c r="V12" s="6"/>
      <c r="W12" s="12"/>
      <c r="X12" s="12">
        <f t="shared" si="66"/>
        <v>0</v>
      </c>
      <c r="Y12" s="12">
        <f t="shared" si="66"/>
        <v>0</v>
      </c>
      <c r="Z12" s="12" t="e">
        <f t="shared" si="17"/>
        <v>#DIV/0!</v>
      </c>
      <c r="AA12" s="6"/>
      <c r="AB12" s="6"/>
      <c r="AC12" s="12" t="e">
        <f t="shared" si="19"/>
        <v>#DIV/0!</v>
      </c>
      <c r="AD12" s="12"/>
      <c r="AE12" s="12"/>
      <c r="AF12" s="12"/>
      <c r="AG12" s="13"/>
      <c r="AH12" s="6">
        <f t="shared" si="67"/>
        <v>0</v>
      </c>
      <c r="AI12" s="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>
        <f t="shared" si="63"/>
        <v>13100</v>
      </c>
      <c r="AX12" s="6"/>
      <c r="AY12" s="6">
        <f>600+1100+1400+400+9600</f>
        <v>13100</v>
      </c>
      <c r="AZ12" s="6"/>
      <c r="BA12" s="6"/>
      <c r="BB12" s="6"/>
      <c r="BC12" s="6">
        <f>BD12+BE12</f>
        <v>0</v>
      </c>
      <c r="BD12" s="6"/>
      <c r="BE12" s="65">
        <f t="shared" si="64"/>
        <v>0</v>
      </c>
      <c r="BF12" s="6"/>
      <c r="BG12" s="6"/>
      <c r="BH12" s="14"/>
      <c r="BI12" s="6"/>
      <c r="BJ12" s="6"/>
      <c r="BK12" s="12"/>
      <c r="BL12" s="12"/>
      <c r="BM12" s="6">
        <f t="shared" si="62"/>
        <v>13100</v>
      </c>
    </row>
    <row r="13" spans="1:65" x14ac:dyDescent="0.25">
      <c r="A13" s="5" t="s">
        <v>41</v>
      </c>
      <c r="B13" s="5"/>
      <c r="C13" s="16" t="s">
        <v>42</v>
      </c>
      <c r="D13" s="17"/>
      <c r="E13" s="17"/>
      <c r="F13" s="8">
        <f t="shared" si="60"/>
        <v>0</v>
      </c>
      <c r="G13" s="6">
        <f t="shared" si="61"/>
        <v>0</v>
      </c>
      <c r="H13" s="6"/>
      <c r="I13" s="5"/>
      <c r="J13" s="5"/>
      <c r="K13" s="12" t="e">
        <f t="shared" si="3"/>
        <v>#DIV/0!</v>
      </c>
      <c r="L13" s="6"/>
      <c r="M13" s="6">
        <f t="shared" si="65"/>
        <v>0</v>
      </c>
      <c r="N13" s="6"/>
      <c r="O13" s="6"/>
      <c r="P13" s="6"/>
      <c r="Q13" s="6"/>
      <c r="R13" s="6"/>
      <c r="S13" s="6"/>
      <c r="T13" s="6"/>
      <c r="U13" s="12"/>
      <c r="V13" s="6"/>
      <c r="W13" s="12"/>
      <c r="X13" s="12">
        <f t="shared" si="66"/>
        <v>0</v>
      </c>
      <c r="Y13" s="12">
        <f t="shared" si="66"/>
        <v>0</v>
      </c>
      <c r="Z13" s="12" t="e">
        <f t="shared" si="17"/>
        <v>#DIV/0!</v>
      </c>
      <c r="AA13" s="6"/>
      <c r="AB13" s="6"/>
      <c r="AC13" s="12" t="e">
        <f t="shared" si="19"/>
        <v>#DIV/0!</v>
      </c>
      <c r="AD13" s="12"/>
      <c r="AE13" s="12"/>
      <c r="AF13" s="12"/>
      <c r="AG13" s="13"/>
      <c r="AH13" s="6">
        <f t="shared" si="67"/>
        <v>0</v>
      </c>
      <c r="AI13" s="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>
        <f t="shared" si="63"/>
        <v>0</v>
      </c>
      <c r="AX13" s="6"/>
      <c r="AY13" s="6"/>
      <c r="AZ13" s="6"/>
      <c r="BA13" s="6"/>
      <c r="BB13" s="6"/>
      <c r="BC13" s="6">
        <f>BD13+BF13+BG13+BH13+BI13+BJ13+BL13</f>
        <v>0</v>
      </c>
      <c r="BD13" s="6"/>
      <c r="BE13" s="65">
        <f t="shared" si="64"/>
        <v>0</v>
      </c>
      <c r="BF13" s="6"/>
      <c r="BG13" s="6"/>
      <c r="BH13" s="14"/>
      <c r="BI13" s="6"/>
      <c r="BJ13" s="6"/>
      <c r="BK13" s="12"/>
      <c r="BL13" s="12"/>
      <c r="BM13" s="6">
        <f t="shared" si="62"/>
        <v>0</v>
      </c>
    </row>
    <row r="14" spans="1:65" x14ac:dyDescent="0.25">
      <c r="A14" s="5" t="s">
        <v>43</v>
      </c>
      <c r="B14" s="5"/>
      <c r="C14" s="16" t="s">
        <v>44</v>
      </c>
      <c r="D14" s="17"/>
      <c r="E14" s="17"/>
      <c r="F14" s="8">
        <f t="shared" si="60"/>
        <v>0</v>
      </c>
      <c r="G14" s="6">
        <f t="shared" si="61"/>
        <v>0</v>
      </c>
      <c r="H14" s="22"/>
      <c r="I14" s="5"/>
      <c r="J14" s="5"/>
      <c r="K14" s="12" t="e">
        <f t="shared" si="3"/>
        <v>#DIV/0!</v>
      </c>
      <c r="L14" s="6"/>
      <c r="M14" s="6">
        <f t="shared" si="65"/>
        <v>0</v>
      </c>
      <c r="N14" s="6"/>
      <c r="O14" s="6"/>
      <c r="P14" s="6"/>
      <c r="Q14" s="6"/>
      <c r="R14" s="6"/>
      <c r="S14" s="6"/>
      <c r="T14" s="6"/>
      <c r="U14" s="12"/>
      <c r="V14" s="6"/>
      <c r="W14" s="12"/>
      <c r="X14" s="12">
        <f t="shared" si="66"/>
        <v>0</v>
      </c>
      <c r="Y14" s="12">
        <f t="shared" si="66"/>
        <v>0</v>
      </c>
      <c r="Z14" s="12" t="e">
        <f t="shared" si="17"/>
        <v>#DIV/0!</v>
      </c>
      <c r="AA14" s="6"/>
      <c r="AB14" s="6"/>
      <c r="AC14" s="12" t="e">
        <f t="shared" si="19"/>
        <v>#DIV/0!</v>
      </c>
      <c r="AD14" s="12"/>
      <c r="AE14" s="12"/>
      <c r="AF14" s="12"/>
      <c r="AG14" s="13"/>
      <c r="AH14" s="6">
        <f t="shared" si="67"/>
        <v>0</v>
      </c>
      <c r="AI14" s="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6">
        <f t="shared" si="63"/>
        <v>0</v>
      </c>
      <c r="AX14" s="6"/>
      <c r="AY14" s="6"/>
      <c r="AZ14" s="6"/>
      <c r="BA14" s="6"/>
      <c r="BB14" s="6"/>
      <c r="BC14" s="6">
        <f>BD14+BF14+BG14+BH14+BI14+BJ14+BL14</f>
        <v>0</v>
      </c>
      <c r="BD14" s="6"/>
      <c r="BE14" s="65">
        <f t="shared" si="64"/>
        <v>0</v>
      </c>
      <c r="BF14" s="6"/>
      <c r="BG14" s="6"/>
      <c r="BH14" s="14"/>
      <c r="BI14" s="6"/>
      <c r="BJ14" s="6"/>
      <c r="BK14" s="12"/>
      <c r="BL14" s="12"/>
      <c r="BM14" s="6">
        <f t="shared" si="62"/>
        <v>0</v>
      </c>
    </row>
    <row r="15" spans="1:65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60"/>
        <v>48000</v>
      </c>
      <c r="G15" s="6">
        <f t="shared" si="61"/>
        <v>0</v>
      </c>
      <c r="H15" s="6"/>
      <c r="I15" s="5"/>
      <c r="J15" s="5"/>
      <c r="K15" s="12" t="e">
        <f t="shared" si="3"/>
        <v>#DIV/0!</v>
      </c>
      <c r="L15" s="6"/>
      <c r="M15" s="6">
        <f t="shared" si="65"/>
        <v>0</v>
      </c>
      <c r="N15" s="6"/>
      <c r="O15" s="6"/>
      <c r="P15" s="6"/>
      <c r="Q15" s="6"/>
      <c r="R15" s="6"/>
      <c r="S15" s="6"/>
      <c r="T15" s="6"/>
      <c r="U15" s="12"/>
      <c r="V15" s="6"/>
      <c r="W15" s="12"/>
      <c r="X15" s="12">
        <f t="shared" si="66"/>
        <v>0</v>
      </c>
      <c r="Y15" s="12">
        <f t="shared" si="66"/>
        <v>0</v>
      </c>
      <c r="Z15" s="12" t="e">
        <f t="shared" si="17"/>
        <v>#DIV/0!</v>
      </c>
      <c r="AA15" s="6"/>
      <c r="AB15" s="6"/>
      <c r="AC15" s="12" t="e">
        <f t="shared" si="19"/>
        <v>#DIV/0!</v>
      </c>
      <c r="AD15" s="12"/>
      <c r="AE15" s="12"/>
      <c r="AF15" s="12"/>
      <c r="AG15" s="13"/>
      <c r="AH15" s="6">
        <f t="shared" si="67"/>
        <v>0</v>
      </c>
      <c r="AI15" s="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>
        <f t="shared" si="63"/>
        <v>48000</v>
      </c>
      <c r="AX15" s="6"/>
      <c r="AY15" s="6"/>
      <c r="AZ15" s="6"/>
      <c r="BA15" s="6"/>
      <c r="BB15" s="6">
        <f>48000</f>
        <v>48000</v>
      </c>
      <c r="BC15" s="6">
        <f>BD15+BF15+BG15+BH15+BI15+BJ15+BL15</f>
        <v>0</v>
      </c>
      <c r="BD15" s="6"/>
      <c r="BE15" s="65">
        <f t="shared" si="64"/>
        <v>0</v>
      </c>
      <c r="BF15" s="6"/>
      <c r="BG15" s="6"/>
      <c r="BH15" s="14"/>
      <c r="BI15" s="6"/>
      <c r="BJ15" s="6"/>
      <c r="BK15" s="12"/>
      <c r="BL15" s="12"/>
      <c r="BM15" s="6">
        <f t="shared" si="62"/>
        <v>48000</v>
      </c>
    </row>
    <row r="16" spans="1:65" x14ac:dyDescent="0.25">
      <c r="A16" s="5"/>
      <c r="B16" s="15">
        <v>244</v>
      </c>
      <c r="C16" s="16"/>
      <c r="D16" s="17"/>
      <c r="E16" s="17"/>
      <c r="F16" s="8">
        <f t="shared" si="60"/>
        <v>0</v>
      </c>
      <c r="G16" s="6">
        <f t="shared" si="61"/>
        <v>0</v>
      </c>
      <c r="H16" s="6"/>
      <c r="I16" s="5"/>
      <c r="J16" s="5"/>
      <c r="K16" s="12" t="e">
        <f t="shared" si="3"/>
        <v>#DIV/0!</v>
      </c>
      <c r="L16" s="6"/>
      <c r="M16" s="6">
        <f t="shared" si="65"/>
        <v>0</v>
      </c>
      <c r="N16" s="6"/>
      <c r="O16" s="6"/>
      <c r="P16" s="6"/>
      <c r="Q16" s="6"/>
      <c r="R16" s="6"/>
      <c r="S16" s="6"/>
      <c r="T16" s="6"/>
      <c r="U16" s="12"/>
      <c r="V16" s="6"/>
      <c r="W16" s="12"/>
      <c r="X16" s="12">
        <f t="shared" si="66"/>
        <v>0</v>
      </c>
      <c r="Y16" s="12">
        <f t="shared" si="66"/>
        <v>0</v>
      </c>
      <c r="Z16" s="12" t="e">
        <f t="shared" si="17"/>
        <v>#DIV/0!</v>
      </c>
      <c r="AA16" s="6"/>
      <c r="AB16" s="6"/>
      <c r="AC16" s="12" t="e">
        <f t="shared" si="19"/>
        <v>#DIV/0!</v>
      </c>
      <c r="AD16" s="12"/>
      <c r="AE16" s="12"/>
      <c r="AF16" s="12"/>
      <c r="AG16" s="13"/>
      <c r="AH16" s="6">
        <f t="shared" si="67"/>
        <v>0</v>
      </c>
      <c r="AI16" s="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6">
        <f t="shared" si="63"/>
        <v>0</v>
      </c>
      <c r="AX16" s="6"/>
      <c r="AY16" s="6"/>
      <c r="AZ16" s="6"/>
      <c r="BA16" s="6"/>
      <c r="BB16" s="6"/>
      <c r="BC16" s="6">
        <f>BD16+BF16+BG16+BH16+BI16+BJ16+BL16</f>
        <v>0</v>
      </c>
      <c r="BD16" s="6"/>
      <c r="BE16" s="65"/>
      <c r="BF16" s="6"/>
      <c r="BG16" s="6">
        <f>12800-12800</f>
        <v>0</v>
      </c>
      <c r="BH16" s="14"/>
      <c r="BI16" s="6">
        <f>35200-35200</f>
        <v>0</v>
      </c>
      <c r="BJ16" s="6"/>
      <c r="BK16" s="12"/>
      <c r="BL16" s="12"/>
      <c r="BM16" s="6">
        <f t="shared" si="62"/>
        <v>0</v>
      </c>
    </row>
    <row r="17" spans="1:65" ht="15" customHeight="1" x14ac:dyDescent="0.25">
      <c r="A17" s="5" t="s">
        <v>47</v>
      </c>
      <c r="B17" s="15"/>
      <c r="C17" s="16" t="s">
        <v>48</v>
      </c>
      <c r="D17" s="17"/>
      <c r="E17" s="17"/>
      <c r="F17" s="8">
        <f t="shared" si="60"/>
        <v>117630</v>
      </c>
      <c r="G17" s="6">
        <f>G19+G20+G18</f>
        <v>43930</v>
      </c>
      <c r="H17" s="6">
        <f>H19+H20+H18</f>
        <v>33740.400000000001</v>
      </c>
      <c r="I17" s="5"/>
      <c r="J17" s="5"/>
      <c r="K17" s="12" t="e">
        <f t="shared" si="3"/>
        <v>#DIV/0!</v>
      </c>
      <c r="L17" s="6">
        <f t="shared" ref="L17:W17" si="68">L19+L20+L18</f>
        <v>10189.6</v>
      </c>
      <c r="M17" s="6">
        <f t="shared" si="68"/>
        <v>60000</v>
      </c>
      <c r="N17" s="6">
        <f t="shared" si="68"/>
        <v>0</v>
      </c>
      <c r="O17" s="6">
        <f t="shared" si="68"/>
        <v>0</v>
      </c>
      <c r="P17" s="6">
        <f t="shared" si="68"/>
        <v>0</v>
      </c>
      <c r="Q17" s="6">
        <f t="shared" si="68"/>
        <v>0</v>
      </c>
      <c r="R17" s="6">
        <f t="shared" si="68"/>
        <v>0</v>
      </c>
      <c r="S17" s="6">
        <f t="shared" si="68"/>
        <v>0</v>
      </c>
      <c r="T17" s="6">
        <f t="shared" si="68"/>
        <v>60000</v>
      </c>
      <c r="U17" s="6">
        <f t="shared" si="68"/>
        <v>0</v>
      </c>
      <c r="V17" s="6">
        <f t="shared" si="68"/>
        <v>0</v>
      </c>
      <c r="W17" s="6">
        <f t="shared" si="68"/>
        <v>0</v>
      </c>
      <c r="X17" s="12">
        <f t="shared" si="66"/>
        <v>0</v>
      </c>
      <c r="Y17" s="12">
        <f t="shared" si="66"/>
        <v>0</v>
      </c>
      <c r="Z17" s="12" t="e">
        <f t="shared" si="17"/>
        <v>#DIV/0!</v>
      </c>
      <c r="AA17" s="6"/>
      <c r="AB17" s="6"/>
      <c r="AC17" s="12" t="e">
        <f t="shared" si="19"/>
        <v>#DIV/0!</v>
      </c>
      <c r="AD17" s="12"/>
      <c r="AE17" s="12"/>
      <c r="AF17" s="12"/>
      <c r="AG17" s="6">
        <f>AG19+AG20+AG18</f>
        <v>0</v>
      </c>
      <c r="AH17" s="6">
        <f>AH19+AH20+AH18</f>
        <v>0</v>
      </c>
      <c r="AI17" s="6">
        <f>AI19+AI20+AI18</f>
        <v>0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6">
        <f t="shared" ref="AV17:BM17" si="69">AV19+AV20+AV18</f>
        <v>0</v>
      </c>
      <c r="AW17" s="6">
        <f t="shared" si="69"/>
        <v>13700</v>
      </c>
      <c r="AX17" s="6">
        <f t="shared" si="69"/>
        <v>0</v>
      </c>
      <c r="AY17" s="6">
        <f t="shared" si="69"/>
        <v>0</v>
      </c>
      <c r="AZ17" s="6">
        <f t="shared" si="69"/>
        <v>0</v>
      </c>
      <c r="BA17" s="6">
        <f t="shared" si="69"/>
        <v>0</v>
      </c>
      <c r="BB17" s="6">
        <f t="shared" si="69"/>
        <v>13700</v>
      </c>
      <c r="BC17" s="6">
        <f t="shared" si="69"/>
        <v>47000</v>
      </c>
      <c r="BD17" s="6">
        <f t="shared" si="69"/>
        <v>0</v>
      </c>
      <c r="BE17" s="6">
        <f t="shared" si="69"/>
        <v>47000</v>
      </c>
      <c r="BF17" s="6">
        <f t="shared" si="69"/>
        <v>0</v>
      </c>
      <c r="BG17" s="6">
        <f t="shared" si="69"/>
        <v>0</v>
      </c>
      <c r="BH17" s="6">
        <f t="shared" si="69"/>
        <v>0</v>
      </c>
      <c r="BI17" s="6">
        <f t="shared" si="69"/>
        <v>0</v>
      </c>
      <c r="BJ17" s="6">
        <f t="shared" si="69"/>
        <v>47000</v>
      </c>
      <c r="BK17" s="6">
        <f t="shared" si="69"/>
        <v>0</v>
      </c>
      <c r="BL17" s="6">
        <f t="shared" si="69"/>
        <v>0</v>
      </c>
      <c r="BM17" s="6">
        <f t="shared" si="69"/>
        <v>164630</v>
      </c>
    </row>
    <row r="18" spans="1:65" x14ac:dyDescent="0.25">
      <c r="A18" s="5"/>
      <c r="B18" s="15" t="s">
        <v>36</v>
      </c>
      <c r="C18" s="16" t="s">
        <v>108</v>
      </c>
      <c r="D18" s="17"/>
      <c r="E18" s="17"/>
      <c r="F18" s="8">
        <f t="shared" si="60"/>
        <v>43930</v>
      </c>
      <c r="G18" s="6">
        <f>H18+I18+L18</f>
        <v>43930</v>
      </c>
      <c r="H18" s="19">
        <f>33740.4</f>
        <v>33740.400000000001</v>
      </c>
      <c r="I18" s="21"/>
      <c r="J18" s="21"/>
      <c r="K18" s="12" t="e">
        <f t="shared" si="3"/>
        <v>#DIV/0!</v>
      </c>
      <c r="L18" s="19">
        <f>10189.6</f>
        <v>10189.6</v>
      </c>
      <c r="M18" s="6">
        <f>N18+O18+P18+Q18+S18+T18+R18</f>
        <v>0</v>
      </c>
      <c r="N18" s="6"/>
      <c r="O18" s="6"/>
      <c r="P18" s="6"/>
      <c r="Q18" s="6"/>
      <c r="R18" s="6"/>
      <c r="S18" s="6"/>
      <c r="T18" s="6"/>
      <c r="U18" s="12"/>
      <c r="V18" s="6"/>
      <c r="W18" s="12"/>
      <c r="X18" s="12">
        <f t="shared" si="66"/>
        <v>0</v>
      </c>
      <c r="Y18" s="12">
        <f t="shared" si="66"/>
        <v>0</v>
      </c>
      <c r="Z18" s="12" t="e">
        <f t="shared" si="17"/>
        <v>#DIV/0!</v>
      </c>
      <c r="AA18" s="6"/>
      <c r="AB18" s="6"/>
      <c r="AC18" s="12" t="e">
        <f t="shared" si="19"/>
        <v>#DIV/0!</v>
      </c>
      <c r="AD18" s="12"/>
      <c r="AE18" s="12"/>
      <c r="AF18" s="12"/>
      <c r="AG18" s="13"/>
      <c r="AH18" s="6">
        <f>AI18+AV18</f>
        <v>0</v>
      </c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6">
        <f>AX18+AY18+AZ18+BA18+BB18</f>
        <v>0</v>
      </c>
      <c r="AX18" s="6"/>
      <c r="AY18" s="6"/>
      <c r="AZ18" s="6"/>
      <c r="BA18" s="6"/>
      <c r="BB18" s="6"/>
      <c r="BC18" s="6">
        <f>BD18+BF18+BG18+BH18+BI18+BJ18+BL18</f>
        <v>0</v>
      </c>
      <c r="BD18" s="6"/>
      <c r="BE18" s="65">
        <f>BF18+BG18+BH18+BI18+BJ18+BL18</f>
        <v>0</v>
      </c>
      <c r="BF18" s="6"/>
      <c r="BG18" s="6"/>
      <c r="BH18" s="14"/>
      <c r="BI18" s="6"/>
      <c r="BJ18" s="6"/>
      <c r="BK18" s="12"/>
      <c r="BL18" s="12"/>
      <c r="BM18" s="6">
        <f>G18+M18+X18+AH18+AW18+BC18+AG18</f>
        <v>43930</v>
      </c>
    </row>
    <row r="19" spans="1:65" x14ac:dyDescent="0.25">
      <c r="A19" s="5"/>
      <c r="B19" s="15">
        <v>244</v>
      </c>
      <c r="C19" s="16"/>
      <c r="D19" s="17"/>
      <c r="E19" s="17"/>
      <c r="F19" s="8">
        <f t="shared" si="60"/>
        <v>60000</v>
      </c>
      <c r="G19" s="6">
        <f>H19+I19+L19</f>
        <v>0</v>
      </c>
      <c r="H19" s="6"/>
      <c r="I19" s="5"/>
      <c r="J19" s="5"/>
      <c r="K19" s="12" t="e">
        <f t="shared" si="3"/>
        <v>#DIV/0!</v>
      </c>
      <c r="L19" s="6"/>
      <c r="M19" s="6">
        <f>N19+O19+P19+Q19+S19+T19+R19</f>
        <v>60000</v>
      </c>
      <c r="N19" s="6"/>
      <c r="O19" s="6"/>
      <c r="P19" s="6"/>
      <c r="Q19" s="6"/>
      <c r="R19" s="6"/>
      <c r="S19" s="6"/>
      <c r="T19" s="6">
        <f>5000+55000</f>
        <v>60000</v>
      </c>
      <c r="U19" s="12"/>
      <c r="V19" s="6"/>
      <c r="W19" s="12"/>
      <c r="X19" s="12">
        <f t="shared" si="66"/>
        <v>0</v>
      </c>
      <c r="Y19" s="12">
        <f t="shared" si="66"/>
        <v>0</v>
      </c>
      <c r="Z19" s="12" t="e">
        <f t="shared" si="17"/>
        <v>#DIV/0!</v>
      </c>
      <c r="AA19" s="6"/>
      <c r="AB19" s="6"/>
      <c r="AC19" s="12" t="e">
        <f t="shared" si="19"/>
        <v>#DIV/0!</v>
      </c>
      <c r="AD19" s="12"/>
      <c r="AE19" s="12"/>
      <c r="AF19" s="12"/>
      <c r="AG19" s="13"/>
      <c r="AH19" s="6">
        <f>AI19+AV19</f>
        <v>0</v>
      </c>
      <c r="AI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6">
        <f>AX19+AY19+AZ19+BA19+BB19</f>
        <v>0</v>
      </c>
      <c r="AX19" s="6"/>
      <c r="AY19" s="6"/>
      <c r="AZ19" s="6"/>
      <c r="BA19" s="6"/>
      <c r="BB19" s="6"/>
      <c r="BC19" s="6">
        <f>BD19+BF19+BG19+BH19+BI19+BJ19+BL19</f>
        <v>47000</v>
      </c>
      <c r="BD19" s="6"/>
      <c r="BE19" s="65">
        <f>BF19+BG19+BH19+BI19+BJ19+BL19+BK19</f>
        <v>47000</v>
      </c>
      <c r="BF19" s="6"/>
      <c r="BG19" s="6"/>
      <c r="BH19" s="14"/>
      <c r="BI19" s="6"/>
      <c r="BJ19" s="6">
        <f>700+15000*2+20000+2000+3000+5000-7700-6000</f>
        <v>47000</v>
      </c>
      <c r="BK19" s="6">
        <f>1300+1150-50-26-1150-1224</f>
        <v>0</v>
      </c>
      <c r="BL19" s="6">
        <f>1300+1150-50-26-1150-1224</f>
        <v>0</v>
      </c>
      <c r="BM19" s="6">
        <f>G19+M19+X19+AH19+AW19+BC19+AG19</f>
        <v>107000</v>
      </c>
    </row>
    <row r="20" spans="1:65" x14ac:dyDescent="0.25">
      <c r="A20" s="5"/>
      <c r="B20" s="15">
        <v>350</v>
      </c>
      <c r="C20" s="16"/>
      <c r="D20" s="17"/>
      <c r="E20" s="17"/>
      <c r="F20" s="8">
        <f t="shared" si="60"/>
        <v>13700</v>
      </c>
      <c r="G20" s="6">
        <f>H20+I20+L20</f>
        <v>0</v>
      </c>
      <c r="H20" s="6"/>
      <c r="I20" s="5"/>
      <c r="J20" s="5"/>
      <c r="K20" s="12" t="e">
        <f t="shared" si="3"/>
        <v>#DIV/0!</v>
      </c>
      <c r="L20" s="6"/>
      <c r="M20" s="6">
        <f>N20+O20+P20+Q20+S20+T20+R20</f>
        <v>0</v>
      </c>
      <c r="N20" s="6"/>
      <c r="O20" s="6"/>
      <c r="P20" s="6"/>
      <c r="Q20" s="6"/>
      <c r="R20" s="6"/>
      <c r="S20" s="6"/>
      <c r="T20" s="6">
        <v>0</v>
      </c>
      <c r="U20" s="12"/>
      <c r="V20" s="6"/>
      <c r="W20" s="12"/>
      <c r="X20" s="12">
        <f t="shared" si="66"/>
        <v>0</v>
      </c>
      <c r="Y20" s="12">
        <f t="shared" si="66"/>
        <v>0</v>
      </c>
      <c r="Z20" s="12" t="e">
        <f t="shared" si="17"/>
        <v>#DIV/0!</v>
      </c>
      <c r="AA20" s="6"/>
      <c r="AB20" s="6"/>
      <c r="AC20" s="12" t="e">
        <f t="shared" si="19"/>
        <v>#DIV/0!</v>
      </c>
      <c r="AD20" s="12"/>
      <c r="AE20" s="12"/>
      <c r="AF20" s="12"/>
      <c r="AG20" s="13"/>
      <c r="AH20" s="6">
        <f>AI20+AV20</f>
        <v>0</v>
      </c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6">
        <f>AX20+AY20+AZ20+BA20+BB20</f>
        <v>13700</v>
      </c>
      <c r="AX20" s="6"/>
      <c r="AY20" s="6"/>
      <c r="AZ20" s="6"/>
      <c r="BA20" s="6"/>
      <c r="BB20" s="6">
        <f>7700+6000</f>
        <v>13700</v>
      </c>
      <c r="BC20" s="6">
        <f>BD20+BF20+BG20+BH20+BI20+BJ20+BL20</f>
        <v>0</v>
      </c>
      <c r="BD20" s="6"/>
      <c r="BE20" s="65">
        <f>BF20+BG20+BH20+BI20+BJ20+BL20</f>
        <v>0</v>
      </c>
      <c r="BF20" s="6"/>
      <c r="BG20" s="6"/>
      <c r="BH20" s="14"/>
      <c r="BI20" s="6"/>
      <c r="BJ20" s="6">
        <v>0</v>
      </c>
      <c r="BK20" s="6"/>
      <c r="BL20" s="6"/>
      <c r="BM20" s="6">
        <f>G20+M20+X20+AH20+AW20+BC20+AG20</f>
        <v>13700</v>
      </c>
    </row>
    <row r="21" spans="1:65" x14ac:dyDescent="0.25">
      <c r="A21" s="13" t="s">
        <v>49</v>
      </c>
      <c r="B21" s="13"/>
      <c r="C21" s="23" t="s">
        <v>50</v>
      </c>
      <c r="D21" s="24"/>
      <c r="E21" s="24"/>
      <c r="F21" s="10">
        <f>SUM(F22:F23)</f>
        <v>332100</v>
      </c>
      <c r="G21" s="10">
        <f>SUM(G22:G23)</f>
        <v>311900</v>
      </c>
      <c r="H21" s="10">
        <f>SUM(H22:H23)</f>
        <v>239600</v>
      </c>
      <c r="I21" s="10">
        <f>SUM(I22:I23)</f>
        <v>0</v>
      </c>
      <c r="J21" s="10">
        <f>SUM(J22:J23)</f>
        <v>0</v>
      </c>
      <c r="K21" s="12" t="e">
        <f t="shared" si="3"/>
        <v>#DIV/0!</v>
      </c>
      <c r="L21" s="10">
        <f t="shared" ref="L21:T21" si="70">SUM(L22:L23)</f>
        <v>72300</v>
      </c>
      <c r="M21" s="10">
        <f t="shared" si="70"/>
        <v>20200</v>
      </c>
      <c r="N21" s="10">
        <f t="shared" si="70"/>
        <v>16600</v>
      </c>
      <c r="O21" s="10">
        <f t="shared" si="70"/>
        <v>3600</v>
      </c>
      <c r="P21" s="10">
        <f t="shared" si="70"/>
        <v>0</v>
      </c>
      <c r="Q21" s="10">
        <f t="shared" si="70"/>
        <v>0</v>
      </c>
      <c r="R21" s="10">
        <f t="shared" si="70"/>
        <v>0</v>
      </c>
      <c r="S21" s="10">
        <f t="shared" si="70"/>
        <v>0</v>
      </c>
      <c r="T21" s="10">
        <f t="shared" si="70"/>
        <v>0</v>
      </c>
      <c r="U21" s="12"/>
      <c r="V21" s="10">
        <f>SUM(V22:V23)</f>
        <v>0</v>
      </c>
      <c r="W21" s="12"/>
      <c r="X21" s="10">
        <f>SUM(X22:X23)</f>
        <v>0</v>
      </c>
      <c r="Y21" s="10">
        <f>SUM(Y22:Y23)</f>
        <v>0</v>
      </c>
      <c r="Z21" s="12" t="e">
        <f t="shared" si="17"/>
        <v>#DIV/0!</v>
      </c>
      <c r="AA21" s="10">
        <f>SUM(AA22:AA23)</f>
        <v>0</v>
      </c>
      <c r="AB21" s="10">
        <f>SUM(AB22:AB23)</f>
        <v>0</v>
      </c>
      <c r="AC21" s="12" t="e">
        <f t="shared" si="19"/>
        <v>#DIV/0!</v>
      </c>
      <c r="AD21" s="12"/>
      <c r="AE21" s="12"/>
      <c r="AF21" s="12"/>
      <c r="AG21" s="10">
        <f>SUM(AG22:AG23)</f>
        <v>0</v>
      </c>
      <c r="AH21" s="10">
        <f>SUM(AH22:AH23)</f>
        <v>0</v>
      </c>
      <c r="AI21" s="10">
        <f>SUM(AI22:AI23)</f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0">
        <f>SUM(AV22:AV23)</f>
        <v>0</v>
      </c>
      <c r="AW21" s="10">
        <f>SUM(AW22:AW23)</f>
        <v>0</v>
      </c>
      <c r="AX21" s="6">
        <f t="shared" ref="AX21" si="71">SUM(AX22:AX23)</f>
        <v>0</v>
      </c>
      <c r="AY21" s="6">
        <f t="shared" ref="AY21" si="72">SUM(AY22:AY23)</f>
        <v>0</v>
      </c>
      <c r="AZ21" s="6">
        <f t="shared" ref="AZ21" si="73">SUM(AZ22:AZ23)</f>
        <v>0</v>
      </c>
      <c r="BA21" s="6">
        <f t="shared" ref="BA21" si="74">SUM(BA22:BA23)</f>
        <v>0</v>
      </c>
      <c r="BB21" s="6">
        <f t="shared" ref="BB21" si="75">SUM(BB22:BB23)</f>
        <v>0</v>
      </c>
      <c r="BC21" s="10">
        <f t="shared" ref="BC21:BM21" si="76">SUM(BC22:BC23)</f>
        <v>11400</v>
      </c>
      <c r="BD21" s="10">
        <f t="shared" si="76"/>
        <v>0</v>
      </c>
      <c r="BE21" s="10">
        <f t="shared" si="76"/>
        <v>11400</v>
      </c>
      <c r="BF21" s="10">
        <f t="shared" si="76"/>
        <v>0</v>
      </c>
      <c r="BG21" s="10">
        <f t="shared" si="76"/>
        <v>0</v>
      </c>
      <c r="BH21" s="10">
        <f t="shared" si="76"/>
        <v>0</v>
      </c>
      <c r="BI21" s="10">
        <f t="shared" si="76"/>
        <v>0</v>
      </c>
      <c r="BJ21" s="10">
        <f t="shared" si="76"/>
        <v>11400</v>
      </c>
      <c r="BK21" s="10">
        <f t="shared" si="76"/>
        <v>0</v>
      </c>
      <c r="BL21" s="10">
        <f t="shared" si="76"/>
        <v>0</v>
      </c>
      <c r="BM21" s="10">
        <f t="shared" si="76"/>
        <v>343500</v>
      </c>
    </row>
    <row r="22" spans="1:65" ht="28.5" x14ac:dyDescent="0.25">
      <c r="A22" s="5" t="s">
        <v>51</v>
      </c>
      <c r="B22" s="15" t="s">
        <v>52</v>
      </c>
      <c r="C22" s="16" t="s">
        <v>53</v>
      </c>
      <c r="D22" s="24"/>
      <c r="E22" s="24"/>
      <c r="F22" s="8">
        <f>G22+M22+X22+AH22+AW22+AG22</f>
        <v>311900</v>
      </c>
      <c r="G22" s="6">
        <f>H22+I22+L22</f>
        <v>311900</v>
      </c>
      <c r="H22" s="6">
        <f>239600</f>
        <v>239600</v>
      </c>
      <c r="I22" s="6"/>
      <c r="J22" s="6"/>
      <c r="K22" s="12" t="e">
        <f t="shared" si="3"/>
        <v>#DIV/0!</v>
      </c>
      <c r="L22" s="6">
        <f>72300</f>
        <v>72300</v>
      </c>
      <c r="M22" s="6">
        <f>N22+O22+P22+Q22+S22+T22+R22</f>
        <v>0</v>
      </c>
      <c r="N22" s="6"/>
      <c r="O22" s="6"/>
      <c r="P22" s="6"/>
      <c r="Q22" s="10"/>
      <c r="R22" s="6"/>
      <c r="S22" s="6"/>
      <c r="T22" s="6"/>
      <c r="U22" s="12"/>
      <c r="V22" s="6"/>
      <c r="W22" s="12"/>
      <c r="X22" s="12">
        <f>AA22</f>
        <v>0</v>
      </c>
      <c r="Y22" s="12">
        <f>AB22</f>
        <v>0</v>
      </c>
      <c r="Z22" s="12" t="e">
        <f t="shared" si="17"/>
        <v>#DIV/0!</v>
      </c>
      <c r="AA22" s="10"/>
      <c r="AB22" s="10"/>
      <c r="AC22" s="12" t="e">
        <f t="shared" si="19"/>
        <v>#DIV/0!</v>
      </c>
      <c r="AD22" s="12"/>
      <c r="AE22" s="12"/>
      <c r="AF22" s="12"/>
      <c r="AG22" s="13"/>
      <c r="AH22" s="6">
        <f>AI22+AV22</f>
        <v>0</v>
      </c>
      <c r="AI22" s="10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6">
        <f>AX22+AY22+AZ22+BA22+BB22</f>
        <v>0</v>
      </c>
      <c r="AX22" s="6"/>
      <c r="AY22" s="6"/>
      <c r="AZ22" s="6"/>
      <c r="BA22" s="6"/>
      <c r="BB22" s="6"/>
      <c r="BC22" s="6">
        <f>BD22+BF22+BG22+BH22+BI22+BJ22+BL22</f>
        <v>0</v>
      </c>
      <c r="BD22" s="6"/>
      <c r="BE22" s="65">
        <f>BF22+BG22+BH22+BI22+BJ22+BL22</f>
        <v>0</v>
      </c>
      <c r="BF22" s="10"/>
      <c r="BG22" s="10"/>
      <c r="BH22" s="25"/>
      <c r="BI22" s="6">
        <f>2000-1000+2000-3000</f>
        <v>0</v>
      </c>
      <c r="BJ22" s="6">
        <v>0</v>
      </c>
      <c r="BK22" s="12"/>
      <c r="BL22" s="12"/>
      <c r="BM22" s="6">
        <f>G22+M22+X22+AH22+AW22+BC22+AG22</f>
        <v>311900</v>
      </c>
    </row>
    <row r="23" spans="1:65" x14ac:dyDescent="0.25">
      <c r="A23" s="5"/>
      <c r="B23" s="15">
        <v>244</v>
      </c>
      <c r="C23" s="16" t="s">
        <v>40</v>
      </c>
      <c r="D23" s="24"/>
      <c r="E23" s="24"/>
      <c r="F23" s="8">
        <f>G23+M23+X23+AH23+AW23+AG23</f>
        <v>20200</v>
      </c>
      <c r="G23" s="6">
        <f>H23+I23+L23</f>
        <v>0</v>
      </c>
      <c r="H23" s="6"/>
      <c r="I23" s="6"/>
      <c r="J23" s="6"/>
      <c r="K23" s="12" t="e">
        <f t="shared" si="3"/>
        <v>#DIV/0!</v>
      </c>
      <c r="L23" s="6"/>
      <c r="M23" s="6">
        <f>N23+O23+P23+Q23+S23+T23+R23</f>
        <v>20200</v>
      </c>
      <c r="N23" s="6">
        <f>8600+8000</f>
        <v>16600</v>
      </c>
      <c r="O23" s="6">
        <f>2800+800</f>
        <v>3600</v>
      </c>
      <c r="P23" s="6"/>
      <c r="Q23" s="10"/>
      <c r="R23" s="6"/>
      <c r="S23" s="6"/>
      <c r="T23" s="6"/>
      <c r="U23" s="12"/>
      <c r="V23" s="6"/>
      <c r="W23" s="12"/>
      <c r="X23" s="12">
        <f>AA23</f>
        <v>0</v>
      </c>
      <c r="Y23" s="12">
        <f>AB23</f>
        <v>0</v>
      </c>
      <c r="Z23" s="12" t="e">
        <f t="shared" si="17"/>
        <v>#DIV/0!</v>
      </c>
      <c r="AA23" s="10"/>
      <c r="AB23" s="10"/>
      <c r="AC23" s="12" t="e">
        <f t="shared" si="19"/>
        <v>#DIV/0!</v>
      </c>
      <c r="AD23" s="12"/>
      <c r="AE23" s="12"/>
      <c r="AF23" s="12"/>
      <c r="AG23" s="13"/>
      <c r="AH23" s="6">
        <f>AI23+AV23</f>
        <v>0</v>
      </c>
      <c r="AI23" s="10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6">
        <f>AX23+AY23+AZ23+BA23+BB23</f>
        <v>0</v>
      </c>
      <c r="AX23" s="6"/>
      <c r="AY23" s="6"/>
      <c r="AZ23" s="6"/>
      <c r="BA23" s="6"/>
      <c r="BB23" s="6"/>
      <c r="BC23" s="6">
        <f>BD23+BE23</f>
        <v>11400</v>
      </c>
      <c r="BD23" s="6"/>
      <c r="BE23" s="65">
        <f>BF23+BG23+BH23+BI23+BJ23+BL23+BK23</f>
        <v>11400</v>
      </c>
      <c r="BF23" s="10"/>
      <c r="BG23" s="10"/>
      <c r="BH23" s="25"/>
      <c r="BI23" s="6"/>
      <c r="BJ23" s="6">
        <f>19400-8000</f>
        <v>11400</v>
      </c>
      <c r="BK23" s="12"/>
      <c r="BL23" s="12"/>
      <c r="BM23" s="6">
        <f>G23+M23+X23+AH23+AW23+BC23+AG23</f>
        <v>31600</v>
      </c>
    </row>
    <row r="24" spans="1:65" x14ac:dyDescent="0.25">
      <c r="A24" s="13" t="s">
        <v>54</v>
      </c>
      <c r="B24" s="13"/>
      <c r="C24" s="13" t="s">
        <v>55</v>
      </c>
      <c r="D24" s="13"/>
      <c r="E24" s="13"/>
      <c r="F24" s="10">
        <f>F25+F28+F32</f>
        <v>17027892</v>
      </c>
      <c r="G24" s="10">
        <f t="shared" ref="G24:AI24" si="77">G25+G28+G32</f>
        <v>83100</v>
      </c>
      <c r="H24" s="10">
        <f t="shared" si="77"/>
        <v>63800</v>
      </c>
      <c r="I24" s="10">
        <f t="shared" si="77"/>
        <v>0</v>
      </c>
      <c r="J24" s="10">
        <f t="shared" si="77"/>
        <v>0</v>
      </c>
      <c r="K24" s="10" t="e">
        <f t="shared" si="77"/>
        <v>#DIV/0!</v>
      </c>
      <c r="L24" s="10">
        <f t="shared" si="77"/>
        <v>19300</v>
      </c>
      <c r="M24" s="10">
        <f t="shared" si="77"/>
        <v>16944792</v>
      </c>
      <c r="N24" s="10">
        <f t="shared" si="77"/>
        <v>4500</v>
      </c>
      <c r="O24" s="10">
        <f t="shared" si="77"/>
        <v>0</v>
      </c>
      <c r="P24" s="10">
        <f t="shared" si="77"/>
        <v>0</v>
      </c>
      <c r="Q24" s="10">
        <f t="shared" si="77"/>
        <v>0</v>
      </c>
      <c r="R24" s="10">
        <f t="shared" si="77"/>
        <v>0</v>
      </c>
      <c r="S24" s="10">
        <f t="shared" si="77"/>
        <v>2838492</v>
      </c>
      <c r="T24" s="10">
        <f t="shared" si="77"/>
        <v>316000</v>
      </c>
      <c r="U24" s="10">
        <f t="shared" si="77"/>
        <v>0</v>
      </c>
      <c r="V24" s="10">
        <f t="shared" si="77"/>
        <v>13785800</v>
      </c>
      <c r="W24" s="10">
        <f t="shared" si="77"/>
        <v>0</v>
      </c>
      <c r="X24" s="10">
        <f t="shared" si="77"/>
        <v>0</v>
      </c>
      <c r="Y24" s="10">
        <f t="shared" si="77"/>
        <v>0</v>
      </c>
      <c r="Z24" s="10" t="e">
        <f t="shared" si="77"/>
        <v>#DIV/0!</v>
      </c>
      <c r="AA24" s="10">
        <f t="shared" si="77"/>
        <v>0</v>
      </c>
      <c r="AB24" s="10">
        <f t="shared" si="77"/>
        <v>0</v>
      </c>
      <c r="AC24" s="10" t="e">
        <f t="shared" si="77"/>
        <v>#DIV/0!</v>
      </c>
      <c r="AD24" s="10">
        <f t="shared" si="77"/>
        <v>0</v>
      </c>
      <c r="AE24" s="10">
        <f t="shared" si="77"/>
        <v>0</v>
      </c>
      <c r="AF24" s="10" t="e">
        <f t="shared" si="77"/>
        <v>#DIV/0!</v>
      </c>
      <c r="AG24" s="10">
        <f t="shared" si="77"/>
        <v>0</v>
      </c>
      <c r="AH24" s="10">
        <f t="shared" si="77"/>
        <v>0</v>
      </c>
      <c r="AI24" s="10">
        <f t="shared" si="77"/>
        <v>0</v>
      </c>
      <c r="AJ24" s="10">
        <f t="shared" ref="AJ24:BM24" si="78">AJ25+AJ28+AJ32</f>
        <v>0</v>
      </c>
      <c r="AK24" s="10">
        <f t="shared" si="78"/>
        <v>0</v>
      </c>
      <c r="AL24" s="10" t="e">
        <f t="shared" si="78"/>
        <v>#DIV/0!</v>
      </c>
      <c r="AM24" s="10">
        <f t="shared" si="78"/>
        <v>0</v>
      </c>
      <c r="AN24" s="10">
        <f t="shared" si="78"/>
        <v>0</v>
      </c>
      <c r="AO24" s="10" t="e">
        <f t="shared" si="78"/>
        <v>#DIV/0!</v>
      </c>
      <c r="AP24" s="10">
        <f t="shared" si="78"/>
        <v>0</v>
      </c>
      <c r="AQ24" s="10">
        <f t="shared" si="78"/>
        <v>0</v>
      </c>
      <c r="AR24" s="10" t="e">
        <f t="shared" si="78"/>
        <v>#DIV/0!</v>
      </c>
      <c r="AS24" s="10">
        <f t="shared" si="78"/>
        <v>0</v>
      </c>
      <c r="AT24" s="10">
        <f t="shared" si="78"/>
        <v>0</v>
      </c>
      <c r="AU24" s="10" t="e">
        <f t="shared" si="78"/>
        <v>#DIV/0!</v>
      </c>
      <c r="AV24" s="10">
        <f t="shared" si="78"/>
        <v>0</v>
      </c>
      <c r="AW24" s="10">
        <f t="shared" si="78"/>
        <v>0</v>
      </c>
      <c r="AX24" s="10">
        <f t="shared" si="78"/>
        <v>0</v>
      </c>
      <c r="AY24" s="10">
        <f t="shared" si="78"/>
        <v>0</v>
      </c>
      <c r="AZ24" s="10">
        <f t="shared" si="78"/>
        <v>0</v>
      </c>
      <c r="BA24" s="10">
        <f t="shared" si="78"/>
        <v>0</v>
      </c>
      <c r="BB24" s="10">
        <f t="shared" si="78"/>
        <v>0</v>
      </c>
      <c r="BC24" s="10">
        <f t="shared" si="78"/>
        <v>200000</v>
      </c>
      <c r="BD24" s="10">
        <f t="shared" si="78"/>
        <v>0</v>
      </c>
      <c r="BE24" s="10">
        <f t="shared" si="78"/>
        <v>200000</v>
      </c>
      <c r="BF24" s="10">
        <f t="shared" si="78"/>
        <v>0</v>
      </c>
      <c r="BG24" s="10">
        <f t="shared" si="78"/>
        <v>0</v>
      </c>
      <c r="BH24" s="10">
        <f t="shared" si="78"/>
        <v>0</v>
      </c>
      <c r="BI24" s="10">
        <f t="shared" si="78"/>
        <v>0</v>
      </c>
      <c r="BJ24" s="10">
        <f t="shared" si="78"/>
        <v>200000</v>
      </c>
      <c r="BK24" s="10">
        <f t="shared" ref="BK24" si="79">BK25+BK28+BK32</f>
        <v>0</v>
      </c>
      <c r="BL24" s="10">
        <f t="shared" si="78"/>
        <v>0</v>
      </c>
      <c r="BM24" s="10">
        <f t="shared" si="78"/>
        <v>17227892</v>
      </c>
    </row>
    <row r="25" spans="1:65" x14ac:dyDescent="0.25">
      <c r="A25" s="5" t="s">
        <v>56</v>
      </c>
      <c r="B25" s="13"/>
      <c r="C25" s="5" t="s">
        <v>34</v>
      </c>
      <c r="D25" s="13"/>
      <c r="E25" s="13"/>
      <c r="F25" s="8">
        <f>F26+F27</f>
        <v>87600</v>
      </c>
      <c r="G25" s="8">
        <f t="shared" ref="G25" si="80">G26+G27</f>
        <v>83100</v>
      </c>
      <c r="H25" s="8">
        <f t="shared" ref="H25" si="81">H26+H27</f>
        <v>63800</v>
      </c>
      <c r="I25" s="8">
        <f t="shared" ref="I25:J25" si="82">I26+I27</f>
        <v>0</v>
      </c>
      <c r="J25" s="8">
        <f t="shared" si="82"/>
        <v>0</v>
      </c>
      <c r="K25" s="12" t="e">
        <f t="shared" si="3"/>
        <v>#DIV/0!</v>
      </c>
      <c r="L25" s="8">
        <f t="shared" ref="L25" si="83">L26+L27</f>
        <v>19300</v>
      </c>
      <c r="M25" s="8">
        <f t="shared" ref="M25" si="84">M26+M27</f>
        <v>4500</v>
      </c>
      <c r="N25" s="8">
        <f t="shared" ref="N25" si="85">N26+N27</f>
        <v>4500</v>
      </c>
      <c r="O25" s="8">
        <f t="shared" ref="O25" si="86">O26+O27</f>
        <v>0</v>
      </c>
      <c r="P25" s="8">
        <f t="shared" ref="P25" si="87">P26+P27</f>
        <v>0</v>
      </c>
      <c r="Q25" s="8">
        <f t="shared" ref="Q25" si="88">Q26+Q27</f>
        <v>0</v>
      </c>
      <c r="R25" s="8">
        <f t="shared" ref="R25" si="89">R26+R27</f>
        <v>0</v>
      </c>
      <c r="S25" s="8">
        <f t="shared" ref="S25" si="90">S26+S27</f>
        <v>0</v>
      </c>
      <c r="T25" s="8">
        <f t="shared" ref="T25" si="91">T26+T27</f>
        <v>0</v>
      </c>
      <c r="U25" s="8">
        <f t="shared" ref="U25" si="92">U26+U27</f>
        <v>0</v>
      </c>
      <c r="V25" s="8">
        <f t="shared" ref="V25" si="93">V26+V27</f>
        <v>0</v>
      </c>
      <c r="W25" s="8">
        <f t="shared" ref="W25" si="94">W26+W27</f>
        <v>0</v>
      </c>
      <c r="X25" s="8">
        <f t="shared" ref="X25:Y25" si="95">X26+X27</f>
        <v>0</v>
      </c>
      <c r="Y25" s="8">
        <f t="shared" si="95"/>
        <v>0</v>
      </c>
      <c r="Z25" s="12" t="e">
        <f t="shared" si="17"/>
        <v>#DIV/0!</v>
      </c>
      <c r="AA25" s="8">
        <f t="shared" ref="AA25:AB25" si="96">AA26+AA27</f>
        <v>0</v>
      </c>
      <c r="AB25" s="8">
        <f t="shared" si="96"/>
        <v>0</v>
      </c>
      <c r="AC25" s="12" t="e">
        <f t="shared" si="19"/>
        <v>#DIV/0!</v>
      </c>
      <c r="AD25" s="8">
        <f t="shared" ref="AD25:AE25" si="97">AD26+AD27</f>
        <v>0</v>
      </c>
      <c r="AE25" s="8">
        <f t="shared" si="97"/>
        <v>0</v>
      </c>
      <c r="AF25" s="12" t="e">
        <f t="shared" ref="AF25" si="98">AE25/AD25*100</f>
        <v>#DIV/0!</v>
      </c>
      <c r="AG25" s="8">
        <f t="shared" ref="AG25" si="99">AG26+AG27</f>
        <v>0</v>
      </c>
      <c r="AH25" s="8">
        <f t="shared" ref="AH25" si="100">AH26+AH27</f>
        <v>0</v>
      </c>
      <c r="AI25" s="8">
        <f t="shared" ref="AI25" si="101">AI26+AI27</f>
        <v>0</v>
      </c>
      <c r="AJ25" s="8">
        <f t="shared" ref="AJ25:AK25" si="102">AJ26+AJ27</f>
        <v>0</v>
      </c>
      <c r="AK25" s="8">
        <f t="shared" si="102"/>
        <v>0</v>
      </c>
      <c r="AL25" s="12" t="e">
        <f t="shared" ref="AL25" si="103">AK25/AJ25*100</f>
        <v>#DIV/0!</v>
      </c>
      <c r="AM25" s="8">
        <f t="shared" ref="AM25:AN25" si="104">AM26+AM27</f>
        <v>0</v>
      </c>
      <c r="AN25" s="8">
        <f t="shared" si="104"/>
        <v>0</v>
      </c>
      <c r="AO25" s="12" t="e">
        <f t="shared" ref="AO25" si="105">AN25/AM25*100</f>
        <v>#DIV/0!</v>
      </c>
      <c r="AP25" s="8">
        <f t="shared" ref="AP25:AQ25" si="106">AP26+AP27</f>
        <v>0</v>
      </c>
      <c r="AQ25" s="8">
        <f t="shared" si="106"/>
        <v>0</v>
      </c>
      <c r="AR25" s="12" t="e">
        <f t="shared" ref="AR25" si="107">AQ25/AP25*100</f>
        <v>#DIV/0!</v>
      </c>
      <c r="AS25" s="8">
        <f t="shared" ref="AS25:AT25" si="108">AS26+AS27</f>
        <v>0</v>
      </c>
      <c r="AT25" s="8">
        <f t="shared" si="108"/>
        <v>0</v>
      </c>
      <c r="AU25" s="12" t="e">
        <f t="shared" ref="AU25" si="109">AT25/AS25*100</f>
        <v>#DIV/0!</v>
      </c>
      <c r="AV25" s="8">
        <f t="shared" ref="AV25" si="110">AV26+AV27</f>
        <v>0</v>
      </c>
      <c r="AW25" s="8">
        <f t="shared" ref="AW25" si="111">AW26+AW27</f>
        <v>0</v>
      </c>
      <c r="AX25" s="8">
        <f t="shared" ref="AX25" si="112">AX26+AX27</f>
        <v>0</v>
      </c>
      <c r="AY25" s="8">
        <f t="shared" ref="AY25" si="113">AY26+AY27</f>
        <v>0</v>
      </c>
      <c r="AZ25" s="8">
        <f t="shared" ref="AZ25" si="114">AZ26+AZ27</f>
        <v>0</v>
      </c>
      <c r="BA25" s="8">
        <f t="shared" ref="BA25" si="115">BA26+BA27</f>
        <v>0</v>
      </c>
      <c r="BB25" s="8">
        <f t="shared" ref="BB25" si="116">BB26+BB27</f>
        <v>0</v>
      </c>
      <c r="BC25" s="8">
        <f t="shared" ref="BC25" si="117">BC26+BC27</f>
        <v>0</v>
      </c>
      <c r="BD25" s="8">
        <f t="shared" ref="BD25:BE25" si="118">BD26+BD27</f>
        <v>0</v>
      </c>
      <c r="BE25" s="8">
        <f t="shared" si="118"/>
        <v>0</v>
      </c>
      <c r="BF25" s="8">
        <f t="shared" ref="BF25" si="119">BF26+BF27</f>
        <v>0</v>
      </c>
      <c r="BG25" s="8">
        <f t="shared" ref="BG25" si="120">BG26+BG27</f>
        <v>0</v>
      </c>
      <c r="BH25" s="8">
        <f t="shared" ref="BH25" si="121">BH26+BH27</f>
        <v>0</v>
      </c>
      <c r="BI25" s="8">
        <f t="shared" ref="BI25" si="122">BI26+BI27</f>
        <v>0</v>
      </c>
      <c r="BJ25" s="8">
        <f t="shared" ref="BJ25" si="123">BJ26+BJ27</f>
        <v>0</v>
      </c>
      <c r="BK25" s="8">
        <f t="shared" ref="BK25" si="124">BK26+BK27</f>
        <v>0</v>
      </c>
      <c r="BL25" s="8">
        <f t="shared" ref="BL25" si="125">BL26+BL27</f>
        <v>0</v>
      </c>
      <c r="BM25" s="8">
        <f t="shared" ref="BM25" si="126">BM26+BM27</f>
        <v>87600</v>
      </c>
    </row>
    <row r="26" spans="1:65" x14ac:dyDescent="0.25">
      <c r="A26" s="5"/>
      <c r="B26" s="15" t="s">
        <v>36</v>
      </c>
      <c r="D26" s="13"/>
      <c r="E26" s="13"/>
      <c r="F26" s="8">
        <f t="shared" ref="F26:F33" si="127">G26+M26+X26+AH26+AW26+AG26</f>
        <v>83100</v>
      </c>
      <c r="G26" s="6">
        <f t="shared" ref="G26:G33" si="128">H26+I26+L26</f>
        <v>83100</v>
      </c>
      <c r="H26" s="6">
        <v>63800</v>
      </c>
      <c r="I26" s="11"/>
      <c r="J26" s="11"/>
      <c r="K26" s="12" t="e">
        <f t="shared" si="3"/>
        <v>#DIV/0!</v>
      </c>
      <c r="L26" s="6">
        <f>19300</f>
        <v>19300</v>
      </c>
      <c r="M26" s="6">
        <f>N26+O26+P26+Q26+S26+T26+R26</f>
        <v>0</v>
      </c>
      <c r="N26" s="6"/>
      <c r="O26" s="11"/>
      <c r="P26" s="10"/>
      <c r="Q26" s="10"/>
      <c r="R26" s="11"/>
      <c r="S26" s="10"/>
      <c r="T26" s="10"/>
      <c r="U26" s="12"/>
      <c r="V26" s="10"/>
      <c r="W26" s="12"/>
      <c r="X26" s="12">
        <f t="shared" ref="X26:Y32" si="129">AA26</f>
        <v>0</v>
      </c>
      <c r="Y26" s="12">
        <f t="shared" si="129"/>
        <v>0</v>
      </c>
      <c r="Z26" s="12" t="e">
        <f t="shared" si="17"/>
        <v>#DIV/0!</v>
      </c>
      <c r="AA26" s="11"/>
      <c r="AB26" s="11"/>
      <c r="AC26" s="12" t="e">
        <f t="shared" si="19"/>
        <v>#DIV/0!</v>
      </c>
      <c r="AD26" s="12"/>
      <c r="AE26" s="12"/>
      <c r="AF26" s="12"/>
      <c r="AG26" s="13"/>
      <c r="AH26" s="6">
        <f>AI26+AV26</f>
        <v>0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6">
        <f>AX26+AY26+AZ26+BA26+BB26</f>
        <v>0</v>
      </c>
      <c r="AX26" s="6"/>
      <c r="AY26" s="6"/>
      <c r="AZ26" s="6"/>
      <c r="BA26" s="6"/>
      <c r="BB26" s="6"/>
      <c r="BC26" s="6">
        <f>BD26+BF26+BG26+BH26+BI26+BJ26+BL26</f>
        <v>0</v>
      </c>
      <c r="BD26" s="10"/>
      <c r="BE26" s="65">
        <f>BF26+BG26+BH26+BI26+BJ26+BL26</f>
        <v>0</v>
      </c>
      <c r="BF26" s="25"/>
      <c r="BG26" s="25"/>
      <c r="BH26" s="11"/>
      <c r="BI26" s="10"/>
      <c r="BJ26" s="6"/>
      <c r="BK26" s="12"/>
      <c r="BL26" s="12"/>
      <c r="BM26" s="6">
        <f t="shared" ref="BM26:BM33" si="130">G26+M26+X26+AH26+AW26+BC26+AG26</f>
        <v>83100</v>
      </c>
    </row>
    <row r="27" spans="1:65" x14ac:dyDescent="0.25">
      <c r="A27" s="5"/>
      <c r="B27" s="15">
        <v>244</v>
      </c>
      <c r="C27" s="16" t="s">
        <v>40</v>
      </c>
      <c r="D27" s="13"/>
      <c r="E27" s="13"/>
      <c r="F27" s="8">
        <f t="shared" si="127"/>
        <v>4500</v>
      </c>
      <c r="G27" s="6">
        <f t="shared" si="128"/>
        <v>0</v>
      </c>
      <c r="H27" s="6"/>
      <c r="I27" s="11"/>
      <c r="J27" s="11"/>
      <c r="K27" s="12" t="e">
        <f t="shared" si="3"/>
        <v>#DIV/0!</v>
      </c>
      <c r="L27" s="6"/>
      <c r="M27" s="6">
        <f>N27+O27+P27+Q27+S27+T27+R27</f>
        <v>4500</v>
      </c>
      <c r="N27" s="6">
        <v>4500</v>
      </c>
      <c r="O27" s="11"/>
      <c r="P27" s="10"/>
      <c r="Q27" s="10"/>
      <c r="R27" s="11"/>
      <c r="S27" s="10"/>
      <c r="T27" s="10"/>
      <c r="U27" s="12"/>
      <c r="V27" s="10"/>
      <c r="W27" s="12"/>
      <c r="X27" s="12">
        <f t="shared" si="129"/>
        <v>0</v>
      </c>
      <c r="Y27" s="12">
        <f t="shared" si="129"/>
        <v>0</v>
      </c>
      <c r="Z27" s="12" t="e">
        <f t="shared" si="17"/>
        <v>#DIV/0!</v>
      </c>
      <c r="AA27" s="11"/>
      <c r="AB27" s="11"/>
      <c r="AC27" s="12" t="e">
        <f t="shared" si="19"/>
        <v>#DIV/0!</v>
      </c>
      <c r="AD27" s="12"/>
      <c r="AE27" s="12"/>
      <c r="AF27" s="12"/>
      <c r="AG27" s="13"/>
      <c r="AH27" s="6">
        <f>AI27+AV27</f>
        <v>0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6">
        <f>AX27+AY27+AZ27+BA27+BB27</f>
        <v>0</v>
      </c>
      <c r="AX27" s="6"/>
      <c r="AY27" s="6"/>
      <c r="AZ27" s="6"/>
      <c r="BA27" s="6"/>
      <c r="BB27" s="6"/>
      <c r="BC27" s="6">
        <f>BD27+BF27+BG27+BH27+BI27+BJ27+BL27</f>
        <v>0</v>
      </c>
      <c r="BD27" s="10"/>
      <c r="BE27" s="65">
        <f>BF27+BG27+BH27+BI27+BJ27+BL27</f>
        <v>0</v>
      </c>
      <c r="BF27" s="25"/>
      <c r="BG27" s="25"/>
      <c r="BH27" s="11"/>
      <c r="BI27" s="10"/>
      <c r="BJ27" s="6"/>
      <c r="BK27" s="12"/>
      <c r="BL27" s="12"/>
      <c r="BM27" s="6">
        <f t="shared" si="130"/>
        <v>4500</v>
      </c>
    </row>
    <row r="28" spans="1:65" x14ac:dyDescent="0.25">
      <c r="A28" s="5" t="s">
        <v>57</v>
      </c>
      <c r="B28" s="5"/>
      <c r="C28" s="5" t="s">
        <v>58</v>
      </c>
      <c r="D28" s="13"/>
      <c r="E28" s="13"/>
      <c r="F28" s="8">
        <f t="shared" si="127"/>
        <v>16698292</v>
      </c>
      <c r="G28" s="6">
        <f t="shared" si="128"/>
        <v>0</v>
      </c>
      <c r="H28" s="6">
        <f>H29+H30+H31</f>
        <v>0</v>
      </c>
      <c r="I28" s="11"/>
      <c r="J28" s="11"/>
      <c r="K28" s="12" t="e">
        <f t="shared" si="3"/>
        <v>#DIV/0!</v>
      </c>
      <c r="L28" s="6">
        <f>L29+L30+L31</f>
        <v>0</v>
      </c>
      <c r="M28" s="6">
        <f>N28+O28+P28+Q28+S28+T28+R28+U28+V28</f>
        <v>16698292</v>
      </c>
      <c r="N28" s="6">
        <f t="shared" ref="N28:W28" si="131">N29+N30+N31</f>
        <v>0</v>
      </c>
      <c r="O28" s="6">
        <f t="shared" si="131"/>
        <v>0</v>
      </c>
      <c r="P28" s="6">
        <f t="shared" si="131"/>
        <v>0</v>
      </c>
      <c r="Q28" s="6">
        <f t="shared" si="131"/>
        <v>0</v>
      </c>
      <c r="R28" s="6">
        <f t="shared" si="131"/>
        <v>0</v>
      </c>
      <c r="S28" s="6">
        <f t="shared" si="131"/>
        <v>2838492</v>
      </c>
      <c r="T28" s="6">
        <f t="shared" si="131"/>
        <v>74000</v>
      </c>
      <c r="U28" s="6">
        <f t="shared" si="131"/>
        <v>0</v>
      </c>
      <c r="V28" s="6">
        <f t="shared" si="131"/>
        <v>13785800</v>
      </c>
      <c r="W28" s="6">
        <f t="shared" si="131"/>
        <v>0</v>
      </c>
      <c r="X28" s="12">
        <f t="shared" si="129"/>
        <v>0</v>
      </c>
      <c r="Y28" s="12">
        <f t="shared" si="129"/>
        <v>0</v>
      </c>
      <c r="Z28" s="12" t="e">
        <f t="shared" si="17"/>
        <v>#DIV/0!</v>
      </c>
      <c r="AA28" s="11"/>
      <c r="AB28" s="11"/>
      <c r="AC28" s="12" t="e">
        <f t="shared" si="19"/>
        <v>#DIV/0!</v>
      </c>
      <c r="AD28" s="12"/>
      <c r="AE28" s="12"/>
      <c r="AF28" s="12"/>
      <c r="AG28" s="6">
        <f>AG29+AG30+AG31</f>
        <v>0</v>
      </c>
      <c r="AH28" s="6">
        <f>AH29+AH30+AH31</f>
        <v>0</v>
      </c>
      <c r="AI28" s="6">
        <f>AI29+AI30+AI31</f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6">
        <f t="shared" ref="AV28:BB28" si="132">AV29+AV30+AV31</f>
        <v>0</v>
      </c>
      <c r="AW28" s="6">
        <f t="shared" si="132"/>
        <v>0</v>
      </c>
      <c r="AX28" s="6">
        <f t="shared" si="132"/>
        <v>0</v>
      </c>
      <c r="AY28" s="6">
        <f t="shared" si="132"/>
        <v>0</v>
      </c>
      <c r="AZ28" s="6">
        <f t="shared" si="132"/>
        <v>0</v>
      </c>
      <c r="BA28" s="6">
        <f t="shared" si="132"/>
        <v>0</v>
      </c>
      <c r="BB28" s="6">
        <f t="shared" si="132"/>
        <v>0</v>
      </c>
      <c r="BC28" s="6">
        <f>BD28+BF28+BG28+BH28+BI28+BJ28+BL28</f>
        <v>200000</v>
      </c>
      <c r="BD28" s="6">
        <f>BD29+BD30+BD31</f>
        <v>0</v>
      </c>
      <c r="BE28" s="65">
        <f>BF28+BG28+BH28+BI28+BJ28+BL28</f>
        <v>200000</v>
      </c>
      <c r="BF28" s="6">
        <f t="shared" ref="BF28:BL28" si="133">BF29+BF30+BF31</f>
        <v>0</v>
      </c>
      <c r="BG28" s="6">
        <f t="shared" si="133"/>
        <v>0</v>
      </c>
      <c r="BH28" s="6">
        <f t="shared" si="133"/>
        <v>0</v>
      </c>
      <c r="BI28" s="6">
        <f t="shared" si="133"/>
        <v>0</v>
      </c>
      <c r="BJ28" s="6">
        <f t="shared" si="133"/>
        <v>200000</v>
      </c>
      <c r="BK28" s="6">
        <f t="shared" si="133"/>
        <v>0</v>
      </c>
      <c r="BL28" s="6">
        <f t="shared" si="133"/>
        <v>0</v>
      </c>
      <c r="BM28" s="6">
        <f t="shared" si="130"/>
        <v>16898292</v>
      </c>
    </row>
    <row r="29" spans="1:65" x14ac:dyDescent="0.25">
      <c r="A29" s="5"/>
      <c r="B29" s="5">
        <v>244</v>
      </c>
      <c r="C29" s="16" t="s">
        <v>40</v>
      </c>
      <c r="D29" s="13"/>
      <c r="E29" s="13"/>
      <c r="F29" s="8">
        <f t="shared" si="127"/>
        <v>2912492</v>
      </c>
      <c r="G29" s="6">
        <f t="shared" si="128"/>
        <v>0</v>
      </c>
      <c r="H29" s="6"/>
      <c r="I29" s="11"/>
      <c r="J29" s="11"/>
      <c r="K29" s="12"/>
      <c r="L29" s="6"/>
      <c r="M29" s="6">
        <f>N29+O29+P29+Q29+S29+T29+R29+U29+V29</f>
        <v>2912492</v>
      </c>
      <c r="N29" s="10"/>
      <c r="O29" s="11"/>
      <c r="P29" s="10"/>
      <c r="Q29" s="10"/>
      <c r="R29" s="11"/>
      <c r="S29" s="6">
        <f>3023692-52700-111000-21500</f>
        <v>2838492</v>
      </c>
      <c r="T29" s="6">
        <f>52500+21500</f>
        <v>74000</v>
      </c>
      <c r="U29" s="12"/>
      <c r="V29" s="6"/>
      <c r="W29" s="12"/>
      <c r="X29" s="12"/>
      <c r="Y29" s="12"/>
      <c r="Z29" s="12"/>
      <c r="AA29" s="11"/>
      <c r="AB29" s="11"/>
      <c r="AC29" s="12"/>
      <c r="AD29" s="12"/>
      <c r="AE29" s="12"/>
      <c r="AF29" s="12"/>
      <c r="AG29" s="13"/>
      <c r="AH29" s="6">
        <f>AI29+AV29</f>
        <v>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6">
        <f>AX29+AY29+AZ29+BA29+BB29</f>
        <v>0</v>
      </c>
      <c r="AX29" s="6"/>
      <c r="AY29" s="6"/>
      <c r="AZ29" s="6"/>
      <c r="BA29" s="6"/>
      <c r="BB29" s="6"/>
      <c r="BC29" s="6">
        <f>BD29+BE29</f>
        <v>200000</v>
      </c>
      <c r="BD29" s="6"/>
      <c r="BE29" s="65">
        <f>BF29+BG29+BH29+BI29+BJ29+BL29+BK29</f>
        <v>200000</v>
      </c>
      <c r="BF29" s="25"/>
      <c r="BG29" s="25"/>
      <c r="BH29" s="11"/>
      <c r="BI29" s="10"/>
      <c r="BJ29" s="6">
        <f>36300+52700+111000</f>
        <v>200000</v>
      </c>
      <c r="BK29" s="12"/>
      <c r="BL29" s="12"/>
      <c r="BM29" s="6">
        <f t="shared" si="130"/>
        <v>3112492</v>
      </c>
    </row>
    <row r="30" spans="1:65" x14ac:dyDescent="0.25">
      <c r="A30" s="5"/>
      <c r="B30" s="5">
        <v>414</v>
      </c>
      <c r="C30" s="5" t="s">
        <v>89</v>
      </c>
      <c r="D30" s="13"/>
      <c r="E30" s="13"/>
      <c r="F30" s="8">
        <f t="shared" si="127"/>
        <v>13785800</v>
      </c>
      <c r="G30" s="6">
        <f t="shared" si="128"/>
        <v>0</v>
      </c>
      <c r="H30" s="6"/>
      <c r="I30" s="11"/>
      <c r="J30" s="11"/>
      <c r="K30" s="12"/>
      <c r="L30" s="6"/>
      <c r="M30" s="6">
        <f>N30+O30+P30+Q30+S30+T30+R30+U30+V30</f>
        <v>13785800</v>
      </c>
      <c r="N30" s="10"/>
      <c r="O30" s="11"/>
      <c r="P30" s="10"/>
      <c r="Q30" s="10"/>
      <c r="R30" s="11"/>
      <c r="S30" s="6">
        <v>0</v>
      </c>
      <c r="T30" s="6"/>
      <c r="U30" s="12"/>
      <c r="V30" s="6">
        <f>11531500+461300+1793000</f>
        <v>13785800</v>
      </c>
      <c r="W30" s="12"/>
      <c r="X30" s="12"/>
      <c r="Y30" s="12"/>
      <c r="Z30" s="12"/>
      <c r="AA30" s="11"/>
      <c r="AB30" s="11"/>
      <c r="AC30" s="12"/>
      <c r="AD30" s="12"/>
      <c r="AE30" s="12"/>
      <c r="AF30" s="12"/>
      <c r="AG30" s="13"/>
      <c r="AH30" s="6">
        <f>AI30+AV30</f>
        <v>0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6">
        <f>AX30+AY30+AZ30+BA30+BB30</f>
        <v>0</v>
      </c>
      <c r="AX30" s="6"/>
      <c r="AY30" s="6"/>
      <c r="AZ30" s="6"/>
      <c r="BA30" s="6"/>
      <c r="BB30" s="6"/>
      <c r="BC30" s="6">
        <f>BD30+BF30+BG30+BH30+BI30+BJ30+BL30</f>
        <v>0</v>
      </c>
      <c r="BD30" s="6"/>
      <c r="BE30" s="65">
        <f>BF30+BG30+BH30+BI30+BJ30+BL30</f>
        <v>0</v>
      </c>
      <c r="BF30" s="25"/>
      <c r="BG30" s="25"/>
      <c r="BH30" s="11"/>
      <c r="BI30" s="10"/>
      <c r="BJ30" s="6"/>
      <c r="BK30" s="12"/>
      <c r="BL30" s="12"/>
      <c r="BM30" s="6">
        <f t="shared" si="130"/>
        <v>13785800</v>
      </c>
    </row>
    <row r="31" spans="1:65" x14ac:dyDescent="0.25">
      <c r="A31" s="5"/>
      <c r="B31" s="5">
        <v>853</v>
      </c>
      <c r="C31" s="16" t="s">
        <v>85</v>
      </c>
      <c r="D31" s="13"/>
      <c r="E31" s="13"/>
      <c r="F31" s="8">
        <f t="shared" si="127"/>
        <v>0</v>
      </c>
      <c r="G31" s="6">
        <f t="shared" si="128"/>
        <v>0</v>
      </c>
      <c r="H31" s="6"/>
      <c r="I31" s="11"/>
      <c r="J31" s="11"/>
      <c r="K31" s="12"/>
      <c r="L31" s="6"/>
      <c r="M31" s="6">
        <f>N31+O31+P31+Q31+S31+T31+R31</f>
        <v>0</v>
      </c>
      <c r="N31" s="10"/>
      <c r="O31" s="11"/>
      <c r="P31" s="10"/>
      <c r="Q31" s="10"/>
      <c r="R31" s="11"/>
      <c r="S31" s="6"/>
      <c r="T31" s="6"/>
      <c r="U31" s="12"/>
      <c r="V31" s="6"/>
      <c r="W31" s="12"/>
      <c r="X31" s="12"/>
      <c r="Y31" s="12"/>
      <c r="Z31" s="12"/>
      <c r="AA31" s="11"/>
      <c r="AB31" s="11"/>
      <c r="AC31" s="12"/>
      <c r="AD31" s="12"/>
      <c r="AE31" s="12"/>
      <c r="AF31" s="12"/>
      <c r="AG31" s="13"/>
      <c r="AH31" s="6">
        <f>AI31+AV31</f>
        <v>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6">
        <f>AX31+AY31+AZ31+BA31+BB31</f>
        <v>0</v>
      </c>
      <c r="AX31" s="6"/>
      <c r="AY31" s="6"/>
      <c r="AZ31" s="6"/>
      <c r="BA31" s="6"/>
      <c r="BB31" s="6"/>
      <c r="BC31" s="6">
        <f>BD31+BF31+BG31+BH31+BI31+BJ31+BL31</f>
        <v>0</v>
      </c>
      <c r="BD31" s="6"/>
      <c r="BE31" s="65">
        <f>BF31+BG31+BH31+BI31+BJ31+BL31</f>
        <v>0</v>
      </c>
      <c r="BF31" s="25"/>
      <c r="BG31" s="25"/>
      <c r="BH31" s="11"/>
      <c r="BI31" s="10"/>
      <c r="BJ31" s="6"/>
      <c r="BK31" s="12"/>
      <c r="BL31" s="12"/>
      <c r="BM31" s="6">
        <f t="shared" si="130"/>
        <v>0</v>
      </c>
    </row>
    <row r="32" spans="1:65" x14ac:dyDescent="0.25">
      <c r="A32" s="5" t="s">
        <v>59</v>
      </c>
      <c r="B32" s="5">
        <v>244</v>
      </c>
      <c r="C32" s="5" t="s">
        <v>60</v>
      </c>
      <c r="D32" s="13"/>
      <c r="E32" s="13"/>
      <c r="F32" s="8">
        <f t="shared" si="127"/>
        <v>242000</v>
      </c>
      <c r="G32" s="6">
        <f t="shared" si="128"/>
        <v>0</v>
      </c>
      <c r="H32" s="6"/>
      <c r="I32" s="11"/>
      <c r="J32" s="11"/>
      <c r="K32" s="12" t="e">
        <f t="shared" si="3"/>
        <v>#DIV/0!</v>
      </c>
      <c r="L32" s="6"/>
      <c r="M32" s="6">
        <f>N32+O32+P32+Q32+S32+T32+R32</f>
        <v>242000</v>
      </c>
      <c r="N32" s="10"/>
      <c r="O32" s="11"/>
      <c r="P32" s="10"/>
      <c r="Q32" s="10"/>
      <c r="R32" s="11"/>
      <c r="S32" s="10"/>
      <c r="T32" s="44">
        <f>300000-249300+191300</f>
        <v>242000</v>
      </c>
      <c r="U32" s="12"/>
      <c r="V32" s="44"/>
      <c r="W32" s="12"/>
      <c r="X32" s="12">
        <f t="shared" si="129"/>
        <v>0</v>
      </c>
      <c r="Y32" s="12">
        <f t="shared" si="129"/>
        <v>0</v>
      </c>
      <c r="Z32" s="12" t="e">
        <f t="shared" si="17"/>
        <v>#DIV/0!</v>
      </c>
      <c r="AA32" s="11"/>
      <c r="AB32" s="11"/>
      <c r="AC32" s="12" t="e">
        <f t="shared" si="19"/>
        <v>#DIV/0!</v>
      </c>
      <c r="AD32" s="12"/>
      <c r="AE32" s="12"/>
      <c r="AF32" s="12"/>
      <c r="AG32" s="13"/>
      <c r="AH32" s="6">
        <f>AI32+AV32</f>
        <v>0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6">
        <f>AX32+AY32+AZ32+BA32+BB32</f>
        <v>0</v>
      </c>
      <c r="AX32" s="6"/>
      <c r="AY32" s="6"/>
      <c r="AZ32" s="6"/>
      <c r="BA32" s="6"/>
      <c r="BB32" s="6"/>
      <c r="BC32" s="6">
        <f>BD32+BF32+BG32+BH32+BI32+BJ32+BL32</f>
        <v>0</v>
      </c>
      <c r="BD32" s="6"/>
      <c r="BE32" s="65">
        <f>BF32+BG32+BH32+BI32+BJ32+BL32</f>
        <v>0</v>
      </c>
      <c r="BF32" s="25"/>
      <c r="BG32" s="25"/>
      <c r="BH32" s="11"/>
      <c r="BI32" s="10"/>
      <c r="BJ32" s="6"/>
      <c r="BK32" s="12"/>
      <c r="BL32" s="12"/>
      <c r="BM32" s="6">
        <f t="shared" si="130"/>
        <v>242000</v>
      </c>
    </row>
    <row r="33" spans="1:65" x14ac:dyDescent="0.25">
      <c r="A33" s="5"/>
      <c r="B33" s="50">
        <v>245</v>
      </c>
      <c r="C33" s="50" t="s">
        <v>87</v>
      </c>
      <c r="D33" s="13"/>
      <c r="E33" s="13"/>
      <c r="F33" s="8">
        <f t="shared" si="127"/>
        <v>0</v>
      </c>
      <c r="G33" s="6">
        <f t="shared" si="128"/>
        <v>0</v>
      </c>
      <c r="H33" s="6"/>
      <c r="I33" s="11"/>
      <c r="J33" s="11"/>
      <c r="K33" s="12" t="e">
        <f t="shared" si="3"/>
        <v>#DIV/0!</v>
      </c>
      <c r="L33" s="6"/>
      <c r="M33" s="6">
        <f>N33+O33+P33+Q33+S33+T33+R33</f>
        <v>0</v>
      </c>
      <c r="N33" s="10"/>
      <c r="O33" s="11"/>
      <c r="P33" s="10"/>
      <c r="Q33" s="10"/>
      <c r="R33" s="11"/>
      <c r="S33" s="10"/>
      <c r="T33" s="44"/>
      <c r="U33" s="12"/>
      <c r="V33" s="44"/>
      <c r="W33" s="12"/>
      <c r="X33" s="12"/>
      <c r="Y33" s="12"/>
      <c r="Z33" s="12" t="e">
        <f t="shared" si="17"/>
        <v>#DIV/0!</v>
      </c>
      <c r="AA33" s="11"/>
      <c r="AB33" s="11"/>
      <c r="AC33" s="12" t="e">
        <f t="shared" si="19"/>
        <v>#DIV/0!</v>
      </c>
      <c r="AD33" s="12"/>
      <c r="AE33" s="12"/>
      <c r="AF33" s="12"/>
      <c r="AG33" s="13"/>
      <c r="AH33" s="6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6">
        <f>AX33+AY33+AZ33+BA33+BB33</f>
        <v>0</v>
      </c>
      <c r="AX33" s="6"/>
      <c r="AY33" s="6"/>
      <c r="AZ33" s="6"/>
      <c r="BA33" s="6"/>
      <c r="BB33" s="6"/>
      <c r="BC33" s="6">
        <f>BD33+BF33+BG33+BH33+BI33+BJ33+BL33</f>
        <v>0</v>
      </c>
      <c r="BD33" s="6"/>
      <c r="BE33" s="65">
        <f>BF33+BG33+BH33+BI33+BJ33+BL33</f>
        <v>0</v>
      </c>
      <c r="BF33" s="25"/>
      <c r="BG33" s="25"/>
      <c r="BH33" s="11"/>
      <c r="BI33" s="10"/>
      <c r="BJ33" s="6"/>
      <c r="BK33" s="12"/>
      <c r="BL33" s="12"/>
      <c r="BM33" s="6">
        <f t="shared" si="130"/>
        <v>0</v>
      </c>
    </row>
    <row r="34" spans="1:65" x14ac:dyDescent="0.25">
      <c r="A34" s="13" t="s">
        <v>61</v>
      </c>
      <c r="B34" s="13"/>
      <c r="C34" s="13" t="s">
        <v>62</v>
      </c>
      <c r="D34" s="13"/>
      <c r="E34" s="13"/>
      <c r="F34" s="10">
        <f>F35+F39+F47</f>
        <v>1799673</v>
      </c>
      <c r="G34" s="10">
        <f t="shared" ref="G34" si="134">G35+G39+G47</f>
        <v>0</v>
      </c>
      <c r="H34" s="10">
        <f t="shared" ref="H34" si="135">H35+H39+H47</f>
        <v>0</v>
      </c>
      <c r="I34" s="10">
        <f t="shared" ref="I34:J34" si="136">I35+I39+I47</f>
        <v>0</v>
      </c>
      <c r="J34" s="10">
        <f t="shared" si="136"/>
        <v>0</v>
      </c>
      <c r="K34" s="12" t="e">
        <f t="shared" si="3"/>
        <v>#DIV/0!</v>
      </c>
      <c r="L34" s="10">
        <f t="shared" ref="L34" si="137">L35+L39+L47</f>
        <v>0</v>
      </c>
      <c r="M34" s="10">
        <f t="shared" ref="M34" si="138">M35+M39+M47</f>
        <v>1017473</v>
      </c>
      <c r="N34" s="10">
        <f t="shared" ref="N34" si="139">N35+N39+N47</f>
        <v>0</v>
      </c>
      <c r="O34" s="10">
        <f t="shared" ref="O34" si="140">O35+O39+O47</f>
        <v>0</v>
      </c>
      <c r="P34" s="10">
        <f t="shared" ref="P34" si="141">P35+P39+P47</f>
        <v>637000</v>
      </c>
      <c r="Q34" s="10">
        <f t="shared" ref="Q34" si="142">Q35+Q39+Q47</f>
        <v>0</v>
      </c>
      <c r="R34" s="10">
        <f t="shared" ref="R34" si="143">R35+R39+R47</f>
        <v>0</v>
      </c>
      <c r="S34" s="10">
        <f t="shared" ref="S34" si="144">S35+S39+S47</f>
        <v>0</v>
      </c>
      <c r="T34" s="10">
        <f t="shared" ref="T34" si="145">T35+T39+T47</f>
        <v>380473</v>
      </c>
      <c r="U34" s="10">
        <f t="shared" ref="U34" si="146">U35+U39+U47</f>
        <v>0</v>
      </c>
      <c r="V34" s="10">
        <f t="shared" ref="V34" si="147">V35+V39+V47</f>
        <v>0</v>
      </c>
      <c r="W34" s="10">
        <f t="shared" ref="W34" si="148">W35+W39+W47</f>
        <v>0</v>
      </c>
      <c r="X34" s="10">
        <f t="shared" ref="X34:Y34" si="149">X35+X39+X47</f>
        <v>0</v>
      </c>
      <c r="Y34" s="10">
        <f t="shared" si="149"/>
        <v>0</v>
      </c>
      <c r="Z34" s="12" t="e">
        <f t="shared" si="17"/>
        <v>#DIV/0!</v>
      </c>
      <c r="AA34" s="10">
        <f t="shared" ref="AA34:AB34" si="150">AA35+AA39+AA47</f>
        <v>0</v>
      </c>
      <c r="AB34" s="10">
        <f t="shared" si="150"/>
        <v>0</v>
      </c>
      <c r="AC34" s="12" t="e">
        <f t="shared" si="19"/>
        <v>#DIV/0!</v>
      </c>
      <c r="AD34" s="10">
        <f t="shared" ref="AD34:AE34" si="151">AD35+AD39+AD47</f>
        <v>0</v>
      </c>
      <c r="AE34" s="10">
        <f t="shared" si="151"/>
        <v>0</v>
      </c>
      <c r="AF34" s="12" t="e">
        <f t="shared" ref="AF34:AF35" si="152">AE34/AD34*100</f>
        <v>#DIV/0!</v>
      </c>
      <c r="AG34" s="10">
        <f t="shared" ref="AG34" si="153">AG35+AG39+AG47</f>
        <v>0</v>
      </c>
      <c r="AH34" s="10">
        <f t="shared" ref="AH34" si="154">AH35+AH39+AH47</f>
        <v>0</v>
      </c>
      <c r="AI34" s="10">
        <f t="shared" ref="AI34" si="155">AI35+AI39+AI47</f>
        <v>0</v>
      </c>
      <c r="AJ34" s="10">
        <f t="shared" ref="AJ34:AK34" si="156">AJ35+AJ39+AJ47</f>
        <v>0</v>
      </c>
      <c r="AK34" s="10">
        <f t="shared" si="156"/>
        <v>0</v>
      </c>
      <c r="AL34" s="12" t="e">
        <f t="shared" ref="AL34:AL35" si="157">AK34/AJ34*100</f>
        <v>#DIV/0!</v>
      </c>
      <c r="AM34" s="10">
        <f t="shared" ref="AM34:AN34" si="158">AM35+AM39+AM47</f>
        <v>0</v>
      </c>
      <c r="AN34" s="10">
        <f t="shared" si="158"/>
        <v>0</v>
      </c>
      <c r="AO34" s="12" t="e">
        <f t="shared" ref="AO34:AO35" si="159">AN34/AM34*100</f>
        <v>#DIV/0!</v>
      </c>
      <c r="AP34" s="10">
        <f t="shared" ref="AP34:AQ34" si="160">AP35+AP39+AP47</f>
        <v>0</v>
      </c>
      <c r="AQ34" s="10">
        <f t="shared" si="160"/>
        <v>0</v>
      </c>
      <c r="AR34" s="12" t="e">
        <f t="shared" ref="AR34:AR35" si="161">AQ34/AP34*100</f>
        <v>#DIV/0!</v>
      </c>
      <c r="AS34" s="10">
        <f t="shared" ref="AS34:AT34" si="162">AS35+AS39+AS47</f>
        <v>0</v>
      </c>
      <c r="AT34" s="10">
        <f t="shared" si="162"/>
        <v>0</v>
      </c>
      <c r="AU34" s="12" t="e">
        <f t="shared" ref="AU34:AU35" si="163">AT34/AS34*100</f>
        <v>#DIV/0!</v>
      </c>
      <c r="AV34" s="10">
        <f t="shared" ref="AV34" si="164">AV35+AV39+AV47</f>
        <v>0</v>
      </c>
      <c r="AW34" s="10">
        <f t="shared" ref="AW34" si="165">AW35+AW39+AW47</f>
        <v>782200</v>
      </c>
      <c r="AX34" s="10">
        <f t="shared" ref="AX34" si="166">AX35+AX39+AX47</f>
        <v>590000</v>
      </c>
      <c r="AY34" s="10">
        <f t="shared" ref="AY34" si="167">AY35+AY39+AY47</f>
        <v>6100</v>
      </c>
      <c r="AZ34" s="10">
        <f t="shared" ref="AZ34" si="168">AZ35+AZ39+AZ47</f>
        <v>0</v>
      </c>
      <c r="BA34" s="10">
        <f t="shared" ref="BA34" si="169">BA35+BA39+BA47</f>
        <v>186100</v>
      </c>
      <c r="BB34" s="10">
        <f t="shared" ref="BB34" si="170">BB35+BB39+BB47</f>
        <v>0</v>
      </c>
      <c r="BC34" s="10">
        <f t="shared" ref="BC34" si="171">BC35+BC39+BC47</f>
        <v>5756900</v>
      </c>
      <c r="BD34" s="10">
        <f t="shared" ref="BD34" si="172">BD35+BD39+BD47</f>
        <v>4854100</v>
      </c>
      <c r="BE34" s="10">
        <f t="shared" ref="BE34" si="173">BE35+BE39+BE47</f>
        <v>902800</v>
      </c>
      <c r="BF34" s="10">
        <f t="shared" ref="BF34" si="174">BF35+BF39+BF47</f>
        <v>0</v>
      </c>
      <c r="BG34" s="10">
        <f t="shared" ref="BG34" si="175">BG35+BG39+BG47</f>
        <v>0</v>
      </c>
      <c r="BH34" s="10">
        <f t="shared" ref="BH34" si="176">BH35+BH39+BH47</f>
        <v>0</v>
      </c>
      <c r="BI34" s="10">
        <f t="shared" ref="BI34" si="177">BI35+BI39+BI47</f>
        <v>396600</v>
      </c>
      <c r="BJ34" s="10">
        <f t="shared" ref="BJ34" si="178">BJ35+BJ39+BJ47</f>
        <v>438200</v>
      </c>
      <c r="BK34" s="10">
        <f t="shared" ref="BK34" si="179">BK35+BK39+BK47</f>
        <v>68000</v>
      </c>
      <c r="BL34" s="10">
        <f t="shared" ref="BL34" si="180">BL35+BL39+BL47</f>
        <v>0</v>
      </c>
      <c r="BM34" s="10">
        <f t="shared" ref="BM34" si="181">BM35+BM39+BM47</f>
        <v>7556573</v>
      </c>
    </row>
    <row r="35" spans="1:65" x14ac:dyDescent="0.25">
      <c r="A35" s="5" t="s">
        <v>63</v>
      </c>
      <c r="B35" s="13"/>
      <c r="C35" s="5" t="s">
        <v>64</v>
      </c>
      <c r="D35" s="13"/>
      <c r="E35" s="13"/>
      <c r="F35" s="8">
        <f>F36+F37+F38</f>
        <v>0</v>
      </c>
      <c r="G35" s="8">
        <f t="shared" ref="G35" si="182">G36+G37+G38</f>
        <v>0</v>
      </c>
      <c r="H35" s="8">
        <f t="shared" ref="H35" si="183">H36+H37+H38</f>
        <v>0</v>
      </c>
      <c r="I35" s="8">
        <f t="shared" ref="I35:J35" si="184">I36+I37+I38</f>
        <v>0</v>
      </c>
      <c r="J35" s="8">
        <f t="shared" si="184"/>
        <v>0</v>
      </c>
      <c r="K35" s="12" t="e">
        <f t="shared" si="3"/>
        <v>#DIV/0!</v>
      </c>
      <c r="L35" s="8">
        <f t="shared" ref="L35" si="185">L36+L37+L38</f>
        <v>0</v>
      </c>
      <c r="M35" s="8">
        <f t="shared" ref="M35" si="186">M36+M37+M38</f>
        <v>0</v>
      </c>
      <c r="N35" s="8">
        <f t="shared" ref="N35" si="187">N36+N37+N38</f>
        <v>0</v>
      </c>
      <c r="O35" s="8">
        <f t="shared" ref="O35" si="188">O36+O37+O38</f>
        <v>0</v>
      </c>
      <c r="P35" s="8">
        <f t="shared" ref="P35" si="189">P36+P37+P38</f>
        <v>0</v>
      </c>
      <c r="Q35" s="8">
        <f t="shared" ref="Q35" si="190">Q36+Q37+Q38</f>
        <v>0</v>
      </c>
      <c r="R35" s="8">
        <f t="shared" ref="R35" si="191">R36+R37+R38</f>
        <v>0</v>
      </c>
      <c r="S35" s="8">
        <f t="shared" ref="S35" si="192">S36+S37+S38</f>
        <v>0</v>
      </c>
      <c r="T35" s="8">
        <f t="shared" ref="T35" si="193">T36+T37+T38</f>
        <v>0</v>
      </c>
      <c r="U35" s="8">
        <f t="shared" ref="U35" si="194">U36+U37+U38</f>
        <v>0</v>
      </c>
      <c r="V35" s="8">
        <f t="shared" ref="V35" si="195">V36+V37+V38</f>
        <v>0</v>
      </c>
      <c r="W35" s="8">
        <f t="shared" ref="W35" si="196">W36+W37+W38</f>
        <v>0</v>
      </c>
      <c r="X35" s="8">
        <f t="shared" ref="X35:Y35" si="197">X36+X37+X38</f>
        <v>0</v>
      </c>
      <c r="Y35" s="8">
        <f t="shared" si="197"/>
        <v>0</v>
      </c>
      <c r="Z35" s="12" t="e">
        <f t="shared" si="17"/>
        <v>#DIV/0!</v>
      </c>
      <c r="AA35" s="8">
        <f t="shared" ref="AA35:AB35" si="198">AA36+AA37+AA38</f>
        <v>0</v>
      </c>
      <c r="AB35" s="8">
        <f t="shared" si="198"/>
        <v>0</v>
      </c>
      <c r="AC35" s="12" t="e">
        <f t="shared" si="19"/>
        <v>#DIV/0!</v>
      </c>
      <c r="AD35" s="8">
        <f t="shared" ref="AD35:AE35" si="199">AD36+AD37+AD38</f>
        <v>0</v>
      </c>
      <c r="AE35" s="8">
        <f t="shared" si="199"/>
        <v>0</v>
      </c>
      <c r="AF35" s="12" t="e">
        <f t="shared" si="152"/>
        <v>#DIV/0!</v>
      </c>
      <c r="AG35" s="8">
        <f t="shared" ref="AG35" si="200">AG36+AG37+AG38</f>
        <v>0</v>
      </c>
      <c r="AH35" s="8">
        <f t="shared" ref="AH35" si="201">AH36+AH37+AH38</f>
        <v>0</v>
      </c>
      <c r="AI35" s="8">
        <f t="shared" ref="AI35" si="202">AI36+AI37+AI38</f>
        <v>0</v>
      </c>
      <c r="AJ35" s="8">
        <f t="shared" ref="AJ35:AK35" si="203">AJ36+AJ37+AJ38</f>
        <v>0</v>
      </c>
      <c r="AK35" s="8">
        <f t="shared" si="203"/>
        <v>0</v>
      </c>
      <c r="AL35" s="12" t="e">
        <f t="shared" si="157"/>
        <v>#DIV/0!</v>
      </c>
      <c r="AM35" s="8">
        <f t="shared" ref="AM35:AN35" si="204">AM36+AM37+AM38</f>
        <v>0</v>
      </c>
      <c r="AN35" s="8">
        <f t="shared" si="204"/>
        <v>0</v>
      </c>
      <c r="AO35" s="12" t="e">
        <f t="shared" si="159"/>
        <v>#DIV/0!</v>
      </c>
      <c r="AP35" s="8">
        <f t="shared" ref="AP35:AQ35" si="205">AP36+AP37+AP38</f>
        <v>0</v>
      </c>
      <c r="AQ35" s="8">
        <f t="shared" si="205"/>
        <v>0</v>
      </c>
      <c r="AR35" s="12" t="e">
        <f t="shared" si="161"/>
        <v>#DIV/0!</v>
      </c>
      <c r="AS35" s="8">
        <f t="shared" ref="AS35:AT35" si="206">AS36+AS37+AS38</f>
        <v>0</v>
      </c>
      <c r="AT35" s="8">
        <f t="shared" si="206"/>
        <v>0</v>
      </c>
      <c r="AU35" s="12" t="e">
        <f t="shared" si="163"/>
        <v>#DIV/0!</v>
      </c>
      <c r="AV35" s="8">
        <f t="shared" ref="AV35" si="207">AV36+AV37+AV38</f>
        <v>0</v>
      </c>
      <c r="AW35" s="8">
        <f t="shared" ref="AW35" si="208">AW36+AW37+AW38</f>
        <v>0</v>
      </c>
      <c r="AX35" s="8">
        <f t="shared" ref="AX35" si="209">AX36+AX37+AX38</f>
        <v>0</v>
      </c>
      <c r="AY35" s="8">
        <f t="shared" ref="AY35" si="210">AY36+AY37+AY38</f>
        <v>0</v>
      </c>
      <c r="AZ35" s="8">
        <f t="shared" ref="AZ35" si="211">AZ36+AZ37+AZ38</f>
        <v>0</v>
      </c>
      <c r="BA35" s="8">
        <f t="shared" ref="BA35" si="212">BA36+BA37+BA38</f>
        <v>0</v>
      </c>
      <c r="BB35" s="8">
        <f t="shared" ref="BB35" si="213">BB36+BB37+BB38</f>
        <v>0</v>
      </c>
      <c r="BC35" s="8">
        <f t="shared" ref="BC35" si="214">BC36+BC37+BC38</f>
        <v>0</v>
      </c>
      <c r="BD35" s="8">
        <f t="shared" ref="BD35" si="215">BD36+BD37+BD38</f>
        <v>0</v>
      </c>
      <c r="BE35" s="8">
        <f t="shared" ref="BE35" si="216">BE36+BE37+BE38</f>
        <v>0</v>
      </c>
      <c r="BF35" s="8">
        <f t="shared" ref="BF35" si="217">BF36+BF37+BF38</f>
        <v>0</v>
      </c>
      <c r="BG35" s="8">
        <f t="shared" ref="BG35" si="218">BG36+BG37+BG38</f>
        <v>0</v>
      </c>
      <c r="BH35" s="8">
        <f t="shared" ref="BH35" si="219">BH36+BH37+BH38</f>
        <v>0</v>
      </c>
      <c r="BI35" s="8">
        <f t="shared" ref="BI35" si="220">BI36+BI37+BI38</f>
        <v>0</v>
      </c>
      <c r="BJ35" s="8">
        <f t="shared" ref="BJ35" si="221">BJ36+BJ37+BJ38</f>
        <v>0</v>
      </c>
      <c r="BK35" s="8">
        <f t="shared" ref="BK35" si="222">BK36+BK37+BK38</f>
        <v>0</v>
      </c>
      <c r="BL35" s="8">
        <f t="shared" ref="BL35" si="223">BL36+BL37+BL38</f>
        <v>0</v>
      </c>
      <c r="BM35" s="8">
        <f t="shared" ref="BM35" si="224">BM36+BM37+BM38</f>
        <v>0</v>
      </c>
    </row>
    <row r="36" spans="1:65" x14ac:dyDescent="0.25">
      <c r="B36" s="5">
        <v>244</v>
      </c>
      <c r="C36" s="5" t="s">
        <v>64</v>
      </c>
      <c r="D36" s="5"/>
      <c r="E36" s="5"/>
      <c r="F36" s="8">
        <f>G36+M36+X36+AH36+AW36+AG36</f>
        <v>0</v>
      </c>
      <c r="G36" s="6">
        <f>H36+I36+L36</f>
        <v>0</v>
      </c>
      <c r="H36" s="6"/>
      <c r="I36" s="5"/>
      <c r="J36" s="5"/>
      <c r="K36" s="12" t="e">
        <f t="shared" si="3"/>
        <v>#DIV/0!</v>
      </c>
      <c r="L36" s="6"/>
      <c r="M36" s="6">
        <f>N36+O36+P36+Q36+S36+T36+R36</f>
        <v>0</v>
      </c>
      <c r="N36" s="6"/>
      <c r="O36" s="12"/>
      <c r="P36" s="6"/>
      <c r="Q36" s="6"/>
      <c r="R36" s="5"/>
      <c r="S36" s="6"/>
      <c r="T36" s="44"/>
      <c r="U36" s="12"/>
      <c r="V36" s="44"/>
      <c r="W36" s="12"/>
      <c r="X36" s="12">
        <f>AA36</f>
        <v>0</v>
      </c>
      <c r="Y36" s="12">
        <f>AB36</f>
        <v>0</v>
      </c>
      <c r="Z36" s="12" t="e">
        <f t="shared" si="17"/>
        <v>#DIV/0!</v>
      </c>
      <c r="AA36" s="6"/>
      <c r="AB36" s="6"/>
      <c r="AC36" s="12" t="e">
        <f t="shared" si="19"/>
        <v>#DIV/0!</v>
      </c>
      <c r="AD36" s="12"/>
      <c r="AE36" s="12"/>
      <c r="AF36" s="12"/>
      <c r="AG36" s="11"/>
      <c r="AH36" s="6">
        <f>AI36+AV36</f>
        <v>0</v>
      </c>
      <c r="AI36" s="5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6">
        <f>AX36+AY36+AZ36+BA36+BB36</f>
        <v>0</v>
      </c>
      <c r="AX36" s="6"/>
      <c r="AY36" s="6"/>
      <c r="AZ36" s="6"/>
      <c r="BA36" s="6"/>
      <c r="BB36" s="6"/>
      <c r="BC36" s="6">
        <f>BD36+BF36+BG36+BH36+BI36+BJ36+BL36</f>
        <v>0</v>
      </c>
      <c r="BD36" s="6"/>
      <c r="BE36" s="65">
        <f>BF36+BG36+BH36+BI36+BJ36+BL36</f>
        <v>0</v>
      </c>
      <c r="BF36" s="14"/>
      <c r="BG36" s="6"/>
      <c r="BH36" s="12"/>
      <c r="BI36" s="6"/>
      <c r="BJ36" s="12"/>
      <c r="BK36" s="5"/>
      <c r="BL36" s="5"/>
      <c r="BM36" s="6">
        <f>G36+M36+X36+AH36+AW36+BC36+AG36</f>
        <v>0</v>
      </c>
    </row>
    <row r="37" spans="1:65" x14ac:dyDescent="0.25">
      <c r="A37" s="5"/>
      <c r="B37" s="50">
        <v>245</v>
      </c>
      <c r="C37" s="50" t="s">
        <v>87</v>
      </c>
      <c r="D37" s="5"/>
      <c r="E37" s="5"/>
      <c r="F37" s="8">
        <f>G37+M37+X37+AH37+AW37+AG37</f>
        <v>0</v>
      </c>
      <c r="G37" s="6">
        <f>H37+I37+L37</f>
        <v>0</v>
      </c>
      <c r="H37" s="6"/>
      <c r="I37" s="5"/>
      <c r="J37" s="5"/>
      <c r="K37" s="12" t="e">
        <f t="shared" si="3"/>
        <v>#DIV/0!</v>
      </c>
      <c r="L37" s="6"/>
      <c r="M37" s="6">
        <f>N37+O37+P37+Q37+S37+T37+R37</f>
        <v>0</v>
      </c>
      <c r="N37" s="6"/>
      <c r="O37" s="12"/>
      <c r="P37" s="6"/>
      <c r="Q37" s="6"/>
      <c r="R37" s="5"/>
      <c r="S37" s="6"/>
      <c r="T37" s="44"/>
      <c r="U37" s="12"/>
      <c r="V37" s="44"/>
      <c r="W37" s="12"/>
      <c r="X37" s="12"/>
      <c r="Y37" s="12"/>
      <c r="Z37" s="12" t="e">
        <f t="shared" si="17"/>
        <v>#DIV/0!</v>
      </c>
      <c r="AA37" s="6"/>
      <c r="AB37" s="6"/>
      <c r="AC37" s="12" t="e">
        <f t="shared" si="19"/>
        <v>#DIV/0!</v>
      </c>
      <c r="AD37" s="12"/>
      <c r="AE37" s="12"/>
      <c r="AF37" s="12"/>
      <c r="AG37" s="11"/>
      <c r="AH37" s="6"/>
      <c r="AI37" s="5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6">
        <f>AX37+AY37+AZ37+BA37+BB37</f>
        <v>0</v>
      </c>
      <c r="AX37" s="6"/>
      <c r="AY37" s="6"/>
      <c r="AZ37" s="6"/>
      <c r="BA37" s="6"/>
      <c r="BB37" s="6"/>
      <c r="BC37" s="6">
        <f>BD37+BF37+BG37+BH37+BI37+BJ37+BL37</f>
        <v>0</v>
      </c>
      <c r="BD37" s="6"/>
      <c r="BE37" s="65">
        <f>BF37+BG37+BH37+BI37+BJ37+BL37</f>
        <v>0</v>
      </c>
      <c r="BF37" s="14"/>
      <c r="BG37" s="14"/>
      <c r="BH37" s="12"/>
      <c r="BI37" s="6"/>
      <c r="BJ37" s="12"/>
      <c r="BK37" s="5"/>
      <c r="BL37" s="5"/>
      <c r="BM37" s="6">
        <f>G37+M37+X37+AH37+AW37+BC37+AG37</f>
        <v>0</v>
      </c>
    </row>
    <row r="38" spans="1:65" x14ac:dyDescent="0.25">
      <c r="A38" s="5"/>
      <c r="B38" s="5">
        <v>851</v>
      </c>
      <c r="C38" s="5" t="s">
        <v>86</v>
      </c>
      <c r="D38" s="5"/>
      <c r="E38" s="5"/>
      <c r="F38" s="8">
        <f>G38+M38+X38+AH38+AW38+AG38</f>
        <v>0</v>
      </c>
      <c r="G38" s="6">
        <f>H38+I38+L38</f>
        <v>0</v>
      </c>
      <c r="H38" s="6"/>
      <c r="I38" s="5"/>
      <c r="J38" s="5"/>
      <c r="K38" s="12" t="e">
        <f t="shared" si="3"/>
        <v>#DIV/0!</v>
      </c>
      <c r="L38" s="6"/>
      <c r="M38" s="6">
        <f>N38+O38+P38+Q38+S38+T38+R38</f>
        <v>0</v>
      </c>
      <c r="N38" s="6"/>
      <c r="O38" s="12"/>
      <c r="P38" s="6"/>
      <c r="Q38" s="6"/>
      <c r="R38" s="5"/>
      <c r="S38" s="6"/>
      <c r="T38" s="44"/>
      <c r="U38" s="12"/>
      <c r="V38" s="44"/>
      <c r="W38" s="12"/>
      <c r="X38" s="12"/>
      <c r="Y38" s="12"/>
      <c r="Z38" s="12" t="e">
        <f t="shared" si="17"/>
        <v>#DIV/0!</v>
      </c>
      <c r="AA38" s="6"/>
      <c r="AB38" s="6"/>
      <c r="AC38" s="12" t="e">
        <f t="shared" si="19"/>
        <v>#DIV/0!</v>
      </c>
      <c r="AD38" s="12"/>
      <c r="AE38" s="12"/>
      <c r="AF38" s="12"/>
      <c r="AG38" s="11"/>
      <c r="AH38" s="6"/>
      <c r="AI38" s="5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6">
        <f>AX38+AY38+AZ38+BA38+BB38</f>
        <v>0</v>
      </c>
      <c r="AX38" s="6"/>
      <c r="AY38" s="6"/>
      <c r="AZ38" s="6"/>
      <c r="BA38" s="6"/>
      <c r="BB38" s="6"/>
      <c r="BC38" s="6">
        <f>BD38+BF38+BG38+BH38+BI38+BJ38+BL38</f>
        <v>0</v>
      </c>
      <c r="BD38" s="6"/>
      <c r="BE38" s="65">
        <f>BF38+BG38+BH38+BI38+BJ38+BL38</f>
        <v>0</v>
      </c>
      <c r="BF38" s="14"/>
      <c r="BG38" s="14"/>
      <c r="BH38" s="12"/>
      <c r="BI38" s="6"/>
      <c r="BJ38" s="12"/>
      <c r="BK38" s="5"/>
      <c r="BL38" s="5"/>
      <c r="BM38" s="6">
        <f>G38+M38+X38+AH38+AW38+BC38+AG38</f>
        <v>0</v>
      </c>
    </row>
    <row r="39" spans="1:65" x14ac:dyDescent="0.25">
      <c r="A39" s="5" t="s">
        <v>96</v>
      </c>
      <c r="B39" s="5"/>
      <c r="C39" s="5" t="s">
        <v>65</v>
      </c>
      <c r="D39" s="5"/>
      <c r="E39" s="5"/>
      <c r="F39" s="8">
        <f>F40+F41+F42+F43+F44+F45+F46</f>
        <v>592800</v>
      </c>
      <c r="G39" s="8">
        <f>G40+G41+G42+G43+G44+G45+G46</f>
        <v>0</v>
      </c>
      <c r="H39" s="8">
        <f>H40+H41+H42+H43+H44+H45+H46</f>
        <v>0</v>
      </c>
      <c r="I39" s="8">
        <f t="shared" ref="I39:J39" si="225">I40+I41+I43+I44+I45</f>
        <v>0</v>
      </c>
      <c r="J39" s="8">
        <f t="shared" si="225"/>
        <v>0</v>
      </c>
      <c r="K39" s="12" t="e">
        <f t="shared" si="3"/>
        <v>#DIV/0!</v>
      </c>
      <c r="L39" s="8">
        <f t="shared" ref="L39:W39" si="226">L40+L41+L42+L43+L44+L45+L46</f>
        <v>0</v>
      </c>
      <c r="M39" s="8">
        <f t="shared" si="226"/>
        <v>536700</v>
      </c>
      <c r="N39" s="8">
        <f t="shared" si="226"/>
        <v>0</v>
      </c>
      <c r="O39" s="8">
        <f t="shared" si="226"/>
        <v>0</v>
      </c>
      <c r="P39" s="8">
        <f t="shared" si="226"/>
        <v>368700</v>
      </c>
      <c r="Q39" s="8">
        <f t="shared" si="226"/>
        <v>0</v>
      </c>
      <c r="R39" s="8">
        <f t="shared" si="226"/>
        <v>0</v>
      </c>
      <c r="S39" s="8">
        <f t="shared" si="226"/>
        <v>0</v>
      </c>
      <c r="T39" s="8">
        <f t="shared" si="226"/>
        <v>168000</v>
      </c>
      <c r="U39" s="8">
        <f t="shared" si="226"/>
        <v>0</v>
      </c>
      <c r="V39" s="8">
        <f t="shared" si="226"/>
        <v>0</v>
      </c>
      <c r="W39" s="8">
        <f t="shared" si="226"/>
        <v>0</v>
      </c>
      <c r="X39" s="8">
        <f t="shared" ref="X39:Y39" si="227">X40+X41+X43+X44+X45</f>
        <v>0</v>
      </c>
      <c r="Y39" s="8">
        <f t="shared" si="227"/>
        <v>0</v>
      </c>
      <c r="Z39" s="12" t="e">
        <f t="shared" si="17"/>
        <v>#DIV/0!</v>
      </c>
      <c r="AA39" s="8">
        <f t="shared" ref="AA39:AB39" si="228">AA40+AA41+AA43+AA44+AA45</f>
        <v>0</v>
      </c>
      <c r="AB39" s="8">
        <f t="shared" si="228"/>
        <v>0</v>
      </c>
      <c r="AC39" s="12" t="e">
        <f t="shared" si="19"/>
        <v>#DIV/0!</v>
      </c>
      <c r="AD39" s="8">
        <f t="shared" ref="AD39:AE39" si="229">AD40+AD41+AD43+AD44+AD45</f>
        <v>0</v>
      </c>
      <c r="AE39" s="8">
        <f t="shared" si="229"/>
        <v>0</v>
      </c>
      <c r="AF39" s="12" t="e">
        <f t="shared" ref="AF39" si="230">AE39/AD39*100</f>
        <v>#DIV/0!</v>
      </c>
      <c r="AG39" s="8">
        <f>AG40+AG41+AG42+AG43+AG44+AG45+AG46</f>
        <v>0</v>
      </c>
      <c r="AH39" s="8">
        <f>AH40+AH41+AH42+AH43+AH44+AH45+AH46</f>
        <v>0</v>
      </c>
      <c r="AI39" s="8">
        <f>AI40+AI41+AI42+AI43+AI44+AI45+AI46</f>
        <v>0</v>
      </c>
      <c r="AJ39" s="8">
        <f t="shared" ref="AJ39:AK39" si="231">AJ40+AJ41+AJ43+AJ44+AJ45</f>
        <v>0</v>
      </c>
      <c r="AK39" s="8">
        <f t="shared" si="231"/>
        <v>0</v>
      </c>
      <c r="AL39" s="12" t="e">
        <f t="shared" ref="AL39" si="232">AK39/AJ39*100</f>
        <v>#DIV/0!</v>
      </c>
      <c r="AM39" s="8">
        <f t="shared" ref="AM39:AN39" si="233">AM40+AM41+AM43+AM44+AM45</f>
        <v>0</v>
      </c>
      <c r="AN39" s="8">
        <f t="shared" si="233"/>
        <v>0</v>
      </c>
      <c r="AO39" s="12" t="e">
        <f t="shared" ref="AO39" si="234">AN39/AM39*100</f>
        <v>#DIV/0!</v>
      </c>
      <c r="AP39" s="8">
        <f t="shared" ref="AP39:AQ39" si="235">AP40+AP41+AP43+AP44+AP45</f>
        <v>0</v>
      </c>
      <c r="AQ39" s="8">
        <f t="shared" si="235"/>
        <v>0</v>
      </c>
      <c r="AR39" s="12" t="e">
        <f t="shared" ref="AR39" si="236">AQ39/AP39*100</f>
        <v>#DIV/0!</v>
      </c>
      <c r="AS39" s="8">
        <f t="shared" ref="AS39:AT39" si="237">AS40+AS41+AS43+AS44+AS45</f>
        <v>0</v>
      </c>
      <c r="AT39" s="8">
        <f t="shared" si="237"/>
        <v>0</v>
      </c>
      <c r="AU39" s="12" t="e">
        <f t="shared" ref="AU39" si="238">AT39/AS39*100</f>
        <v>#DIV/0!</v>
      </c>
      <c r="AV39" s="8">
        <f t="shared" ref="AV39:BM39" si="239">AV40+AV41+AV42+AV43+AV44+AV45+AV46</f>
        <v>0</v>
      </c>
      <c r="AW39" s="8">
        <f t="shared" si="239"/>
        <v>56100</v>
      </c>
      <c r="AX39" s="8">
        <f t="shared" si="239"/>
        <v>50000</v>
      </c>
      <c r="AY39" s="8">
        <f t="shared" si="239"/>
        <v>6100</v>
      </c>
      <c r="AZ39" s="8">
        <f t="shared" si="239"/>
        <v>0</v>
      </c>
      <c r="BA39" s="8">
        <f t="shared" si="239"/>
        <v>0</v>
      </c>
      <c r="BB39" s="8">
        <f t="shared" si="239"/>
        <v>0</v>
      </c>
      <c r="BC39" s="8">
        <f t="shared" si="239"/>
        <v>538700</v>
      </c>
      <c r="BD39" s="8">
        <f t="shared" si="239"/>
        <v>200000</v>
      </c>
      <c r="BE39" s="8">
        <f t="shared" si="239"/>
        <v>338700</v>
      </c>
      <c r="BF39" s="8">
        <f t="shared" si="239"/>
        <v>0</v>
      </c>
      <c r="BG39" s="8">
        <f t="shared" si="239"/>
        <v>0</v>
      </c>
      <c r="BH39" s="8">
        <f t="shared" si="239"/>
        <v>0</v>
      </c>
      <c r="BI39" s="8">
        <f t="shared" si="239"/>
        <v>250000</v>
      </c>
      <c r="BJ39" s="8">
        <f t="shared" si="239"/>
        <v>20700</v>
      </c>
      <c r="BK39" s="8">
        <f t="shared" si="239"/>
        <v>68000</v>
      </c>
      <c r="BL39" s="8">
        <f t="shared" si="239"/>
        <v>0</v>
      </c>
      <c r="BM39" s="8">
        <f t="shared" si="239"/>
        <v>1131500</v>
      </c>
    </row>
    <row r="40" spans="1:65" ht="16.5" customHeight="1" x14ac:dyDescent="0.25">
      <c r="B40" s="15">
        <v>244</v>
      </c>
      <c r="C40" s="16" t="s">
        <v>40</v>
      </c>
      <c r="D40" s="5"/>
      <c r="E40" s="5"/>
      <c r="F40" s="8">
        <f t="shared" ref="F40:F46" si="240">G40+M40+X40+AH40+AW40+AG40</f>
        <v>168000</v>
      </c>
      <c r="G40" s="6">
        <f t="shared" ref="G40:G46" si="241">H40+I40+L40</f>
        <v>0</v>
      </c>
      <c r="H40" s="6"/>
      <c r="I40" s="6"/>
      <c r="J40" s="6"/>
      <c r="K40" s="12" t="e">
        <f t="shared" si="3"/>
        <v>#DIV/0!</v>
      </c>
      <c r="L40" s="6"/>
      <c r="M40" s="6">
        <f>N40+O40+P40+Q40+S40+T40+R40</f>
        <v>168000</v>
      </c>
      <c r="N40" s="6"/>
      <c r="O40" s="6"/>
      <c r="P40" s="6">
        <f>200000-200000</f>
        <v>0</v>
      </c>
      <c r="Q40" s="6"/>
      <c r="R40" s="6"/>
      <c r="S40" s="26"/>
      <c r="T40" s="44">
        <f>168000</f>
        <v>168000</v>
      </c>
      <c r="U40" s="12"/>
      <c r="V40" s="44"/>
      <c r="W40" s="12"/>
      <c r="X40" s="12">
        <f>AA40</f>
        <v>0</v>
      </c>
      <c r="Y40" s="12">
        <f>AB40</f>
        <v>0</v>
      </c>
      <c r="Z40" s="12" t="e">
        <f t="shared" si="17"/>
        <v>#DIV/0!</v>
      </c>
      <c r="AA40" s="6"/>
      <c r="AB40" s="6"/>
      <c r="AC40" s="12" t="e">
        <f t="shared" si="19"/>
        <v>#DIV/0!</v>
      </c>
      <c r="AD40" s="12"/>
      <c r="AE40" s="12"/>
      <c r="AF40" s="12"/>
      <c r="AG40" s="11"/>
      <c r="AH40" s="6">
        <f>AI40+AV40</f>
        <v>0</v>
      </c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6">
        <f>AX40+AY40+AZ40+BA40+BB40</f>
        <v>0</v>
      </c>
      <c r="AX40" s="6"/>
      <c r="AY40" s="6"/>
      <c r="AZ40" s="6"/>
      <c r="BA40" s="6"/>
      <c r="BB40" s="6"/>
      <c r="BC40" s="6">
        <f>BD40+BE40</f>
        <v>538700</v>
      </c>
      <c r="BD40" s="6">
        <f>250000-50000+20000-220000+200000</f>
        <v>200000</v>
      </c>
      <c r="BE40" s="65">
        <f>BF40+BG40+BH40+BI40+BJ40+BL40+BK40</f>
        <v>338700</v>
      </c>
      <c r="BF40" s="6">
        <f>40000-40000</f>
        <v>0</v>
      </c>
      <c r="BG40" s="6"/>
      <c r="BH40" s="6"/>
      <c r="BI40" s="6">
        <f>50000-18000+200000-50000+18000+50000</f>
        <v>250000</v>
      </c>
      <c r="BJ40" s="44">
        <f>20700</f>
        <v>20700</v>
      </c>
      <c r="BK40" s="6">
        <f>50000+8000+10000</f>
        <v>68000</v>
      </c>
      <c r="BL40" s="6"/>
      <c r="BM40" s="6">
        <f t="shared" ref="BM40:BM46" si="242">G40+M40+X40+AH40+AW40+BC40+AG40</f>
        <v>706700</v>
      </c>
    </row>
    <row r="41" spans="1:65" x14ac:dyDescent="0.25">
      <c r="A41" s="5"/>
      <c r="B41" s="15">
        <v>245</v>
      </c>
      <c r="C41" s="5" t="s">
        <v>87</v>
      </c>
      <c r="D41" s="5"/>
      <c r="E41" s="5"/>
      <c r="F41" s="8">
        <f t="shared" si="240"/>
        <v>0</v>
      </c>
      <c r="G41" s="6">
        <f t="shared" si="241"/>
        <v>0</v>
      </c>
      <c r="H41" s="6"/>
      <c r="I41" s="5"/>
      <c r="J41" s="5"/>
      <c r="K41" s="12" t="e">
        <f t="shared" si="3"/>
        <v>#DIV/0!</v>
      </c>
      <c r="L41" s="6"/>
      <c r="M41" s="6">
        <f>N41+O41+P41+Q41+S41+T41+R41</f>
        <v>0</v>
      </c>
      <c r="N41" s="6"/>
      <c r="O41" s="6"/>
      <c r="P41" s="6"/>
      <c r="Q41" s="6"/>
      <c r="R41" s="6"/>
      <c r="S41" s="26"/>
      <c r="T41" s="44"/>
      <c r="U41" s="12"/>
      <c r="V41" s="44"/>
      <c r="W41" s="12"/>
      <c r="X41" s="12"/>
      <c r="Y41" s="12"/>
      <c r="Z41" s="12" t="e">
        <f t="shared" si="17"/>
        <v>#DIV/0!</v>
      </c>
      <c r="AA41" s="6"/>
      <c r="AB41" s="6"/>
      <c r="AC41" s="12" t="e">
        <f t="shared" si="19"/>
        <v>#DIV/0!</v>
      </c>
      <c r="AD41" s="12"/>
      <c r="AE41" s="12"/>
      <c r="AF41" s="12"/>
      <c r="AG41" s="11"/>
      <c r="AH41" s="6">
        <f>AI41+AV41</f>
        <v>0</v>
      </c>
      <c r="AI41" s="6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6">
        <f>AX41+AY41+AZ41+BA41+BB41</f>
        <v>0</v>
      </c>
      <c r="AX41" s="6"/>
      <c r="AY41" s="6"/>
      <c r="AZ41" s="6"/>
      <c r="BA41" s="6"/>
      <c r="BB41" s="6"/>
      <c r="BC41" s="6">
        <f>BD41+BF41+BG41+BH41+BI41+BJ41+BL41</f>
        <v>0</v>
      </c>
      <c r="BD41" s="6"/>
      <c r="BE41" s="65">
        <f t="shared" ref="BE41:BE46" si="243">BF41+BG41+BH41+BI41+BJ41+BL41</f>
        <v>0</v>
      </c>
      <c r="BF41" s="6"/>
      <c r="BG41" s="6"/>
      <c r="BH41" s="6"/>
      <c r="BI41" s="6"/>
      <c r="BJ41" s="44"/>
      <c r="BK41" s="12"/>
      <c r="BL41" s="12"/>
      <c r="BM41" s="6">
        <f t="shared" si="242"/>
        <v>0</v>
      </c>
    </row>
    <row r="42" spans="1:65" x14ac:dyDescent="0.25">
      <c r="A42" s="5"/>
      <c r="B42" s="15">
        <v>247</v>
      </c>
      <c r="C42" s="16" t="s">
        <v>111</v>
      </c>
      <c r="D42" s="5"/>
      <c r="E42" s="5"/>
      <c r="F42" s="8">
        <f t="shared" si="240"/>
        <v>368700</v>
      </c>
      <c r="G42" s="6">
        <f t="shared" si="241"/>
        <v>0</v>
      </c>
      <c r="H42" s="6"/>
      <c r="I42" s="5"/>
      <c r="J42" s="5"/>
      <c r="K42" s="12" t="e">
        <f t="shared" si="3"/>
        <v>#DIV/0!</v>
      </c>
      <c r="L42" s="6"/>
      <c r="M42" s="6">
        <f>N42+O42+P42+Q42+S42+T42+R42</f>
        <v>368700</v>
      </c>
      <c r="N42" s="6"/>
      <c r="O42" s="6"/>
      <c r="P42" s="6">
        <f>200000-23100-100000+43700+60000+80900+100000-100000+20000+40000-2800+50000</f>
        <v>368700</v>
      </c>
      <c r="Q42" s="6"/>
      <c r="R42" s="6"/>
      <c r="S42" s="26"/>
      <c r="T42" s="44"/>
      <c r="U42" s="12"/>
      <c r="V42" s="44"/>
      <c r="W42" s="12"/>
      <c r="X42" s="12"/>
      <c r="Y42" s="12"/>
      <c r="Z42" s="12"/>
      <c r="AA42" s="6"/>
      <c r="AB42" s="6"/>
      <c r="AC42" s="12"/>
      <c r="AD42" s="12"/>
      <c r="AE42" s="12"/>
      <c r="AF42" s="12"/>
      <c r="AG42" s="11"/>
      <c r="AH42" s="6"/>
      <c r="AI42" s="6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6"/>
      <c r="AX42" s="6"/>
      <c r="AY42" s="6"/>
      <c r="AZ42" s="6"/>
      <c r="BA42" s="6"/>
      <c r="BB42" s="6"/>
      <c r="BC42" s="6"/>
      <c r="BD42" s="6"/>
      <c r="BE42" s="65">
        <f t="shared" si="243"/>
        <v>0</v>
      </c>
      <c r="BF42" s="6"/>
      <c r="BG42" s="6"/>
      <c r="BH42" s="6"/>
      <c r="BI42" s="6"/>
      <c r="BJ42" s="44"/>
      <c r="BK42" s="12"/>
      <c r="BL42" s="12"/>
      <c r="BM42" s="6">
        <f t="shared" si="242"/>
        <v>368700</v>
      </c>
    </row>
    <row r="43" spans="1:65" x14ac:dyDescent="0.25">
      <c r="A43" s="5"/>
      <c r="B43" s="15">
        <v>414</v>
      </c>
      <c r="C43" s="5" t="s">
        <v>89</v>
      </c>
      <c r="D43" s="5"/>
      <c r="E43" s="5"/>
      <c r="F43" s="8">
        <f t="shared" si="240"/>
        <v>0</v>
      </c>
      <c r="G43" s="6">
        <f t="shared" si="241"/>
        <v>0</v>
      </c>
      <c r="H43" s="6"/>
      <c r="I43" s="5"/>
      <c r="J43" s="5"/>
      <c r="K43" s="12" t="e">
        <f t="shared" si="3"/>
        <v>#DIV/0!</v>
      </c>
      <c r="L43" s="6"/>
      <c r="M43" s="6">
        <f>N43+O43+P43+Q43+S43+T43+R43+V43</f>
        <v>0</v>
      </c>
      <c r="N43" s="6"/>
      <c r="O43" s="6"/>
      <c r="P43" s="6"/>
      <c r="Q43" s="6"/>
      <c r="R43" s="6"/>
      <c r="S43" s="26"/>
      <c r="T43" s="44"/>
      <c r="U43" s="12"/>
      <c r="V43" s="44"/>
      <c r="W43" s="12"/>
      <c r="X43" s="12"/>
      <c r="Y43" s="12"/>
      <c r="Z43" s="12" t="e">
        <f t="shared" si="17"/>
        <v>#DIV/0!</v>
      </c>
      <c r="AA43" s="6"/>
      <c r="AB43" s="6"/>
      <c r="AC43" s="12" t="e">
        <f t="shared" si="19"/>
        <v>#DIV/0!</v>
      </c>
      <c r="AD43" s="12"/>
      <c r="AE43" s="12"/>
      <c r="AF43" s="12"/>
      <c r="AG43" s="11"/>
      <c r="AH43" s="6"/>
      <c r="AI43" s="6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>
        <f>AX43+AY43+AZ43+BA43+BB43</f>
        <v>0</v>
      </c>
      <c r="AX43" s="6"/>
      <c r="AY43" s="6"/>
      <c r="AZ43" s="6"/>
      <c r="BA43" s="6"/>
      <c r="BB43" s="6"/>
      <c r="BC43" s="6">
        <f>BD43+BF43+BG43+BH43+BI43+BJ43+BL43</f>
        <v>0</v>
      </c>
      <c r="BD43" s="6">
        <v>0</v>
      </c>
      <c r="BE43" s="65">
        <f t="shared" si="243"/>
        <v>0</v>
      </c>
      <c r="BF43" s="6"/>
      <c r="BG43" s="6"/>
      <c r="BH43" s="6"/>
      <c r="BI43" s="6"/>
      <c r="BJ43" s="44"/>
      <c r="BK43" s="12"/>
      <c r="BL43" s="12"/>
      <c r="BM43" s="6">
        <f t="shared" si="242"/>
        <v>0</v>
      </c>
    </row>
    <row r="44" spans="1:65" x14ac:dyDescent="0.25">
      <c r="A44" s="5"/>
      <c r="B44" s="15">
        <v>851</v>
      </c>
      <c r="C44" s="16" t="s">
        <v>83</v>
      </c>
      <c r="D44" s="5"/>
      <c r="E44" s="5"/>
      <c r="F44" s="8">
        <f t="shared" si="240"/>
        <v>0</v>
      </c>
      <c r="G44" s="6">
        <f t="shared" si="241"/>
        <v>0</v>
      </c>
      <c r="H44" s="6"/>
      <c r="I44" s="5"/>
      <c r="J44" s="5"/>
      <c r="K44" s="12" t="e">
        <f t="shared" si="3"/>
        <v>#DIV/0!</v>
      </c>
      <c r="L44" s="6"/>
      <c r="M44" s="6">
        <f>N44+O44+P44+Q44+S44+T44+R44</f>
        <v>0</v>
      </c>
      <c r="N44" s="6"/>
      <c r="O44" s="6"/>
      <c r="P44" s="6"/>
      <c r="Q44" s="6"/>
      <c r="R44" s="6"/>
      <c r="S44" s="26"/>
      <c r="T44" s="44"/>
      <c r="U44" s="12"/>
      <c r="V44" s="44"/>
      <c r="W44" s="12"/>
      <c r="X44" s="12"/>
      <c r="Y44" s="12"/>
      <c r="Z44" s="12" t="e">
        <f t="shared" si="17"/>
        <v>#DIV/0!</v>
      </c>
      <c r="AA44" s="6"/>
      <c r="AB44" s="6"/>
      <c r="AC44" s="12" t="e">
        <f t="shared" si="19"/>
        <v>#DIV/0!</v>
      </c>
      <c r="AD44" s="12"/>
      <c r="AE44" s="12"/>
      <c r="AF44" s="12"/>
      <c r="AG44" s="11"/>
      <c r="AH44" s="6">
        <f>AI44+AV44</f>
        <v>0</v>
      </c>
      <c r="AI44" s="6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6">
        <f>AX44+AY44+AZ44+BA44+BB44</f>
        <v>0</v>
      </c>
      <c r="AX44" s="6"/>
      <c r="AY44" s="6"/>
      <c r="AZ44" s="6"/>
      <c r="BA44" s="6"/>
      <c r="BB44" s="6"/>
      <c r="BC44" s="6">
        <f>BD44+BF44+BG44+BH44+BI44+BJ44+BL44</f>
        <v>0</v>
      </c>
      <c r="BD44" s="6"/>
      <c r="BE44" s="65">
        <f t="shared" si="243"/>
        <v>0</v>
      </c>
      <c r="BF44" s="6"/>
      <c r="BG44" s="6"/>
      <c r="BH44" s="6"/>
      <c r="BI44" s="6"/>
      <c r="BJ44" s="6"/>
      <c r="BK44" s="12"/>
      <c r="BL44" s="12"/>
      <c r="BM44" s="6">
        <f t="shared" si="242"/>
        <v>0</v>
      </c>
    </row>
    <row r="45" spans="1:65" x14ac:dyDescent="0.25">
      <c r="A45" s="5"/>
      <c r="B45" s="15">
        <v>852</v>
      </c>
      <c r="C45" s="16" t="s">
        <v>84</v>
      </c>
      <c r="D45" s="5"/>
      <c r="E45" s="5"/>
      <c r="F45" s="8">
        <f t="shared" si="240"/>
        <v>50000</v>
      </c>
      <c r="G45" s="6">
        <f t="shared" si="241"/>
        <v>0</v>
      </c>
      <c r="H45" s="6"/>
      <c r="I45" s="5"/>
      <c r="J45" s="5"/>
      <c r="K45" s="12" t="e">
        <f t="shared" si="3"/>
        <v>#DIV/0!</v>
      </c>
      <c r="L45" s="6"/>
      <c r="M45" s="6">
        <f>N45+O45+P45+Q45+S45+T45+R45</f>
        <v>0</v>
      </c>
      <c r="N45" s="6"/>
      <c r="O45" s="6"/>
      <c r="P45" s="6"/>
      <c r="Q45" s="6"/>
      <c r="R45" s="6"/>
      <c r="S45" s="26"/>
      <c r="T45" s="44"/>
      <c r="U45" s="12"/>
      <c r="V45" s="44"/>
      <c r="W45" s="12"/>
      <c r="X45" s="12"/>
      <c r="Y45" s="12"/>
      <c r="Z45" s="12" t="e">
        <f t="shared" si="17"/>
        <v>#DIV/0!</v>
      </c>
      <c r="AA45" s="6"/>
      <c r="AB45" s="6"/>
      <c r="AC45" s="12" t="e">
        <f t="shared" si="19"/>
        <v>#DIV/0!</v>
      </c>
      <c r="AD45" s="12"/>
      <c r="AE45" s="12"/>
      <c r="AF45" s="12"/>
      <c r="AG45" s="11"/>
      <c r="AH45" s="6">
        <f>AI45+AV45</f>
        <v>0</v>
      </c>
      <c r="AI45" s="6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6">
        <f>AX45+AY45+AZ45+BA45+BB45</f>
        <v>50000</v>
      </c>
      <c r="AX45" s="6">
        <f>30000+20000</f>
        <v>50000</v>
      </c>
      <c r="AY45" s="6"/>
      <c r="AZ45" s="6"/>
      <c r="BA45" s="6"/>
      <c r="BB45" s="6"/>
      <c r="BC45" s="6">
        <f>BD45+BF45+BG45+BH45+BI45+BJ45+BL45</f>
        <v>0</v>
      </c>
      <c r="BD45" s="6"/>
      <c r="BE45" s="65">
        <f t="shared" si="243"/>
        <v>0</v>
      </c>
      <c r="BF45" s="6"/>
      <c r="BG45" s="6"/>
      <c r="BH45" s="6"/>
      <c r="BI45" s="6"/>
      <c r="BJ45" s="6"/>
      <c r="BK45" s="12"/>
      <c r="BL45" s="12"/>
      <c r="BM45" s="6">
        <f t="shared" si="242"/>
        <v>50000</v>
      </c>
    </row>
    <row r="46" spans="1:65" x14ac:dyDescent="0.25">
      <c r="A46" s="5"/>
      <c r="B46" s="15">
        <v>853</v>
      </c>
      <c r="C46" s="16" t="s">
        <v>84</v>
      </c>
      <c r="D46" s="5"/>
      <c r="E46" s="5"/>
      <c r="F46" s="8">
        <f t="shared" si="240"/>
        <v>6100</v>
      </c>
      <c r="G46" s="6">
        <f t="shared" si="241"/>
        <v>0</v>
      </c>
      <c r="H46" s="6"/>
      <c r="I46" s="5"/>
      <c r="J46" s="5"/>
      <c r="K46" s="12" t="e">
        <f t="shared" si="3"/>
        <v>#DIV/0!</v>
      </c>
      <c r="L46" s="6"/>
      <c r="M46" s="6">
        <f>N46+O46+P46+Q46+S46+T46+R46</f>
        <v>0</v>
      </c>
      <c r="N46" s="6"/>
      <c r="O46" s="6"/>
      <c r="P46" s="6"/>
      <c r="Q46" s="6"/>
      <c r="R46" s="6"/>
      <c r="S46" s="26"/>
      <c r="T46" s="44"/>
      <c r="U46" s="12"/>
      <c r="V46" s="44"/>
      <c r="W46" s="12"/>
      <c r="X46" s="12"/>
      <c r="Y46" s="12"/>
      <c r="Z46" s="12" t="e">
        <f t="shared" si="17"/>
        <v>#DIV/0!</v>
      </c>
      <c r="AA46" s="6"/>
      <c r="AB46" s="6"/>
      <c r="AC46" s="12" t="e">
        <f t="shared" si="19"/>
        <v>#DIV/0!</v>
      </c>
      <c r="AD46" s="12"/>
      <c r="AE46" s="12"/>
      <c r="AF46" s="12"/>
      <c r="AG46" s="11"/>
      <c r="AH46" s="6">
        <f>AI46+AV46</f>
        <v>0</v>
      </c>
      <c r="AI46" s="6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6">
        <f>AX46+AY46+AZ46+BA46+BB46</f>
        <v>6100</v>
      </c>
      <c r="AX46" s="6"/>
      <c r="AY46" s="6">
        <f>3100+200+2800</f>
        <v>6100</v>
      </c>
      <c r="AZ46" s="6"/>
      <c r="BA46" s="6"/>
      <c r="BB46" s="6"/>
      <c r="BC46" s="6">
        <f>BD46+BF46+BG46+BH46+BI46+BJ46+BL46</f>
        <v>0</v>
      </c>
      <c r="BD46" s="6"/>
      <c r="BE46" s="65">
        <f t="shared" si="243"/>
        <v>0</v>
      </c>
      <c r="BF46" s="6"/>
      <c r="BG46" s="6"/>
      <c r="BH46" s="6"/>
      <c r="BI46" s="6"/>
      <c r="BJ46" s="6"/>
      <c r="BK46" s="12"/>
      <c r="BL46" s="12"/>
      <c r="BM46" s="6">
        <f t="shared" si="242"/>
        <v>6100</v>
      </c>
    </row>
    <row r="47" spans="1:65" ht="17.25" customHeight="1" x14ac:dyDescent="0.25">
      <c r="A47" s="5" t="s">
        <v>66</v>
      </c>
      <c r="B47" s="15"/>
      <c r="C47" s="5" t="s">
        <v>97</v>
      </c>
      <c r="D47" s="5"/>
      <c r="E47" s="5"/>
      <c r="F47" s="8">
        <f>F48+F49+F50+F51+F52+F54+F55+F53</f>
        <v>1206873</v>
      </c>
      <c r="G47" s="8">
        <f>G48+G49+G50+G51+G52+G54+G55+G53</f>
        <v>0</v>
      </c>
      <c r="H47" s="8">
        <f>H48+H49+H50+H51+H52+H54+H55+H53</f>
        <v>0</v>
      </c>
      <c r="I47" s="8">
        <f t="shared" ref="I47:J47" si="244">I48+I49+I51+I52+I54+I55</f>
        <v>0</v>
      </c>
      <c r="J47" s="8">
        <f t="shared" si="244"/>
        <v>0</v>
      </c>
      <c r="K47" s="12" t="e">
        <f t="shared" si="3"/>
        <v>#DIV/0!</v>
      </c>
      <c r="L47" s="8">
        <f t="shared" ref="L47:W47" si="245">L48+L49+L50+L51+L52+L54+L55+L53</f>
        <v>0</v>
      </c>
      <c r="M47" s="8">
        <f t="shared" si="245"/>
        <v>480773</v>
      </c>
      <c r="N47" s="8">
        <f t="shared" si="245"/>
        <v>0</v>
      </c>
      <c r="O47" s="8">
        <f t="shared" si="245"/>
        <v>0</v>
      </c>
      <c r="P47" s="8">
        <f t="shared" si="245"/>
        <v>268300</v>
      </c>
      <c r="Q47" s="8">
        <f t="shared" si="245"/>
        <v>0</v>
      </c>
      <c r="R47" s="8">
        <f t="shared" si="245"/>
        <v>0</v>
      </c>
      <c r="S47" s="8">
        <f t="shared" si="245"/>
        <v>0</v>
      </c>
      <c r="T47" s="8">
        <f t="shared" si="245"/>
        <v>212473</v>
      </c>
      <c r="U47" s="8">
        <f t="shared" si="245"/>
        <v>0</v>
      </c>
      <c r="V47" s="8">
        <f t="shared" si="245"/>
        <v>0</v>
      </c>
      <c r="W47" s="8">
        <f t="shared" si="245"/>
        <v>0</v>
      </c>
      <c r="X47" s="8">
        <f t="shared" ref="X47:Y47" si="246">X48+X49+X51+X52+X54+X55</f>
        <v>0</v>
      </c>
      <c r="Y47" s="8">
        <f t="shared" si="246"/>
        <v>0</v>
      </c>
      <c r="Z47" s="12" t="e">
        <f t="shared" si="17"/>
        <v>#DIV/0!</v>
      </c>
      <c r="AA47" s="8">
        <f t="shared" ref="AA47:AB47" si="247">AA48+AA49+AA51+AA52+AA54+AA55</f>
        <v>0</v>
      </c>
      <c r="AB47" s="8">
        <f t="shared" si="247"/>
        <v>0</v>
      </c>
      <c r="AC47" s="12" t="e">
        <f t="shared" si="19"/>
        <v>#DIV/0!</v>
      </c>
      <c r="AD47" s="8">
        <f t="shared" ref="AD47:AE47" si="248">AD48+AD49+AD51+AD52+AD54+AD55</f>
        <v>0</v>
      </c>
      <c r="AE47" s="8">
        <f t="shared" si="248"/>
        <v>0</v>
      </c>
      <c r="AF47" s="12" t="e">
        <f t="shared" ref="AF47" si="249">AE47/AD47*100</f>
        <v>#DIV/0!</v>
      </c>
      <c r="AG47" s="8">
        <f>AG48+AG49+AG50+AG51+AG52+AG54+AG55+AG53</f>
        <v>0</v>
      </c>
      <c r="AH47" s="8">
        <f>AH48+AH49+AH50+AH51+AH52+AH54+AH55+AH53</f>
        <v>0</v>
      </c>
      <c r="AI47" s="8">
        <f>AI48+AI49+AI50+AI51+AI52+AI54+AI55+AI53</f>
        <v>0</v>
      </c>
      <c r="AJ47" s="8">
        <f t="shared" ref="AJ47:AK47" si="250">AJ48+AJ49+AJ51+AJ52+AJ54+AJ55</f>
        <v>0</v>
      </c>
      <c r="AK47" s="8">
        <f t="shared" si="250"/>
        <v>0</v>
      </c>
      <c r="AL47" s="12" t="e">
        <f t="shared" ref="AL47" si="251">AK47/AJ47*100</f>
        <v>#DIV/0!</v>
      </c>
      <c r="AM47" s="8">
        <f t="shared" ref="AM47:AN47" si="252">AM48+AM49+AM51+AM52+AM54+AM55</f>
        <v>0</v>
      </c>
      <c r="AN47" s="8">
        <f t="shared" si="252"/>
        <v>0</v>
      </c>
      <c r="AO47" s="12" t="e">
        <f t="shared" ref="AO47" si="253">AN47/AM47*100</f>
        <v>#DIV/0!</v>
      </c>
      <c r="AP47" s="8">
        <f t="shared" ref="AP47:AQ47" si="254">AP48+AP49+AP51+AP52+AP54+AP55</f>
        <v>0</v>
      </c>
      <c r="AQ47" s="8">
        <f t="shared" si="254"/>
        <v>0</v>
      </c>
      <c r="AR47" s="12" t="e">
        <f t="shared" ref="AR47" si="255">AQ47/AP47*100</f>
        <v>#DIV/0!</v>
      </c>
      <c r="AS47" s="8">
        <f t="shared" ref="AS47:AT47" si="256">AS48+AS49+AS51+AS52+AS54+AS55</f>
        <v>0</v>
      </c>
      <c r="AT47" s="8">
        <f t="shared" si="256"/>
        <v>0</v>
      </c>
      <c r="AU47" s="12" t="e">
        <f t="shared" ref="AU47" si="257">AT47/AS47*100</f>
        <v>#DIV/0!</v>
      </c>
      <c r="AV47" s="8">
        <f t="shared" ref="AV47:BM47" si="258">AV48+AV49+AV50+AV51+AV52+AV54+AV55+AV53</f>
        <v>0</v>
      </c>
      <c r="AW47" s="8">
        <f t="shared" si="258"/>
        <v>726100</v>
      </c>
      <c r="AX47" s="8">
        <f t="shared" si="258"/>
        <v>540000</v>
      </c>
      <c r="AY47" s="8">
        <f t="shared" si="258"/>
        <v>0</v>
      </c>
      <c r="AZ47" s="8">
        <f t="shared" si="258"/>
        <v>0</v>
      </c>
      <c r="BA47" s="8">
        <f t="shared" si="258"/>
        <v>186100</v>
      </c>
      <c r="BB47" s="8">
        <f t="shared" si="258"/>
        <v>0</v>
      </c>
      <c r="BC47" s="8">
        <f t="shared" si="258"/>
        <v>5218200</v>
      </c>
      <c r="BD47" s="8">
        <f t="shared" si="258"/>
        <v>4654100</v>
      </c>
      <c r="BE47" s="8">
        <f t="shared" si="258"/>
        <v>564100</v>
      </c>
      <c r="BF47" s="8">
        <f t="shared" si="258"/>
        <v>0</v>
      </c>
      <c r="BG47" s="8">
        <f t="shared" si="258"/>
        <v>0</v>
      </c>
      <c r="BH47" s="8">
        <f t="shared" si="258"/>
        <v>0</v>
      </c>
      <c r="BI47" s="8">
        <f t="shared" si="258"/>
        <v>146600</v>
      </c>
      <c r="BJ47" s="8">
        <f t="shared" si="258"/>
        <v>417500</v>
      </c>
      <c r="BK47" s="8">
        <f t="shared" si="258"/>
        <v>0</v>
      </c>
      <c r="BL47" s="8">
        <f t="shared" si="258"/>
        <v>0</v>
      </c>
      <c r="BM47" s="8">
        <f t="shared" si="258"/>
        <v>6425073</v>
      </c>
    </row>
    <row r="48" spans="1:65" x14ac:dyDescent="0.25">
      <c r="B48" s="15">
        <v>244</v>
      </c>
      <c r="C48" s="16" t="s">
        <v>40</v>
      </c>
      <c r="D48" s="5"/>
      <c r="E48" s="5"/>
      <c r="F48" s="8">
        <f t="shared" ref="F48:F55" si="259">G48+M48+X48+AH48+AW48+AG48</f>
        <v>212473</v>
      </c>
      <c r="G48" s="6">
        <f t="shared" ref="G48:G55" si="260">H48+I48+L48</f>
        <v>0</v>
      </c>
      <c r="H48" s="6"/>
      <c r="I48" s="6"/>
      <c r="J48" s="6"/>
      <c r="K48" s="12" t="e">
        <f t="shared" si="3"/>
        <v>#DIV/0!</v>
      </c>
      <c r="L48" s="6"/>
      <c r="M48" s="6">
        <f t="shared" ref="M48:M57" si="261">N48+O48+P48+Q48+S48+T48+R48</f>
        <v>212473</v>
      </c>
      <c r="N48" s="6"/>
      <c r="O48" s="6"/>
      <c r="P48" s="6">
        <f>400000-400000</f>
        <v>0</v>
      </c>
      <c r="Q48" s="6"/>
      <c r="R48" s="6">
        <f>10000-10000</f>
        <v>0</v>
      </c>
      <c r="S48" s="26"/>
      <c r="T48" s="44">
        <f>300959+27704+3917400-110600-330+30000+2440-3955100</f>
        <v>212473</v>
      </c>
      <c r="U48" s="12"/>
      <c r="V48" s="44"/>
      <c r="W48" s="12"/>
      <c r="X48" s="12">
        <f>AA48</f>
        <v>0</v>
      </c>
      <c r="Y48" s="12">
        <f>AB48</f>
        <v>0</v>
      </c>
      <c r="Z48" s="12" t="e">
        <f t="shared" si="17"/>
        <v>#DIV/0!</v>
      </c>
      <c r="AA48" s="6"/>
      <c r="AB48" s="6"/>
      <c r="AC48" s="12" t="e">
        <f t="shared" si="19"/>
        <v>#DIV/0!</v>
      </c>
      <c r="AD48" s="12"/>
      <c r="AE48" s="12"/>
      <c r="AF48" s="12"/>
      <c r="AG48" s="11"/>
      <c r="AH48" s="6">
        <f>AI48+AV48</f>
        <v>0</v>
      </c>
      <c r="AI48" s="6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6">
        <f t="shared" ref="AW48:AW55" si="262">AX48+AY48+AZ48+BA48+BB48</f>
        <v>0</v>
      </c>
      <c r="AX48" s="6"/>
      <c r="AY48" s="6"/>
      <c r="AZ48" s="6"/>
      <c r="BA48" s="6"/>
      <c r="BB48" s="6"/>
      <c r="BC48" s="6">
        <f>BD48+BE48</f>
        <v>5218200</v>
      </c>
      <c r="BD48" s="6">
        <f>297000+2000-200000+3955100+600000</f>
        <v>4654100</v>
      </c>
      <c r="BE48" s="65">
        <f>BF48+BG48+BH48+BI48+BJ48+BL48+BK48</f>
        <v>564100</v>
      </c>
      <c r="BF48" s="6">
        <f>40000-40000</f>
        <v>0</v>
      </c>
      <c r="BG48" s="6"/>
      <c r="BH48" s="6"/>
      <c r="BI48" s="6">
        <f>100000-1000-2400+50000</f>
        <v>146600</v>
      </c>
      <c r="BJ48" s="44">
        <f>297000+80000+37100+1000+2400</f>
        <v>417500</v>
      </c>
      <c r="BK48" s="12"/>
      <c r="BL48" s="12"/>
      <c r="BM48" s="6">
        <f t="shared" ref="BM48:BM55" si="263">G48+M48+X48+AH48+AW48+BC48+AG48</f>
        <v>5430673</v>
      </c>
    </row>
    <row r="49" spans="1:65" x14ac:dyDescent="0.25">
      <c r="A49" s="5"/>
      <c r="B49" s="15">
        <v>245</v>
      </c>
      <c r="C49" s="5" t="s">
        <v>87</v>
      </c>
      <c r="D49" s="5"/>
      <c r="E49" s="5"/>
      <c r="F49" s="8">
        <f t="shared" si="259"/>
        <v>0</v>
      </c>
      <c r="G49" s="6">
        <f t="shared" si="260"/>
        <v>0</v>
      </c>
      <c r="H49" s="6"/>
      <c r="I49" s="5"/>
      <c r="J49" s="5"/>
      <c r="K49" s="12" t="e">
        <f t="shared" si="3"/>
        <v>#DIV/0!</v>
      </c>
      <c r="L49" s="6"/>
      <c r="M49" s="6">
        <f t="shared" si="261"/>
        <v>0</v>
      </c>
      <c r="N49" s="6"/>
      <c r="O49" s="6"/>
      <c r="P49" s="6"/>
      <c r="Q49" s="6"/>
      <c r="R49" s="6"/>
      <c r="S49" s="44"/>
      <c r="T49" s="44"/>
      <c r="U49" s="12"/>
      <c r="V49" s="44"/>
      <c r="W49" s="12"/>
      <c r="X49" s="12"/>
      <c r="Y49" s="12"/>
      <c r="Z49" s="12" t="e">
        <f t="shared" si="17"/>
        <v>#DIV/0!</v>
      </c>
      <c r="AA49" s="6"/>
      <c r="AB49" s="6"/>
      <c r="AC49" s="12" t="e">
        <f t="shared" si="19"/>
        <v>#DIV/0!</v>
      </c>
      <c r="AD49" s="12"/>
      <c r="AE49" s="12"/>
      <c r="AF49" s="12"/>
      <c r="AG49" s="11"/>
      <c r="AH49" s="6">
        <f>AI49+AV49</f>
        <v>0</v>
      </c>
      <c r="AI49" s="6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">
        <f t="shared" si="262"/>
        <v>0</v>
      </c>
      <c r="AX49" s="6"/>
      <c r="AY49" s="6"/>
      <c r="AZ49" s="6"/>
      <c r="BA49" s="6"/>
      <c r="BB49" s="6"/>
      <c r="BC49" s="6">
        <f>BD49+BF49+BG49+BH49+BI49+BJ49+BL49</f>
        <v>0</v>
      </c>
      <c r="BD49" s="6"/>
      <c r="BE49" s="65">
        <f>BF49+BG49+BH49+BI49+BJ49+BL49</f>
        <v>0</v>
      </c>
      <c r="BF49" s="6"/>
      <c r="BG49" s="6"/>
      <c r="BH49" s="6"/>
      <c r="BI49" s="6"/>
      <c r="BJ49" s="44"/>
      <c r="BK49" s="12"/>
      <c r="BL49" s="12"/>
      <c r="BM49" s="6">
        <f t="shared" si="263"/>
        <v>0</v>
      </c>
    </row>
    <row r="50" spans="1:65" x14ac:dyDescent="0.25">
      <c r="A50" s="5"/>
      <c r="B50" s="15">
        <v>247</v>
      </c>
      <c r="C50" s="16" t="s">
        <v>111</v>
      </c>
      <c r="D50" s="5"/>
      <c r="E50" s="5"/>
      <c r="F50" s="8">
        <f t="shared" si="259"/>
        <v>268300</v>
      </c>
      <c r="G50" s="6">
        <f t="shared" si="260"/>
        <v>0</v>
      </c>
      <c r="H50" s="6"/>
      <c r="I50" s="5"/>
      <c r="J50" s="5"/>
      <c r="K50" s="12" t="e">
        <f t="shared" si="3"/>
        <v>#DIV/0!</v>
      </c>
      <c r="L50" s="6"/>
      <c r="M50" s="6">
        <f t="shared" si="261"/>
        <v>268300</v>
      </c>
      <c r="N50" s="6"/>
      <c r="O50" s="6"/>
      <c r="P50" s="6">
        <f>400000-200000-64600+42900+40000+50000</f>
        <v>268300</v>
      </c>
      <c r="Q50" s="6"/>
      <c r="R50" s="6"/>
      <c r="S50" s="44"/>
      <c r="T50" s="44"/>
      <c r="U50" s="12"/>
      <c r="V50" s="44"/>
      <c r="W50" s="12"/>
      <c r="X50" s="12"/>
      <c r="Y50" s="12"/>
      <c r="Z50" s="12" t="e">
        <f t="shared" si="17"/>
        <v>#DIV/0!</v>
      </c>
      <c r="AA50" s="6"/>
      <c r="AB50" s="6"/>
      <c r="AC50" s="12" t="e">
        <f t="shared" si="19"/>
        <v>#DIV/0!</v>
      </c>
      <c r="AD50" s="12"/>
      <c r="AE50" s="12"/>
      <c r="AF50" s="12"/>
      <c r="AG50" s="11"/>
      <c r="AH50" s="6">
        <f>AI50+AV50</f>
        <v>0</v>
      </c>
      <c r="AI50" s="6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6">
        <f t="shared" si="262"/>
        <v>0</v>
      </c>
      <c r="AX50" s="6"/>
      <c r="AY50" s="6"/>
      <c r="AZ50" s="6"/>
      <c r="BA50" s="6"/>
      <c r="BB50" s="6"/>
      <c r="BC50" s="6">
        <f>BD50+BF50+BG50+BH50+BI50+BJ50+BL50</f>
        <v>0</v>
      </c>
      <c r="BD50" s="6"/>
      <c r="BE50" s="65">
        <f>BF50+BG50+BH50+BI50+BJ50+BL50</f>
        <v>0</v>
      </c>
      <c r="BF50" s="6"/>
      <c r="BG50" s="6"/>
      <c r="BH50" s="6"/>
      <c r="BI50" s="6"/>
      <c r="BJ50" s="44"/>
      <c r="BK50" s="12"/>
      <c r="BL50" s="12"/>
      <c r="BM50" s="6">
        <f t="shared" si="263"/>
        <v>268300</v>
      </c>
    </row>
    <row r="51" spans="1:65" x14ac:dyDescent="0.25">
      <c r="A51" s="5"/>
      <c r="B51" s="15">
        <v>350</v>
      </c>
      <c r="C51" s="5" t="s">
        <v>107</v>
      </c>
      <c r="D51" s="5"/>
      <c r="E51" s="5"/>
      <c r="F51" s="8">
        <f t="shared" si="259"/>
        <v>0</v>
      </c>
      <c r="G51" s="6">
        <f t="shared" si="260"/>
        <v>0</v>
      </c>
      <c r="H51" s="6"/>
      <c r="I51" s="5"/>
      <c r="J51" s="5"/>
      <c r="K51" s="12" t="e">
        <f t="shared" si="3"/>
        <v>#DIV/0!</v>
      </c>
      <c r="L51" s="6"/>
      <c r="M51" s="6">
        <f t="shared" si="261"/>
        <v>0</v>
      </c>
      <c r="N51" s="6"/>
      <c r="O51" s="6"/>
      <c r="P51" s="6"/>
      <c r="Q51" s="6"/>
      <c r="R51" s="6"/>
      <c r="S51" s="44"/>
      <c r="T51" s="44"/>
      <c r="U51" s="12"/>
      <c r="V51" s="44"/>
      <c r="W51" s="12"/>
      <c r="X51" s="12"/>
      <c r="Y51" s="12"/>
      <c r="Z51" s="12" t="e">
        <f t="shared" si="17"/>
        <v>#DIV/0!</v>
      </c>
      <c r="AA51" s="6"/>
      <c r="AB51" s="6"/>
      <c r="AC51" s="12" t="e">
        <f t="shared" si="19"/>
        <v>#DIV/0!</v>
      </c>
      <c r="AD51" s="12"/>
      <c r="AE51" s="12"/>
      <c r="AF51" s="12"/>
      <c r="AG51" s="11"/>
      <c r="AH51" s="6">
        <f>AI51+AV51</f>
        <v>0</v>
      </c>
      <c r="AI51" s="6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6">
        <f t="shared" si="262"/>
        <v>0</v>
      </c>
      <c r="AX51" s="6"/>
      <c r="AY51" s="6"/>
      <c r="AZ51" s="6"/>
      <c r="BA51" s="6"/>
      <c r="BB51" s="6"/>
      <c r="BC51" s="6">
        <f>BD51+BF51+BG51+BH51+BI51+BJ51+BL51</f>
        <v>0</v>
      </c>
      <c r="BD51" s="6"/>
      <c r="BE51" s="65">
        <f>BF51+BG51+BH51+BI51+BJ51+BL51</f>
        <v>0</v>
      </c>
      <c r="BF51" s="6"/>
      <c r="BG51" s="6"/>
      <c r="BH51" s="6"/>
      <c r="BI51" s="6"/>
      <c r="BJ51" s="44"/>
      <c r="BK51" s="12"/>
      <c r="BL51" s="12"/>
      <c r="BM51" s="6">
        <f t="shared" si="263"/>
        <v>0</v>
      </c>
    </row>
    <row r="52" spans="1:65" x14ac:dyDescent="0.25">
      <c r="A52" s="5"/>
      <c r="B52" s="15">
        <v>414</v>
      </c>
      <c r="C52" s="5" t="s">
        <v>89</v>
      </c>
      <c r="D52" s="5"/>
      <c r="E52" s="5"/>
      <c r="F52" s="8">
        <f t="shared" si="259"/>
        <v>0</v>
      </c>
      <c r="G52" s="6">
        <f t="shared" si="260"/>
        <v>0</v>
      </c>
      <c r="H52" s="6"/>
      <c r="I52" s="5"/>
      <c r="J52" s="5"/>
      <c r="K52" s="12" t="e">
        <f t="shared" si="3"/>
        <v>#DIV/0!</v>
      </c>
      <c r="L52" s="6"/>
      <c r="M52" s="6">
        <f t="shared" si="261"/>
        <v>0</v>
      </c>
      <c r="N52" s="6"/>
      <c r="O52" s="6"/>
      <c r="P52" s="6"/>
      <c r="Q52" s="6"/>
      <c r="R52" s="6"/>
      <c r="S52" s="26"/>
      <c r="T52" s="44"/>
      <c r="U52" s="12"/>
      <c r="V52" s="44"/>
      <c r="W52" s="12"/>
      <c r="X52" s="12"/>
      <c r="Y52" s="12"/>
      <c r="Z52" s="12" t="e">
        <f t="shared" si="17"/>
        <v>#DIV/0!</v>
      </c>
      <c r="AA52" s="6"/>
      <c r="AB52" s="6"/>
      <c r="AC52" s="12" t="e">
        <f t="shared" si="19"/>
        <v>#DIV/0!</v>
      </c>
      <c r="AD52" s="12"/>
      <c r="AE52" s="12"/>
      <c r="AF52" s="12"/>
      <c r="AG52" s="11"/>
      <c r="AH52" s="6"/>
      <c r="AI52" s="6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6">
        <f t="shared" si="262"/>
        <v>0</v>
      </c>
      <c r="AX52" s="6"/>
      <c r="AY52" s="6"/>
      <c r="AZ52" s="6"/>
      <c r="BA52" s="6"/>
      <c r="BB52" s="6"/>
      <c r="BC52" s="6">
        <f>BD52+BF52+BG52+BH52+BI52+BJ52+BL52</f>
        <v>0</v>
      </c>
      <c r="BD52" s="6"/>
      <c r="BE52" s="65">
        <f>BF52+BG52+BH52+BI52+BJ52+BL52</f>
        <v>0</v>
      </c>
      <c r="BF52" s="6"/>
      <c r="BG52" s="6"/>
      <c r="BH52" s="6"/>
      <c r="BI52" s="6"/>
      <c r="BJ52" s="44"/>
      <c r="BK52" s="12"/>
      <c r="BL52" s="12"/>
      <c r="BM52" s="6">
        <f t="shared" si="263"/>
        <v>0</v>
      </c>
    </row>
    <row r="53" spans="1:65" ht="17.25" customHeight="1" x14ac:dyDescent="0.25">
      <c r="A53" s="5"/>
      <c r="B53" s="15">
        <v>831</v>
      </c>
      <c r="C53" s="67" t="s">
        <v>113</v>
      </c>
      <c r="D53" s="5"/>
      <c r="E53" s="5"/>
      <c r="F53" s="8">
        <f t="shared" si="259"/>
        <v>186100</v>
      </c>
      <c r="G53" s="6">
        <f t="shared" si="260"/>
        <v>0</v>
      </c>
      <c r="H53" s="6"/>
      <c r="I53" s="6"/>
      <c r="J53" s="6"/>
      <c r="K53" s="12" t="e">
        <f t="shared" si="3"/>
        <v>#DIV/0!</v>
      </c>
      <c r="L53" s="6"/>
      <c r="M53" s="6">
        <f t="shared" si="261"/>
        <v>0</v>
      </c>
      <c r="N53" s="6"/>
      <c r="O53" s="6"/>
      <c r="P53" s="6">
        <f>400000-400000</f>
        <v>0</v>
      </c>
      <c r="Q53" s="6"/>
      <c r="R53" s="6">
        <f>10000-10000</f>
        <v>0</v>
      </c>
      <c r="S53" s="26"/>
      <c r="T53" s="44"/>
      <c r="U53" s="12"/>
      <c r="V53" s="44"/>
      <c r="W53" s="12"/>
      <c r="X53" s="12">
        <f>AA53</f>
        <v>0</v>
      </c>
      <c r="Y53" s="12">
        <f>AB53</f>
        <v>0</v>
      </c>
      <c r="Z53" s="12" t="e">
        <f t="shared" si="17"/>
        <v>#DIV/0!</v>
      </c>
      <c r="AA53" s="6"/>
      <c r="AB53" s="6"/>
      <c r="AC53" s="12" t="e">
        <f t="shared" si="19"/>
        <v>#DIV/0!</v>
      </c>
      <c r="AD53" s="12"/>
      <c r="AE53" s="12"/>
      <c r="AF53" s="12"/>
      <c r="AG53" s="11"/>
      <c r="AH53" s="6">
        <f>AI53+AV53</f>
        <v>0</v>
      </c>
      <c r="AI53" s="6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6">
        <f t="shared" si="262"/>
        <v>186100</v>
      </c>
      <c r="AX53" s="6"/>
      <c r="AY53" s="6"/>
      <c r="AZ53" s="6"/>
      <c r="BA53" s="6">
        <f>186100</f>
        <v>186100</v>
      </c>
      <c r="BB53" s="6"/>
      <c r="BC53" s="6">
        <f>BD53+BE53</f>
        <v>0</v>
      </c>
      <c r="BD53" s="6"/>
      <c r="BE53" s="65">
        <f>BF53+BG53+BH53+BI53+BJ53+BL53+BK53</f>
        <v>0</v>
      </c>
      <c r="BF53" s="6">
        <f>40000-40000</f>
        <v>0</v>
      </c>
      <c r="BG53" s="6"/>
      <c r="BH53" s="6"/>
      <c r="BI53" s="6"/>
      <c r="BJ53" s="44"/>
      <c r="BK53" s="12"/>
      <c r="BL53" s="12"/>
      <c r="BM53" s="6">
        <f t="shared" si="263"/>
        <v>186100</v>
      </c>
    </row>
    <row r="54" spans="1:65" x14ac:dyDescent="0.25">
      <c r="A54" s="5"/>
      <c r="B54" s="15">
        <v>851</v>
      </c>
      <c r="C54" s="16" t="s">
        <v>83</v>
      </c>
      <c r="D54" s="5"/>
      <c r="E54" s="5"/>
      <c r="F54" s="8">
        <f t="shared" si="259"/>
        <v>540000</v>
      </c>
      <c r="G54" s="6">
        <f t="shared" si="260"/>
        <v>0</v>
      </c>
      <c r="H54" s="6"/>
      <c r="I54" s="5"/>
      <c r="J54" s="5"/>
      <c r="K54" s="12" t="e">
        <f t="shared" si="3"/>
        <v>#DIV/0!</v>
      </c>
      <c r="L54" s="6"/>
      <c r="M54" s="6">
        <f t="shared" si="261"/>
        <v>0</v>
      </c>
      <c r="N54" s="6"/>
      <c r="O54" s="6"/>
      <c r="P54" s="6"/>
      <c r="Q54" s="6"/>
      <c r="R54" s="6"/>
      <c r="S54" s="26"/>
      <c r="T54" s="44"/>
      <c r="U54" s="12"/>
      <c r="V54" s="44"/>
      <c r="W54" s="12"/>
      <c r="X54" s="12"/>
      <c r="Y54" s="12"/>
      <c r="Z54" s="12" t="e">
        <f t="shared" si="17"/>
        <v>#DIV/0!</v>
      </c>
      <c r="AA54" s="6"/>
      <c r="AB54" s="6"/>
      <c r="AC54" s="12" t="e">
        <f t="shared" si="19"/>
        <v>#DIV/0!</v>
      </c>
      <c r="AD54" s="12"/>
      <c r="AE54" s="12"/>
      <c r="AF54" s="12"/>
      <c r="AG54" s="11"/>
      <c r="AH54" s="6">
        <f>AI54+AV54</f>
        <v>0</v>
      </c>
      <c r="AI54" s="6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6">
        <f t="shared" si="262"/>
        <v>540000</v>
      </c>
      <c r="AX54" s="6">
        <f>540000</f>
        <v>540000</v>
      </c>
      <c r="AY54" s="6"/>
      <c r="AZ54" s="6"/>
      <c r="BA54" s="6"/>
      <c r="BB54" s="6"/>
      <c r="BC54" s="6">
        <f>BD54+BF54+BG54+BH54+BI54+BJ54+BL54</f>
        <v>0</v>
      </c>
      <c r="BD54" s="6"/>
      <c r="BE54" s="65">
        <f>BF54+BG54+BH54+BI54+BJ54+BL54</f>
        <v>0</v>
      </c>
      <c r="BF54" s="6"/>
      <c r="BG54" s="6"/>
      <c r="BH54" s="6"/>
      <c r="BI54" s="6"/>
      <c r="BJ54" s="6"/>
      <c r="BK54" s="12"/>
      <c r="BL54" s="12"/>
      <c r="BM54" s="6">
        <f t="shared" si="263"/>
        <v>540000</v>
      </c>
    </row>
    <row r="55" spans="1:65" x14ac:dyDescent="0.25">
      <c r="A55" s="5"/>
      <c r="B55" s="15">
        <v>852.85299999999995</v>
      </c>
      <c r="C55" s="16" t="s">
        <v>84</v>
      </c>
      <c r="D55" s="5"/>
      <c r="E55" s="5"/>
      <c r="F55" s="8">
        <f t="shared" si="259"/>
        <v>0</v>
      </c>
      <c r="G55" s="6">
        <f t="shared" si="260"/>
        <v>0</v>
      </c>
      <c r="H55" s="6"/>
      <c r="I55" s="5"/>
      <c r="J55" s="5"/>
      <c r="K55" s="12" t="e">
        <f t="shared" si="3"/>
        <v>#DIV/0!</v>
      </c>
      <c r="L55" s="6"/>
      <c r="M55" s="6">
        <f t="shared" si="261"/>
        <v>0</v>
      </c>
      <c r="N55" s="6"/>
      <c r="O55" s="6"/>
      <c r="P55" s="6"/>
      <c r="Q55" s="6"/>
      <c r="R55" s="6"/>
      <c r="S55" s="26"/>
      <c r="T55" s="44"/>
      <c r="U55" s="12"/>
      <c r="V55" s="44"/>
      <c r="W55" s="12"/>
      <c r="X55" s="12"/>
      <c r="Y55" s="12"/>
      <c r="Z55" s="12" t="e">
        <f t="shared" si="17"/>
        <v>#DIV/0!</v>
      </c>
      <c r="AA55" s="6"/>
      <c r="AB55" s="6"/>
      <c r="AC55" s="12" t="e">
        <f t="shared" si="19"/>
        <v>#DIV/0!</v>
      </c>
      <c r="AD55" s="12"/>
      <c r="AE55" s="12"/>
      <c r="AF55" s="12"/>
      <c r="AG55" s="11"/>
      <c r="AH55" s="6">
        <f>AI55+AV55</f>
        <v>0</v>
      </c>
      <c r="AI55" s="6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6">
        <f t="shared" si="262"/>
        <v>0</v>
      </c>
      <c r="AX55" s="6"/>
      <c r="AY55" s="6"/>
      <c r="AZ55" s="6"/>
      <c r="BA55" s="6"/>
      <c r="BB55" s="6"/>
      <c r="BC55" s="6">
        <f>BD55+BF55+BG55+BH55+BI55+BJ55+BL55</f>
        <v>0</v>
      </c>
      <c r="BD55" s="6"/>
      <c r="BE55" s="65">
        <f>BF55+BG55+BH55+BI55+BJ55+BL55</f>
        <v>0</v>
      </c>
      <c r="BF55" s="6"/>
      <c r="BG55" s="6"/>
      <c r="BH55" s="6"/>
      <c r="BI55" s="6"/>
      <c r="BJ55" s="6"/>
      <c r="BK55" s="12"/>
      <c r="BL55" s="12"/>
      <c r="BM55" s="6">
        <f t="shared" si="263"/>
        <v>0</v>
      </c>
    </row>
    <row r="56" spans="1:65" x14ac:dyDescent="0.25">
      <c r="A56" s="13" t="s">
        <v>78</v>
      </c>
      <c r="B56" s="29"/>
      <c r="C56" s="23" t="s">
        <v>79</v>
      </c>
      <c r="D56" s="13"/>
      <c r="E56" s="13"/>
      <c r="F56" s="37">
        <f>F57</f>
        <v>0</v>
      </c>
      <c r="G56" s="37">
        <f t="shared" ref="G56:AN56" si="264">G57</f>
        <v>0</v>
      </c>
      <c r="H56" s="37">
        <f t="shared" si="264"/>
        <v>0</v>
      </c>
      <c r="I56" s="37">
        <f t="shared" si="264"/>
        <v>0</v>
      </c>
      <c r="J56" s="37">
        <f t="shared" si="264"/>
        <v>0</v>
      </c>
      <c r="K56" s="37">
        <f t="shared" si="264"/>
        <v>0</v>
      </c>
      <c r="L56" s="37">
        <f t="shared" si="264"/>
        <v>0</v>
      </c>
      <c r="M56" s="10">
        <f t="shared" si="261"/>
        <v>0</v>
      </c>
      <c r="N56" s="37">
        <f t="shared" si="264"/>
        <v>0</v>
      </c>
      <c r="O56" s="37">
        <f t="shared" si="264"/>
        <v>0</v>
      </c>
      <c r="P56" s="37">
        <f t="shared" si="264"/>
        <v>0</v>
      </c>
      <c r="Q56" s="37">
        <f t="shared" si="264"/>
        <v>0</v>
      </c>
      <c r="R56" s="37">
        <f t="shared" si="264"/>
        <v>0</v>
      </c>
      <c r="S56" s="37">
        <f t="shared" si="264"/>
        <v>0</v>
      </c>
      <c r="T56" s="37">
        <f t="shared" si="264"/>
        <v>0</v>
      </c>
      <c r="U56" s="37"/>
      <c r="V56" s="37">
        <f t="shared" si="264"/>
        <v>0</v>
      </c>
      <c r="W56" s="37"/>
      <c r="X56" s="37">
        <f t="shared" si="264"/>
        <v>0</v>
      </c>
      <c r="Y56" s="37">
        <f t="shared" si="264"/>
        <v>0</v>
      </c>
      <c r="Z56" s="37">
        <f t="shared" si="264"/>
        <v>0</v>
      </c>
      <c r="AA56" s="37">
        <f t="shared" si="264"/>
        <v>0</v>
      </c>
      <c r="AB56" s="37">
        <f t="shared" si="264"/>
        <v>0</v>
      </c>
      <c r="AC56" s="37">
        <f t="shared" si="264"/>
        <v>0</v>
      </c>
      <c r="AD56" s="37">
        <f t="shared" si="264"/>
        <v>0</v>
      </c>
      <c r="AE56" s="37">
        <f t="shared" si="264"/>
        <v>0</v>
      </c>
      <c r="AF56" s="37">
        <f t="shared" si="264"/>
        <v>0</v>
      </c>
      <c r="AG56" s="37">
        <f t="shared" si="264"/>
        <v>0</v>
      </c>
      <c r="AH56" s="37">
        <f t="shared" si="264"/>
        <v>0</v>
      </c>
      <c r="AI56" s="37">
        <f t="shared" si="264"/>
        <v>0</v>
      </c>
      <c r="AJ56" s="37">
        <f t="shared" si="264"/>
        <v>0</v>
      </c>
      <c r="AK56" s="37">
        <f t="shared" si="264"/>
        <v>0</v>
      </c>
      <c r="AL56" s="37">
        <f t="shared" si="264"/>
        <v>0</v>
      </c>
      <c r="AM56" s="37">
        <f t="shared" si="264"/>
        <v>0</v>
      </c>
      <c r="AN56" s="37">
        <f t="shared" si="264"/>
        <v>0</v>
      </c>
      <c r="AO56" s="37">
        <f t="shared" ref="AO56:BM56" si="265">AO57</f>
        <v>0</v>
      </c>
      <c r="AP56" s="37">
        <f t="shared" si="265"/>
        <v>0</v>
      </c>
      <c r="AQ56" s="37">
        <f t="shared" si="265"/>
        <v>0</v>
      </c>
      <c r="AR56" s="37">
        <f t="shared" si="265"/>
        <v>0</v>
      </c>
      <c r="AS56" s="37">
        <f t="shared" si="265"/>
        <v>0</v>
      </c>
      <c r="AT56" s="37">
        <f t="shared" si="265"/>
        <v>0</v>
      </c>
      <c r="AU56" s="37">
        <f t="shared" si="265"/>
        <v>0</v>
      </c>
      <c r="AV56" s="37">
        <f t="shared" si="265"/>
        <v>0</v>
      </c>
      <c r="AW56" s="37">
        <f t="shared" si="265"/>
        <v>0</v>
      </c>
      <c r="AX56" s="37">
        <f t="shared" si="265"/>
        <v>0</v>
      </c>
      <c r="AY56" s="37">
        <f t="shared" si="265"/>
        <v>0</v>
      </c>
      <c r="AZ56" s="37">
        <f t="shared" si="265"/>
        <v>0</v>
      </c>
      <c r="BA56" s="37">
        <f t="shared" si="265"/>
        <v>0</v>
      </c>
      <c r="BB56" s="37">
        <f t="shared" si="265"/>
        <v>0</v>
      </c>
      <c r="BC56" s="37">
        <f t="shared" si="265"/>
        <v>0</v>
      </c>
      <c r="BD56" s="37">
        <f t="shared" si="265"/>
        <v>0</v>
      </c>
      <c r="BE56" s="37">
        <f t="shared" si="265"/>
        <v>0</v>
      </c>
      <c r="BF56" s="37">
        <f t="shared" si="265"/>
        <v>0</v>
      </c>
      <c r="BG56" s="37">
        <f t="shared" si="265"/>
        <v>0</v>
      </c>
      <c r="BH56" s="37">
        <f t="shared" si="265"/>
        <v>0</v>
      </c>
      <c r="BI56" s="37">
        <f t="shared" si="265"/>
        <v>0</v>
      </c>
      <c r="BJ56" s="37">
        <f t="shared" si="265"/>
        <v>0</v>
      </c>
      <c r="BK56" s="37">
        <f t="shared" si="265"/>
        <v>0</v>
      </c>
      <c r="BL56" s="37">
        <f t="shared" si="265"/>
        <v>0</v>
      </c>
      <c r="BM56" s="37">
        <f t="shared" si="265"/>
        <v>0</v>
      </c>
    </row>
    <row r="57" spans="1:65" ht="28.5" x14ac:dyDescent="0.25">
      <c r="A57" s="5" t="s">
        <v>80</v>
      </c>
      <c r="B57" s="15">
        <v>244</v>
      </c>
      <c r="C57" s="16" t="s">
        <v>103</v>
      </c>
      <c r="D57" s="5"/>
      <c r="E57" s="5"/>
      <c r="F57" s="8">
        <f>G57+M57+X57+AH57+AW57+AG57</f>
        <v>0</v>
      </c>
      <c r="G57" s="6">
        <f>H57+I57+L57</f>
        <v>0</v>
      </c>
      <c r="H57" s="6"/>
      <c r="I57" s="5"/>
      <c r="J57" s="5"/>
      <c r="K57" s="12"/>
      <c r="L57" s="6"/>
      <c r="M57" s="6">
        <f t="shared" si="261"/>
        <v>0</v>
      </c>
      <c r="N57" s="6"/>
      <c r="O57" s="6"/>
      <c r="P57" s="6"/>
      <c r="Q57" s="6"/>
      <c r="R57" s="6"/>
      <c r="S57" s="26"/>
      <c r="T57" s="44"/>
      <c r="U57" s="12"/>
      <c r="V57" s="44"/>
      <c r="W57" s="12"/>
      <c r="X57" s="12"/>
      <c r="Y57" s="12"/>
      <c r="Z57" s="12"/>
      <c r="AA57" s="6"/>
      <c r="AB57" s="6"/>
      <c r="AC57" s="12"/>
      <c r="AD57" s="12"/>
      <c r="AE57" s="12"/>
      <c r="AF57" s="12"/>
      <c r="AG57" s="11"/>
      <c r="AH57" s="6"/>
      <c r="AI57" s="6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6"/>
      <c r="AX57" s="6"/>
      <c r="AY57" s="6"/>
      <c r="AZ57" s="6"/>
      <c r="BA57" s="6"/>
      <c r="BB57" s="6"/>
      <c r="BC57" s="6">
        <f>BD57+BF57+BG57+BH57+BI57+BJ57+BL57</f>
        <v>0</v>
      </c>
      <c r="BD57" s="6"/>
      <c r="BE57" s="65">
        <f>BF57+BG57+BH57+BI57+BJ57+BL57</f>
        <v>0</v>
      </c>
      <c r="BF57" s="6"/>
      <c r="BG57" s="6"/>
      <c r="BH57" s="6"/>
      <c r="BI57" s="6"/>
      <c r="BJ57" s="6"/>
      <c r="BK57" s="12"/>
      <c r="BL57" s="12"/>
      <c r="BM57" s="6">
        <f>G57+M57+X57+AH57+AW57+BC57+AG57</f>
        <v>0</v>
      </c>
    </row>
    <row r="58" spans="1:65" ht="15" customHeight="1" x14ac:dyDescent="0.25">
      <c r="A58" s="4" t="s">
        <v>67</v>
      </c>
      <c r="B58" s="4"/>
      <c r="C58" s="28" t="s">
        <v>68</v>
      </c>
      <c r="D58" s="28" t="e">
        <f>D59+D64+#REF!+#REF!</f>
        <v>#REF!</v>
      </c>
      <c r="E58" s="28" t="e">
        <f>E59+E64+#REF!+#REF!</f>
        <v>#REF!</v>
      </c>
      <c r="F58" s="10">
        <f>SUM(F59:F66)</f>
        <v>709200</v>
      </c>
      <c r="G58" s="10">
        <f>SUM(G59:G66)</f>
        <v>546600</v>
      </c>
      <c r="H58" s="10">
        <f>SUM(H59:H66)</f>
        <v>419800</v>
      </c>
      <c r="I58" s="10">
        <f>SUM(I59:I66)</f>
        <v>0</v>
      </c>
      <c r="J58" s="10">
        <f>SUM(J59:J66)</f>
        <v>0</v>
      </c>
      <c r="K58" s="12" t="e">
        <f t="shared" ref="K58:K78" si="266">J58/I58*100</f>
        <v>#DIV/0!</v>
      </c>
      <c r="L58" s="10">
        <f t="shared" ref="L58:T58" si="267">SUM(L59:L66)</f>
        <v>126800</v>
      </c>
      <c r="M58" s="10">
        <f t="shared" si="267"/>
        <v>158000</v>
      </c>
      <c r="N58" s="10">
        <f t="shared" si="267"/>
        <v>0</v>
      </c>
      <c r="O58" s="10">
        <f t="shared" si="267"/>
        <v>0</v>
      </c>
      <c r="P58" s="10">
        <f t="shared" si="267"/>
        <v>0</v>
      </c>
      <c r="Q58" s="10">
        <f t="shared" si="267"/>
        <v>0</v>
      </c>
      <c r="R58" s="10">
        <f t="shared" si="267"/>
        <v>0</v>
      </c>
      <c r="S58" s="10">
        <f t="shared" si="267"/>
        <v>0</v>
      </c>
      <c r="T58" s="10">
        <f t="shared" si="267"/>
        <v>158000</v>
      </c>
      <c r="U58" s="12"/>
      <c r="V58" s="10">
        <f>SUM(V59:V66)</f>
        <v>0</v>
      </c>
      <c r="W58" s="12"/>
      <c r="X58" s="10">
        <f>SUM(X59:X66)</f>
        <v>0</v>
      </c>
      <c r="Y58" s="10">
        <f>SUM(Y59:Y66)</f>
        <v>0</v>
      </c>
      <c r="Z58" s="12" t="e">
        <f t="shared" ref="Z58:Z70" si="268">Y58/X58*100</f>
        <v>#DIV/0!</v>
      </c>
      <c r="AA58" s="10">
        <f>SUM(AA59:AA66)</f>
        <v>0</v>
      </c>
      <c r="AB58" s="10">
        <f>SUM(AB59:AB66)</f>
        <v>0</v>
      </c>
      <c r="AC58" s="12" t="e">
        <f t="shared" ref="AC58:AC70" si="269">AB58/AA58*100</f>
        <v>#DIV/0!</v>
      </c>
      <c r="AD58" s="12"/>
      <c r="AE58" s="12"/>
      <c r="AF58" s="12"/>
      <c r="AG58" s="10">
        <f>SUM(AG59:AG66)</f>
        <v>0</v>
      </c>
      <c r="AH58" s="10">
        <f>SUM(AH59:AH66)</f>
        <v>0</v>
      </c>
      <c r="AI58" s="10">
        <f>SUM(AI59:AI66)</f>
        <v>0</v>
      </c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0">
        <f t="shared" ref="AV58:BM58" si="270">SUM(AV59:AV66)</f>
        <v>0</v>
      </c>
      <c r="AW58" s="10">
        <f t="shared" si="270"/>
        <v>4600</v>
      </c>
      <c r="AX58" s="6">
        <f t="shared" si="270"/>
        <v>0</v>
      </c>
      <c r="AY58" s="6">
        <f t="shared" si="270"/>
        <v>100</v>
      </c>
      <c r="AZ58" s="6">
        <f t="shared" si="270"/>
        <v>0</v>
      </c>
      <c r="BA58" s="6">
        <f t="shared" si="270"/>
        <v>0</v>
      </c>
      <c r="BB58" s="6">
        <f t="shared" si="270"/>
        <v>4500</v>
      </c>
      <c r="BC58" s="10">
        <f t="shared" si="270"/>
        <v>305800</v>
      </c>
      <c r="BD58" s="10">
        <f t="shared" si="270"/>
        <v>0</v>
      </c>
      <c r="BE58" s="10">
        <f t="shared" si="270"/>
        <v>305800</v>
      </c>
      <c r="BF58" s="10">
        <f t="shared" si="270"/>
        <v>0</v>
      </c>
      <c r="BG58" s="10">
        <f t="shared" si="270"/>
        <v>0</v>
      </c>
      <c r="BH58" s="10">
        <f t="shared" si="270"/>
        <v>0</v>
      </c>
      <c r="BI58" s="10">
        <f t="shared" si="270"/>
        <v>0</v>
      </c>
      <c r="BJ58" s="10">
        <f t="shared" si="270"/>
        <v>223000</v>
      </c>
      <c r="BK58" s="10">
        <f t="shared" si="270"/>
        <v>0</v>
      </c>
      <c r="BL58" s="10">
        <f t="shared" si="270"/>
        <v>82800</v>
      </c>
      <c r="BM58" s="10">
        <f t="shared" si="270"/>
        <v>1015000</v>
      </c>
    </row>
    <row r="59" spans="1:65" x14ac:dyDescent="0.25">
      <c r="A59" s="5" t="s">
        <v>69</v>
      </c>
      <c r="B59" s="15">
        <v>611</v>
      </c>
      <c r="C59" s="5" t="s">
        <v>70</v>
      </c>
      <c r="D59" s="5"/>
      <c r="E59" s="5"/>
      <c r="F59" s="8">
        <f t="shared" ref="F59:F66" si="271">G59+M59+X59+AH59+AW59+AG59</f>
        <v>709100</v>
      </c>
      <c r="G59" s="6">
        <f t="shared" ref="G59:G66" si="272">H59+I59+L59</f>
        <v>546600</v>
      </c>
      <c r="H59" s="6">
        <f>474000-200000-17100-30700+110000+83600</f>
        <v>419800</v>
      </c>
      <c r="I59" s="5"/>
      <c r="J59" s="5"/>
      <c r="K59" s="12" t="e">
        <f t="shared" si="266"/>
        <v>#DIV/0!</v>
      </c>
      <c r="L59" s="6">
        <f>143100-60400-5200-9300+31800+26800</f>
        <v>126800</v>
      </c>
      <c r="M59" s="6">
        <f t="shared" ref="M59:M66" si="273">N59+O59+P59+Q59+S59+T59+R59</f>
        <v>158000</v>
      </c>
      <c r="N59" s="6"/>
      <c r="O59" s="6"/>
      <c r="P59" s="6"/>
      <c r="Q59" s="6"/>
      <c r="R59" s="6"/>
      <c r="S59" s="6"/>
      <c r="T59" s="6">
        <f>60000-10500-100+40600+40000+28000</f>
        <v>158000</v>
      </c>
      <c r="U59" s="12"/>
      <c r="V59" s="6"/>
      <c r="W59" s="12"/>
      <c r="X59" s="12">
        <f>AA59</f>
        <v>0</v>
      </c>
      <c r="Y59" s="12">
        <f>AB59</f>
        <v>0</v>
      </c>
      <c r="Z59" s="12" t="e">
        <f t="shared" si="268"/>
        <v>#DIV/0!</v>
      </c>
      <c r="AA59" s="6"/>
      <c r="AB59" s="6"/>
      <c r="AC59" s="12" t="e">
        <f t="shared" si="269"/>
        <v>#DIV/0!</v>
      </c>
      <c r="AD59" s="12"/>
      <c r="AE59" s="12"/>
      <c r="AF59" s="12"/>
      <c r="AG59" s="13"/>
      <c r="AH59" s="6">
        <f>AI59+AV59</f>
        <v>0</v>
      </c>
      <c r="AI59" s="6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6">
        <f t="shared" ref="AW59:AW66" si="274">AX59+AY59+AZ59+BA59+BB59</f>
        <v>4500</v>
      </c>
      <c r="AX59" s="27"/>
      <c r="AY59" s="27"/>
      <c r="AZ59" s="27"/>
      <c r="BA59" s="27"/>
      <c r="BB59" s="27">
        <f>150000-150000+4500</f>
        <v>4500</v>
      </c>
      <c r="BC59" s="6">
        <f>BD59+BE59</f>
        <v>305800</v>
      </c>
      <c r="BD59" s="6"/>
      <c r="BE59" s="65">
        <f>BF59+BG59+BH59+BI59+BJ59+BL59+BK59</f>
        <v>305800</v>
      </c>
      <c r="BF59" s="6"/>
      <c r="BG59" s="6"/>
      <c r="BH59" s="6"/>
      <c r="BI59" s="6"/>
      <c r="BJ59" s="27">
        <f>10500+53000+70000+19500-10000+80000</f>
        <v>223000</v>
      </c>
      <c r="BK59" s="27"/>
      <c r="BL59" s="27">
        <f>2800+80000</f>
        <v>82800</v>
      </c>
      <c r="BM59" s="6">
        <f t="shared" ref="BM59:BM66" si="275">G59+M59+X59+AH59+AW59+BC59+AG59</f>
        <v>1014900</v>
      </c>
    </row>
    <row r="60" spans="1:65" x14ac:dyDescent="0.25">
      <c r="A60" s="5"/>
      <c r="B60" s="15">
        <v>851</v>
      </c>
      <c r="C60" s="16" t="s">
        <v>86</v>
      </c>
      <c r="D60" s="5"/>
      <c r="E60" s="5"/>
      <c r="F60" s="8">
        <f t="shared" si="271"/>
        <v>0</v>
      </c>
      <c r="G60" s="6">
        <f t="shared" si="272"/>
        <v>0</v>
      </c>
      <c r="H60" s="6"/>
      <c r="I60" s="5"/>
      <c r="J60" s="5"/>
      <c r="K60" s="12" t="e">
        <f t="shared" si="266"/>
        <v>#DIV/0!</v>
      </c>
      <c r="L60" s="6"/>
      <c r="M60" s="6">
        <f t="shared" si="273"/>
        <v>0</v>
      </c>
      <c r="N60" s="6"/>
      <c r="O60" s="6"/>
      <c r="P60" s="6"/>
      <c r="Q60" s="6"/>
      <c r="R60" s="6"/>
      <c r="S60" s="6"/>
      <c r="T60" s="6"/>
      <c r="U60" s="12"/>
      <c r="V60" s="6"/>
      <c r="W60" s="12"/>
      <c r="X60" s="12"/>
      <c r="Y60" s="12"/>
      <c r="Z60" s="12" t="e">
        <f t="shared" si="268"/>
        <v>#DIV/0!</v>
      </c>
      <c r="AA60" s="6"/>
      <c r="AB60" s="6"/>
      <c r="AC60" s="12" t="e">
        <f t="shared" si="269"/>
        <v>#DIV/0!</v>
      </c>
      <c r="AD60" s="12"/>
      <c r="AE60" s="12"/>
      <c r="AF60" s="12"/>
      <c r="AG60" s="13"/>
      <c r="AH60" s="6"/>
      <c r="AI60" s="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6">
        <f t="shared" si="274"/>
        <v>0</v>
      </c>
      <c r="AX60" s="27"/>
      <c r="AY60" s="27"/>
      <c r="AZ60" s="27"/>
      <c r="BA60" s="27"/>
      <c r="BB60" s="27"/>
      <c r="BC60" s="6">
        <f t="shared" ref="BC60:BC66" si="276">BD60+BF60+BG60+BH60+BI60+BJ60+BL60</f>
        <v>0</v>
      </c>
      <c r="BD60" s="6"/>
      <c r="BE60" s="65">
        <f t="shared" ref="BE60:BE66" si="277">BF60+BG60+BH60+BI60+BJ60+BL60</f>
        <v>0</v>
      </c>
      <c r="BF60" s="6"/>
      <c r="BG60" s="6"/>
      <c r="BH60" s="6"/>
      <c r="BI60" s="6"/>
      <c r="BJ60" s="27"/>
      <c r="BK60" s="12"/>
      <c r="BL60" s="12"/>
      <c r="BM60" s="6">
        <f t="shared" si="275"/>
        <v>0</v>
      </c>
    </row>
    <row r="61" spans="1:65" x14ac:dyDescent="0.25">
      <c r="A61" s="5"/>
      <c r="B61" s="15">
        <v>852</v>
      </c>
      <c r="C61" s="16" t="s">
        <v>84</v>
      </c>
      <c r="D61" s="5"/>
      <c r="E61" s="5"/>
      <c r="F61" s="8">
        <f t="shared" si="271"/>
        <v>0</v>
      </c>
      <c r="G61" s="6">
        <f t="shared" si="272"/>
        <v>0</v>
      </c>
      <c r="H61" s="6"/>
      <c r="I61" s="5"/>
      <c r="J61" s="5"/>
      <c r="K61" s="12" t="e">
        <f t="shared" si="266"/>
        <v>#DIV/0!</v>
      </c>
      <c r="L61" s="6"/>
      <c r="M61" s="6">
        <f t="shared" si="273"/>
        <v>0</v>
      </c>
      <c r="N61" s="6"/>
      <c r="O61" s="6"/>
      <c r="P61" s="6"/>
      <c r="Q61" s="6"/>
      <c r="R61" s="6"/>
      <c r="S61" s="6"/>
      <c r="T61" s="6"/>
      <c r="U61" s="12"/>
      <c r="V61" s="6"/>
      <c r="W61" s="12"/>
      <c r="X61" s="12"/>
      <c r="Y61" s="12"/>
      <c r="Z61" s="12" t="e">
        <f t="shared" si="268"/>
        <v>#DIV/0!</v>
      </c>
      <c r="AA61" s="6"/>
      <c r="AB61" s="6"/>
      <c r="AC61" s="12" t="e">
        <f t="shared" si="269"/>
        <v>#DIV/0!</v>
      </c>
      <c r="AD61" s="12"/>
      <c r="AE61" s="12"/>
      <c r="AF61" s="12"/>
      <c r="AG61" s="13"/>
      <c r="AH61" s="6"/>
      <c r="AI61" s="6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6">
        <f t="shared" si="274"/>
        <v>0</v>
      </c>
      <c r="AX61" s="27"/>
      <c r="AY61" s="27"/>
      <c r="AZ61" s="27"/>
      <c r="BA61" s="27"/>
      <c r="BB61" s="27"/>
      <c r="BC61" s="6">
        <f t="shared" si="276"/>
        <v>0</v>
      </c>
      <c r="BD61" s="6"/>
      <c r="BE61" s="65">
        <f t="shared" si="277"/>
        <v>0</v>
      </c>
      <c r="BF61" s="6"/>
      <c r="BG61" s="6"/>
      <c r="BH61" s="6"/>
      <c r="BI61" s="6"/>
      <c r="BJ61" s="27"/>
      <c r="BK61" s="12"/>
      <c r="BL61" s="12"/>
      <c r="BM61" s="6">
        <f t="shared" si="275"/>
        <v>0</v>
      </c>
    </row>
    <row r="62" spans="1:65" x14ac:dyDescent="0.25">
      <c r="A62" s="5"/>
      <c r="B62" s="15">
        <v>853</v>
      </c>
      <c r="C62" s="16" t="s">
        <v>85</v>
      </c>
      <c r="D62" s="5"/>
      <c r="E62" s="5"/>
      <c r="F62" s="8">
        <f t="shared" si="271"/>
        <v>100</v>
      </c>
      <c r="G62" s="6">
        <f t="shared" si="272"/>
        <v>0</v>
      </c>
      <c r="H62" s="6"/>
      <c r="I62" s="5"/>
      <c r="J62" s="5"/>
      <c r="K62" s="12" t="e">
        <f t="shared" si="266"/>
        <v>#DIV/0!</v>
      </c>
      <c r="L62" s="6"/>
      <c r="M62" s="6">
        <f t="shared" si="273"/>
        <v>0</v>
      </c>
      <c r="N62" s="6"/>
      <c r="O62" s="6"/>
      <c r="P62" s="6"/>
      <c r="Q62" s="6"/>
      <c r="R62" s="6"/>
      <c r="S62" s="6"/>
      <c r="T62" s="6"/>
      <c r="U62" s="12"/>
      <c r="V62" s="6"/>
      <c r="W62" s="12"/>
      <c r="X62" s="12"/>
      <c r="Y62" s="12"/>
      <c r="Z62" s="12" t="e">
        <f t="shared" si="268"/>
        <v>#DIV/0!</v>
      </c>
      <c r="AA62" s="6"/>
      <c r="AB62" s="6"/>
      <c r="AC62" s="12" t="e">
        <f t="shared" si="269"/>
        <v>#DIV/0!</v>
      </c>
      <c r="AD62" s="12"/>
      <c r="AE62" s="12"/>
      <c r="AF62" s="12"/>
      <c r="AG62" s="13"/>
      <c r="AH62" s="6"/>
      <c r="AI62" s="6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6">
        <f t="shared" si="274"/>
        <v>100</v>
      </c>
      <c r="AX62" s="27"/>
      <c r="AY62" s="27">
        <f>100</f>
        <v>100</v>
      </c>
      <c r="AZ62" s="27"/>
      <c r="BA62" s="27"/>
      <c r="BB62" s="27"/>
      <c r="BC62" s="6">
        <f t="shared" si="276"/>
        <v>0</v>
      </c>
      <c r="BD62" s="6"/>
      <c r="BE62" s="65">
        <f t="shared" si="277"/>
        <v>0</v>
      </c>
      <c r="BF62" s="6"/>
      <c r="BG62" s="6"/>
      <c r="BH62" s="6"/>
      <c r="BI62" s="6"/>
      <c r="BJ62" s="27"/>
      <c r="BK62" s="12"/>
      <c r="BL62" s="12"/>
      <c r="BM62" s="6">
        <f t="shared" si="275"/>
        <v>100</v>
      </c>
    </row>
    <row r="63" spans="1:65" x14ac:dyDescent="0.25">
      <c r="A63" s="5"/>
      <c r="B63" s="51">
        <v>612</v>
      </c>
      <c r="C63" s="16" t="s">
        <v>88</v>
      </c>
      <c r="D63" s="5"/>
      <c r="E63" s="5"/>
      <c r="F63" s="8">
        <f t="shared" si="271"/>
        <v>0</v>
      </c>
      <c r="G63" s="6">
        <f t="shared" si="272"/>
        <v>0</v>
      </c>
      <c r="H63" s="6"/>
      <c r="I63" s="5"/>
      <c r="J63" s="5"/>
      <c r="K63" s="12" t="e">
        <f t="shared" si="266"/>
        <v>#DIV/0!</v>
      </c>
      <c r="L63" s="6"/>
      <c r="M63" s="6">
        <f t="shared" si="273"/>
        <v>0</v>
      </c>
      <c r="N63" s="6"/>
      <c r="O63" s="6"/>
      <c r="P63" s="6"/>
      <c r="Q63" s="6"/>
      <c r="R63" s="6"/>
      <c r="S63" s="6"/>
      <c r="T63" s="6"/>
      <c r="U63" s="12"/>
      <c r="V63" s="6"/>
      <c r="W63" s="12"/>
      <c r="X63" s="12">
        <f>AA63</f>
        <v>0</v>
      </c>
      <c r="Y63" s="12">
        <f>AB63</f>
        <v>0</v>
      </c>
      <c r="Z63" s="12" t="e">
        <f t="shared" si="268"/>
        <v>#DIV/0!</v>
      </c>
      <c r="AA63" s="6"/>
      <c r="AB63" s="6"/>
      <c r="AC63" s="12" t="e">
        <f t="shared" si="269"/>
        <v>#DIV/0!</v>
      </c>
      <c r="AD63" s="12"/>
      <c r="AE63" s="12"/>
      <c r="AF63" s="12"/>
      <c r="AG63" s="13"/>
      <c r="AH63" s="6">
        <f>AI63+AV63</f>
        <v>0</v>
      </c>
      <c r="AI63" s="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6">
        <f t="shared" si="274"/>
        <v>0</v>
      </c>
      <c r="AX63" s="6"/>
      <c r="AY63" s="6"/>
      <c r="AZ63" s="6"/>
      <c r="BA63" s="6"/>
      <c r="BB63" s="6"/>
      <c r="BC63" s="6">
        <f t="shared" si="276"/>
        <v>0</v>
      </c>
      <c r="BD63" s="6">
        <f>372000-372000</f>
        <v>0</v>
      </c>
      <c r="BE63" s="65">
        <f t="shared" si="277"/>
        <v>0</v>
      </c>
      <c r="BF63" s="6"/>
      <c r="BG63" s="6"/>
      <c r="BH63" s="6"/>
      <c r="BI63" s="6"/>
      <c r="BJ63" s="6"/>
      <c r="BK63" s="12"/>
      <c r="BL63" s="12"/>
      <c r="BM63" s="6">
        <f t="shared" si="275"/>
        <v>0</v>
      </c>
    </row>
    <row r="64" spans="1:65" x14ac:dyDescent="0.25">
      <c r="A64" s="5" t="s">
        <v>69</v>
      </c>
      <c r="B64" s="15">
        <v>611</v>
      </c>
      <c r="C64" s="5" t="s">
        <v>71</v>
      </c>
      <c r="D64" s="5"/>
      <c r="E64" s="5"/>
      <c r="F64" s="8">
        <f t="shared" si="271"/>
        <v>0</v>
      </c>
      <c r="G64" s="6">
        <f t="shared" si="272"/>
        <v>0</v>
      </c>
      <c r="H64" s="6"/>
      <c r="I64" s="5"/>
      <c r="J64" s="5"/>
      <c r="K64" s="12" t="e">
        <f t="shared" si="266"/>
        <v>#DIV/0!</v>
      </c>
      <c r="L64" s="6"/>
      <c r="M64" s="6">
        <f t="shared" si="273"/>
        <v>0</v>
      </c>
      <c r="N64" s="6"/>
      <c r="O64" s="6"/>
      <c r="P64" s="6"/>
      <c r="Q64" s="6"/>
      <c r="R64" s="6"/>
      <c r="S64" s="6"/>
      <c r="T64" s="6"/>
      <c r="U64" s="12"/>
      <c r="V64" s="6"/>
      <c r="W64" s="12"/>
      <c r="X64" s="12">
        <f>AA64</f>
        <v>0</v>
      </c>
      <c r="Y64" s="12">
        <f>AB64</f>
        <v>0</v>
      </c>
      <c r="Z64" s="12" t="e">
        <f t="shared" si="268"/>
        <v>#DIV/0!</v>
      </c>
      <c r="AA64" s="6"/>
      <c r="AB64" s="6"/>
      <c r="AC64" s="12" t="e">
        <f t="shared" si="269"/>
        <v>#DIV/0!</v>
      </c>
      <c r="AD64" s="12"/>
      <c r="AE64" s="12"/>
      <c r="AF64" s="12"/>
      <c r="AG64" s="13"/>
      <c r="AH64" s="6">
        <f>AI64+AV64</f>
        <v>0</v>
      </c>
      <c r="AI64" s="6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6">
        <f t="shared" si="274"/>
        <v>0</v>
      </c>
      <c r="AX64" s="6"/>
      <c r="AY64" s="6"/>
      <c r="AZ64" s="6"/>
      <c r="BA64" s="6"/>
      <c r="BB64" s="6"/>
      <c r="BC64" s="6">
        <f t="shared" si="276"/>
        <v>0</v>
      </c>
      <c r="BD64" s="6"/>
      <c r="BE64" s="65">
        <f t="shared" si="277"/>
        <v>0</v>
      </c>
      <c r="BF64" s="6"/>
      <c r="BG64" s="6"/>
      <c r="BH64" s="6"/>
      <c r="BI64" s="6"/>
      <c r="BJ64" s="6"/>
      <c r="BK64" s="12"/>
      <c r="BL64" s="12"/>
      <c r="BM64" s="6">
        <f t="shared" si="275"/>
        <v>0</v>
      </c>
    </row>
    <row r="65" spans="1:65" x14ac:dyDescent="0.25">
      <c r="A65" s="5"/>
      <c r="B65" s="15">
        <v>851</v>
      </c>
      <c r="C65" s="16" t="s">
        <v>83</v>
      </c>
      <c r="D65" s="5"/>
      <c r="E65" s="5"/>
      <c r="F65" s="8">
        <f t="shared" si="271"/>
        <v>0</v>
      </c>
      <c r="G65" s="6">
        <f t="shared" si="272"/>
        <v>0</v>
      </c>
      <c r="H65" s="6"/>
      <c r="I65" s="5"/>
      <c r="J65" s="5"/>
      <c r="K65" s="12" t="e">
        <f t="shared" si="266"/>
        <v>#DIV/0!</v>
      </c>
      <c r="L65" s="6"/>
      <c r="M65" s="6">
        <f t="shared" si="273"/>
        <v>0</v>
      </c>
      <c r="N65" s="6"/>
      <c r="O65" s="6"/>
      <c r="P65" s="6"/>
      <c r="Q65" s="6"/>
      <c r="R65" s="6"/>
      <c r="S65" s="6"/>
      <c r="T65" s="6"/>
      <c r="U65" s="12"/>
      <c r="V65" s="6"/>
      <c r="W65" s="12"/>
      <c r="X65" s="12"/>
      <c r="Y65" s="12"/>
      <c r="Z65" s="12" t="e">
        <f t="shared" si="268"/>
        <v>#DIV/0!</v>
      </c>
      <c r="AA65" s="6"/>
      <c r="AB65" s="6"/>
      <c r="AC65" s="12" t="e">
        <f t="shared" si="269"/>
        <v>#DIV/0!</v>
      </c>
      <c r="AD65" s="12"/>
      <c r="AE65" s="12"/>
      <c r="AF65" s="12"/>
      <c r="AG65" s="13"/>
      <c r="AH65" s="6"/>
      <c r="AI65" s="6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6">
        <f t="shared" si="274"/>
        <v>0</v>
      </c>
      <c r="AX65" s="6"/>
      <c r="AY65" s="6"/>
      <c r="AZ65" s="6"/>
      <c r="BA65" s="6"/>
      <c r="BB65" s="6"/>
      <c r="BC65" s="6">
        <f t="shared" si="276"/>
        <v>0</v>
      </c>
      <c r="BD65" s="6"/>
      <c r="BE65" s="65">
        <f t="shared" si="277"/>
        <v>0</v>
      </c>
      <c r="BF65" s="6"/>
      <c r="BG65" s="6"/>
      <c r="BH65" s="6"/>
      <c r="BI65" s="6"/>
      <c r="BJ65" s="6"/>
      <c r="BK65" s="12"/>
      <c r="BL65" s="12"/>
      <c r="BM65" s="6">
        <f t="shared" si="275"/>
        <v>0</v>
      </c>
    </row>
    <row r="66" spans="1:65" x14ac:dyDescent="0.25">
      <c r="A66" s="5"/>
      <c r="B66" s="15">
        <v>852</v>
      </c>
      <c r="C66" s="16" t="s">
        <v>84</v>
      </c>
      <c r="D66" s="5"/>
      <c r="E66" s="5"/>
      <c r="F66" s="8">
        <f t="shared" si="271"/>
        <v>0</v>
      </c>
      <c r="G66" s="6">
        <f t="shared" si="272"/>
        <v>0</v>
      </c>
      <c r="H66" s="6"/>
      <c r="I66" s="5"/>
      <c r="J66" s="5"/>
      <c r="K66" s="12" t="e">
        <f t="shared" si="266"/>
        <v>#DIV/0!</v>
      </c>
      <c r="L66" s="6"/>
      <c r="M66" s="6">
        <f t="shared" si="273"/>
        <v>0</v>
      </c>
      <c r="N66" s="6"/>
      <c r="O66" s="6"/>
      <c r="P66" s="6"/>
      <c r="Q66" s="6"/>
      <c r="R66" s="6"/>
      <c r="S66" s="6"/>
      <c r="T66" s="6"/>
      <c r="U66" s="12"/>
      <c r="V66" s="6"/>
      <c r="W66" s="12"/>
      <c r="X66" s="12"/>
      <c r="Y66" s="12"/>
      <c r="Z66" s="12" t="e">
        <f t="shared" si="268"/>
        <v>#DIV/0!</v>
      </c>
      <c r="AA66" s="6"/>
      <c r="AB66" s="6"/>
      <c r="AC66" s="12" t="e">
        <f t="shared" si="269"/>
        <v>#DIV/0!</v>
      </c>
      <c r="AD66" s="12"/>
      <c r="AE66" s="12"/>
      <c r="AF66" s="12"/>
      <c r="AG66" s="13"/>
      <c r="AH66" s="6"/>
      <c r="AI66" s="6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6">
        <f t="shared" si="274"/>
        <v>0</v>
      </c>
      <c r="AX66" s="6"/>
      <c r="AY66" s="6"/>
      <c r="AZ66" s="6"/>
      <c r="BA66" s="6"/>
      <c r="BB66" s="6"/>
      <c r="BC66" s="6">
        <f t="shared" si="276"/>
        <v>0</v>
      </c>
      <c r="BD66" s="6"/>
      <c r="BE66" s="65">
        <f t="shared" si="277"/>
        <v>0</v>
      </c>
      <c r="BF66" s="6"/>
      <c r="BG66" s="6"/>
      <c r="BH66" s="6"/>
      <c r="BI66" s="6"/>
      <c r="BJ66" s="6"/>
      <c r="BK66" s="12"/>
      <c r="BL66" s="12"/>
      <c r="BM66" s="6">
        <f t="shared" si="275"/>
        <v>0</v>
      </c>
    </row>
    <row r="67" spans="1:65" x14ac:dyDescent="0.25">
      <c r="A67" s="30">
        <v>1000</v>
      </c>
      <c r="B67" s="29"/>
      <c r="C67" s="13" t="s">
        <v>72</v>
      </c>
      <c r="D67" s="13" t="e">
        <f>#REF!</f>
        <v>#REF!</v>
      </c>
      <c r="E67" s="13" t="e">
        <f>#REF!</f>
        <v>#REF!</v>
      </c>
      <c r="F67" s="10">
        <f>SUM(F68:F68)</f>
        <v>120000</v>
      </c>
      <c r="G67" s="10">
        <f>SUM(G68:G68)</f>
        <v>0</v>
      </c>
      <c r="H67" s="10">
        <f>SUM(H68:H68)</f>
        <v>0</v>
      </c>
      <c r="I67" s="10">
        <f>SUM(I68:I68)</f>
        <v>0</v>
      </c>
      <c r="J67" s="10">
        <f>SUM(J68:J68)</f>
        <v>0</v>
      </c>
      <c r="K67" s="12" t="e">
        <f t="shared" si="266"/>
        <v>#DIV/0!</v>
      </c>
      <c r="L67" s="10">
        <f t="shared" ref="L67:T67" si="278">SUM(L68:L68)</f>
        <v>0</v>
      </c>
      <c r="M67" s="10">
        <f t="shared" si="278"/>
        <v>0</v>
      </c>
      <c r="N67" s="10">
        <f t="shared" si="278"/>
        <v>0</v>
      </c>
      <c r="O67" s="10">
        <f t="shared" si="278"/>
        <v>0</v>
      </c>
      <c r="P67" s="10">
        <f t="shared" si="278"/>
        <v>0</v>
      </c>
      <c r="Q67" s="10">
        <f t="shared" si="278"/>
        <v>0</v>
      </c>
      <c r="R67" s="10">
        <f t="shared" si="278"/>
        <v>0</v>
      </c>
      <c r="S67" s="10">
        <f t="shared" si="278"/>
        <v>0</v>
      </c>
      <c r="T67" s="10">
        <f t="shared" si="278"/>
        <v>0</v>
      </c>
      <c r="U67" s="12"/>
      <c r="V67" s="10">
        <f>SUM(V68:V68)</f>
        <v>0</v>
      </c>
      <c r="W67" s="12"/>
      <c r="X67" s="10">
        <f>SUM(X68:X68)</f>
        <v>0</v>
      </c>
      <c r="Y67" s="10">
        <f>SUM(Y68:Y68)</f>
        <v>0</v>
      </c>
      <c r="Z67" s="12" t="e">
        <f t="shared" si="268"/>
        <v>#DIV/0!</v>
      </c>
      <c r="AA67" s="10">
        <f>SUM(AA68:AA68)</f>
        <v>0</v>
      </c>
      <c r="AB67" s="10">
        <f>SUM(AB68:AB68)</f>
        <v>0</v>
      </c>
      <c r="AC67" s="12" t="e">
        <f t="shared" si="269"/>
        <v>#DIV/0!</v>
      </c>
      <c r="AD67" s="12"/>
      <c r="AE67" s="12"/>
      <c r="AF67" s="12"/>
      <c r="AG67" s="10">
        <f>SUM(AG68:AG68)</f>
        <v>0</v>
      </c>
      <c r="AH67" s="10">
        <f>SUM(AH68:AH68)</f>
        <v>120000</v>
      </c>
      <c r="AI67" s="10">
        <f>SUM(AI68:AI68)</f>
        <v>0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0">
        <f t="shared" ref="AV67:BJ67" si="279">SUM(AV68:AV68)</f>
        <v>120000</v>
      </c>
      <c r="AW67" s="10">
        <f t="shared" si="279"/>
        <v>0</v>
      </c>
      <c r="AX67" s="6">
        <f t="shared" si="279"/>
        <v>0</v>
      </c>
      <c r="AY67" s="6">
        <f t="shared" si="279"/>
        <v>0</v>
      </c>
      <c r="AZ67" s="6">
        <f t="shared" si="279"/>
        <v>0</v>
      </c>
      <c r="BA67" s="6">
        <f t="shared" si="279"/>
        <v>0</v>
      </c>
      <c r="BB67" s="6">
        <f t="shared" si="279"/>
        <v>0</v>
      </c>
      <c r="BC67" s="10">
        <f t="shared" si="279"/>
        <v>0</v>
      </c>
      <c r="BD67" s="10">
        <f t="shared" si="279"/>
        <v>0</v>
      </c>
      <c r="BE67" s="10">
        <f t="shared" si="279"/>
        <v>0</v>
      </c>
      <c r="BF67" s="10">
        <f t="shared" si="279"/>
        <v>0</v>
      </c>
      <c r="BG67" s="10">
        <f t="shared" si="279"/>
        <v>0</v>
      </c>
      <c r="BH67" s="10">
        <f t="shared" si="279"/>
        <v>0</v>
      </c>
      <c r="BI67" s="10">
        <f t="shared" si="279"/>
        <v>0</v>
      </c>
      <c r="BJ67" s="10">
        <f t="shared" si="279"/>
        <v>0</v>
      </c>
      <c r="BK67" s="11"/>
      <c r="BL67" s="11"/>
      <c r="BM67" s="10">
        <f>SUM(BM68:BM68)</f>
        <v>120000</v>
      </c>
    </row>
    <row r="68" spans="1:65" x14ac:dyDescent="0.25">
      <c r="A68" s="31">
        <v>1001</v>
      </c>
      <c r="B68" s="15">
        <v>321</v>
      </c>
      <c r="C68" s="5" t="s">
        <v>73</v>
      </c>
      <c r="D68" s="13"/>
      <c r="E68" s="13"/>
      <c r="F68" s="8">
        <f>G68+M68+X68+AH68+AW68+AG68</f>
        <v>120000</v>
      </c>
      <c r="G68" s="6">
        <f>H68+I68+L68</f>
        <v>0</v>
      </c>
      <c r="H68" s="10"/>
      <c r="I68" s="5"/>
      <c r="J68" s="5"/>
      <c r="K68" s="12" t="e">
        <f t="shared" si="266"/>
        <v>#DIV/0!</v>
      </c>
      <c r="L68" s="10"/>
      <c r="M68" s="6">
        <f>N68+O68+P68+Q68+S68+T68+R68</f>
        <v>0</v>
      </c>
      <c r="N68" s="10"/>
      <c r="O68" s="10"/>
      <c r="P68" s="10"/>
      <c r="Q68" s="10"/>
      <c r="R68" s="11"/>
      <c r="S68" s="10"/>
      <c r="T68" s="10"/>
      <c r="U68" s="12"/>
      <c r="V68" s="10"/>
      <c r="W68" s="12"/>
      <c r="X68" s="12">
        <f t="shared" ref="X68:Y68" si="280">AA68</f>
        <v>0</v>
      </c>
      <c r="Y68" s="12">
        <f t="shared" si="280"/>
        <v>0</v>
      </c>
      <c r="Z68" s="12" t="e">
        <f t="shared" si="268"/>
        <v>#DIV/0!</v>
      </c>
      <c r="AA68" s="11"/>
      <c r="AB68" s="11"/>
      <c r="AC68" s="12" t="e">
        <f t="shared" si="269"/>
        <v>#DIV/0!</v>
      </c>
      <c r="AD68" s="12"/>
      <c r="AE68" s="12"/>
      <c r="AF68" s="12"/>
      <c r="AG68" s="13"/>
      <c r="AH68" s="6">
        <f>AI68+AV68</f>
        <v>120000</v>
      </c>
      <c r="AI68" s="6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6">
        <f>120000-50000+10000*5</f>
        <v>120000</v>
      </c>
      <c r="AW68" s="6">
        <f>AX68+AY68+AZ68+BA68+BB68</f>
        <v>0</v>
      </c>
      <c r="AX68" s="6"/>
      <c r="AY68" s="6"/>
      <c r="AZ68" s="6"/>
      <c r="BA68" s="6"/>
      <c r="BB68" s="6"/>
      <c r="BC68" s="6">
        <f>BD68+BF68+BG68+BH68+BI68+BJ68+BL68</f>
        <v>0</v>
      </c>
      <c r="BD68" s="10"/>
      <c r="BE68" s="65">
        <f>BF68+BG68+BH68+BI68+BJ68+BL68</f>
        <v>0</v>
      </c>
      <c r="BF68" s="10"/>
      <c r="BG68" s="10"/>
      <c r="BH68" s="10"/>
      <c r="BI68" s="10"/>
      <c r="BJ68" s="10"/>
      <c r="BK68" s="11"/>
      <c r="BL68" s="11"/>
      <c r="BM68" s="6">
        <f>G68+M68+X68+AH68+AW68+BC68+AG68</f>
        <v>120000</v>
      </c>
    </row>
    <row r="69" spans="1:65" x14ac:dyDescent="0.25">
      <c r="A69" s="30">
        <v>1100</v>
      </c>
      <c r="B69" s="30"/>
      <c r="C69" s="13" t="s">
        <v>74</v>
      </c>
      <c r="D69" s="32"/>
      <c r="E69" s="32"/>
      <c r="F69" s="10">
        <f>F70+F71</f>
        <v>113300</v>
      </c>
      <c r="G69" s="33">
        <f>G70</f>
        <v>0</v>
      </c>
      <c r="H69" s="33">
        <f>H70</f>
        <v>0</v>
      </c>
      <c r="I69" s="33">
        <f>I70</f>
        <v>0</v>
      </c>
      <c r="J69" s="33">
        <f>J70</f>
        <v>0</v>
      </c>
      <c r="K69" s="12" t="e">
        <f t="shared" si="266"/>
        <v>#DIV/0!</v>
      </c>
      <c r="L69" s="33">
        <f t="shared" ref="L69:T69" si="281">L70</f>
        <v>0</v>
      </c>
      <c r="M69" s="33">
        <f t="shared" si="281"/>
        <v>90800</v>
      </c>
      <c r="N69" s="33">
        <f t="shared" si="281"/>
        <v>0</v>
      </c>
      <c r="O69" s="33">
        <f t="shared" si="281"/>
        <v>0</v>
      </c>
      <c r="P69" s="33">
        <f t="shared" si="281"/>
        <v>0</v>
      </c>
      <c r="Q69" s="33">
        <f t="shared" si="281"/>
        <v>0</v>
      </c>
      <c r="R69" s="33">
        <f t="shared" si="281"/>
        <v>0</v>
      </c>
      <c r="S69" s="33">
        <f t="shared" si="281"/>
        <v>0</v>
      </c>
      <c r="T69" s="33">
        <f t="shared" si="281"/>
        <v>90800</v>
      </c>
      <c r="U69" s="34"/>
      <c r="V69" s="33">
        <f>V70</f>
        <v>0</v>
      </c>
      <c r="W69" s="34"/>
      <c r="X69" s="33">
        <f>X70</f>
        <v>0</v>
      </c>
      <c r="Y69" s="33">
        <f>Y70</f>
        <v>0</v>
      </c>
      <c r="Z69" s="12" t="e">
        <f t="shared" si="268"/>
        <v>#DIV/0!</v>
      </c>
      <c r="AA69" s="33">
        <f>AA70</f>
        <v>0</v>
      </c>
      <c r="AB69" s="33">
        <f>AB70</f>
        <v>0</v>
      </c>
      <c r="AC69" s="12" t="e">
        <f t="shared" si="269"/>
        <v>#DIV/0!</v>
      </c>
      <c r="AD69" s="34"/>
      <c r="AE69" s="34"/>
      <c r="AF69" s="34"/>
      <c r="AG69" s="33">
        <f>AG70</f>
        <v>0</v>
      </c>
      <c r="AH69" s="33">
        <f>AH70</f>
        <v>0</v>
      </c>
      <c r="AI69" s="33">
        <f>AI70</f>
        <v>0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3">
        <f>AV70</f>
        <v>0</v>
      </c>
      <c r="AW69" s="33">
        <f>SUM(AW70:AW71)</f>
        <v>22500</v>
      </c>
      <c r="AX69" s="33">
        <f t="shared" ref="AX69:BB69" si="282">SUM(AX70:AX71)</f>
        <v>0</v>
      </c>
      <c r="AY69" s="33">
        <f t="shared" si="282"/>
        <v>0</v>
      </c>
      <c r="AZ69" s="33">
        <f t="shared" si="282"/>
        <v>0</v>
      </c>
      <c r="BA69" s="33">
        <f t="shared" si="282"/>
        <v>0</v>
      </c>
      <c r="BB69" s="33">
        <f t="shared" si="282"/>
        <v>22500</v>
      </c>
      <c r="BC69" s="33">
        <f t="shared" ref="BC69" si="283">SUM(BC70:BC71)</f>
        <v>123900</v>
      </c>
      <c r="BD69" s="33">
        <f t="shared" ref="BD69:BE69" si="284">SUM(BD70:BD71)</f>
        <v>0</v>
      </c>
      <c r="BE69" s="33">
        <f t="shared" si="284"/>
        <v>123900</v>
      </c>
      <c r="BF69" s="33">
        <f t="shared" ref="BF69" si="285">SUM(BF70:BF71)</f>
        <v>0</v>
      </c>
      <c r="BG69" s="33">
        <f>BG70</f>
        <v>0</v>
      </c>
      <c r="BH69" s="33">
        <f t="shared" ref="BH69" si="286">SUM(BH70:BH71)</f>
        <v>0</v>
      </c>
      <c r="BI69" s="33">
        <f t="shared" ref="BI69" si="287">SUM(BI70:BI71)</f>
        <v>10200</v>
      </c>
      <c r="BJ69" s="33">
        <f t="shared" ref="BJ69" si="288">SUM(BJ70:BJ71)</f>
        <v>113700</v>
      </c>
      <c r="BK69" s="33">
        <f t="shared" ref="BK69" si="289">SUM(BK70:BK71)</f>
        <v>0</v>
      </c>
      <c r="BL69" s="33">
        <f t="shared" ref="BL69" si="290">SUM(BL70:BL71)</f>
        <v>0</v>
      </c>
      <c r="BM69" s="33">
        <f t="shared" ref="BM69" si="291">SUM(BM70:BM71)</f>
        <v>237200</v>
      </c>
    </row>
    <row r="70" spans="1:65" x14ac:dyDescent="0.25">
      <c r="A70" s="31">
        <v>1101</v>
      </c>
      <c r="B70" s="15">
        <v>244</v>
      </c>
      <c r="C70" s="5" t="s">
        <v>75</v>
      </c>
      <c r="D70" s="32"/>
      <c r="E70" s="32"/>
      <c r="F70" s="6">
        <f>G70+M70+X70+AH70+AW70+AG70</f>
        <v>90800</v>
      </c>
      <c r="G70" s="6">
        <f>H70+I70+L70</f>
        <v>0</v>
      </c>
      <c r="H70" s="35"/>
      <c r="I70" s="32"/>
      <c r="J70" s="32"/>
      <c r="K70" s="12" t="e">
        <f t="shared" si="266"/>
        <v>#DIV/0!</v>
      </c>
      <c r="L70" s="35"/>
      <c r="M70" s="6">
        <f>N70+O70+P70+Q70+S70+T70+R70</f>
        <v>90800</v>
      </c>
      <c r="N70" s="35"/>
      <c r="O70" s="35"/>
      <c r="P70" s="35"/>
      <c r="Q70" s="35"/>
      <c r="R70" s="34"/>
      <c r="S70" s="35">
        <f>500000-500000</f>
        <v>0</v>
      </c>
      <c r="T70" s="35">
        <f>35000-7500+5600+7700+50000</f>
        <v>90800</v>
      </c>
      <c r="U70" s="34"/>
      <c r="V70" s="35"/>
      <c r="W70" s="12"/>
      <c r="X70" s="12">
        <f>AA70</f>
        <v>0</v>
      </c>
      <c r="Y70" s="12">
        <f>AB70</f>
        <v>0</v>
      </c>
      <c r="Z70" s="12" t="e">
        <f t="shared" si="268"/>
        <v>#DIV/0!</v>
      </c>
      <c r="AA70" s="34"/>
      <c r="AB70" s="34"/>
      <c r="AC70" s="12" t="e">
        <f t="shared" si="269"/>
        <v>#DIV/0!</v>
      </c>
      <c r="AD70" s="34"/>
      <c r="AE70" s="34"/>
      <c r="AF70" s="34"/>
      <c r="AG70" s="36"/>
      <c r="AH70" s="6">
        <f>AI70+AV70</f>
        <v>0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6">
        <f>AX70+AY70+AZ70+BA70+BB70</f>
        <v>0</v>
      </c>
      <c r="AX70" s="35"/>
      <c r="AY70" s="35"/>
      <c r="AZ70" s="35"/>
      <c r="BA70" s="35"/>
      <c r="BB70" s="35"/>
      <c r="BC70" s="6">
        <f>BD70+BE70</f>
        <v>123900</v>
      </c>
      <c r="BD70" s="35"/>
      <c r="BE70" s="65">
        <f>BF70+BG70+BH70+BI70+BJ70+BL70+BK70</f>
        <v>123900</v>
      </c>
      <c r="BF70" s="35"/>
      <c r="BG70" s="35"/>
      <c r="BH70" s="35"/>
      <c r="BI70" s="35">
        <f>700+9500</f>
        <v>10200</v>
      </c>
      <c r="BJ70" s="35">
        <f>60000-700-5600+60000</f>
        <v>113700</v>
      </c>
      <c r="BK70" s="35">
        <f>3000-3000</f>
        <v>0</v>
      </c>
      <c r="BL70" s="35">
        <f>3000-3000</f>
        <v>0</v>
      </c>
      <c r="BM70" s="6">
        <f>G70+M70+X70+AH70+AW70+BC70+AG70</f>
        <v>214700</v>
      </c>
    </row>
    <row r="71" spans="1:65" x14ac:dyDescent="0.25">
      <c r="A71" s="31">
        <v>1101</v>
      </c>
      <c r="B71" s="15">
        <v>350</v>
      </c>
      <c r="C71" s="5" t="s">
        <v>75</v>
      </c>
      <c r="D71" s="32"/>
      <c r="E71" s="32"/>
      <c r="F71" s="6">
        <f>G71+M71+X71+AH71+AW71+AG71</f>
        <v>22500</v>
      </c>
      <c r="G71" s="6">
        <f>H71+I71+L71</f>
        <v>0</v>
      </c>
      <c r="H71" s="35"/>
      <c r="I71" s="32"/>
      <c r="J71" s="32"/>
      <c r="K71" s="12" t="e">
        <f t="shared" si="266"/>
        <v>#DIV/0!</v>
      </c>
      <c r="L71" s="35"/>
      <c r="M71" s="6">
        <f>N71+O71+P71+Q71+S71+T71+R71</f>
        <v>0</v>
      </c>
      <c r="N71" s="35"/>
      <c r="O71" s="35"/>
      <c r="P71" s="35"/>
      <c r="Q71" s="35"/>
      <c r="R71" s="34"/>
      <c r="S71" s="35"/>
      <c r="T71" s="35"/>
      <c r="U71" s="34"/>
      <c r="V71" s="35"/>
      <c r="W71" s="12"/>
      <c r="X71" s="12"/>
      <c r="Y71" s="12"/>
      <c r="Z71" s="12"/>
      <c r="AA71" s="34"/>
      <c r="AB71" s="34"/>
      <c r="AC71" s="12"/>
      <c r="AD71" s="34"/>
      <c r="AE71" s="34"/>
      <c r="AF71" s="34"/>
      <c r="AG71" s="36"/>
      <c r="AH71" s="6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6">
        <f>AX71+AY71+AZ71+BA71+BB71</f>
        <v>22500</v>
      </c>
      <c r="AX71" s="35"/>
      <c r="AY71" s="35"/>
      <c r="AZ71" s="35"/>
      <c r="BA71" s="35"/>
      <c r="BB71" s="35">
        <f>7500+10000+5000</f>
        <v>22500</v>
      </c>
      <c r="BC71" s="6">
        <f>BD71+BF71+BG71+BH71+BI71+BJ71+BL71</f>
        <v>0</v>
      </c>
      <c r="BD71" s="35"/>
      <c r="BE71" s="65">
        <f>BF71+BG71+BH71+BI71+BJ71+BL71</f>
        <v>0</v>
      </c>
      <c r="BF71" s="35"/>
      <c r="BG71" s="35"/>
      <c r="BH71" s="35"/>
      <c r="BI71" s="35"/>
      <c r="BJ71" s="35"/>
      <c r="BK71" s="35"/>
      <c r="BL71" s="35"/>
      <c r="BM71" s="6">
        <f>G71+M71+X71+AH71+AW71+BC71+AG71</f>
        <v>22500</v>
      </c>
    </row>
    <row r="72" spans="1:65" x14ac:dyDescent="0.25">
      <c r="A72" s="31">
        <v>1301</v>
      </c>
      <c r="B72" s="15">
        <v>730</v>
      </c>
      <c r="C72" s="5" t="s">
        <v>105</v>
      </c>
      <c r="D72" s="32"/>
      <c r="E72" s="32"/>
      <c r="F72" s="6">
        <f>G72+M72+X72+AH72+AW72+AG72+W72</f>
        <v>2000</v>
      </c>
      <c r="G72" s="6">
        <f>H72+I72+L72</f>
        <v>0</v>
      </c>
      <c r="H72" s="35"/>
      <c r="I72" s="32"/>
      <c r="J72" s="32"/>
      <c r="K72" s="12"/>
      <c r="L72" s="35"/>
      <c r="M72" s="6">
        <f>N72+O72+P72+Q72+S72+T72+R72</f>
        <v>0</v>
      </c>
      <c r="N72" s="35"/>
      <c r="O72" s="35"/>
      <c r="P72" s="35"/>
      <c r="Q72" s="35"/>
      <c r="R72" s="34"/>
      <c r="S72" s="35"/>
      <c r="T72" s="35"/>
      <c r="U72" s="34"/>
      <c r="V72" s="35"/>
      <c r="W72" s="6">
        <f>2000</f>
        <v>2000</v>
      </c>
      <c r="X72" s="12"/>
      <c r="Y72" s="12"/>
      <c r="Z72" s="12"/>
      <c r="AA72" s="34"/>
      <c r="AB72" s="34"/>
      <c r="AC72" s="12"/>
      <c r="AD72" s="34"/>
      <c r="AE72" s="34"/>
      <c r="AF72" s="34"/>
      <c r="AG72" s="36"/>
      <c r="AH72" s="6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6"/>
      <c r="AX72" s="35"/>
      <c r="AY72" s="35"/>
      <c r="AZ72" s="35"/>
      <c r="BA72" s="35"/>
      <c r="BB72" s="35"/>
      <c r="BC72" s="6"/>
      <c r="BD72" s="35"/>
      <c r="BE72" s="65">
        <f>BF72+BG72+BH72+BI72+BJ72+BL72</f>
        <v>0</v>
      </c>
      <c r="BF72" s="35"/>
      <c r="BG72" s="35"/>
      <c r="BH72" s="35"/>
      <c r="BI72" s="35"/>
      <c r="BJ72" s="35"/>
      <c r="BK72" s="35"/>
      <c r="BL72" s="35"/>
      <c r="BM72" s="6">
        <f>G72+M72+X72+AH72+AW72+BC72+AG72+W72</f>
        <v>2000</v>
      </c>
    </row>
    <row r="73" spans="1:65" x14ac:dyDescent="0.25">
      <c r="A73" s="30">
        <v>1403</v>
      </c>
      <c r="B73" s="30"/>
      <c r="C73" s="13" t="s">
        <v>76</v>
      </c>
      <c r="D73" s="36"/>
      <c r="E73" s="36"/>
      <c r="F73" s="37">
        <f>G73+M73+X73+AH73+AW73+AG73</f>
        <v>238742</v>
      </c>
      <c r="G73" s="10">
        <f>H73+I73+L73</f>
        <v>0</v>
      </c>
      <c r="H73" s="33"/>
      <c r="I73" s="36"/>
      <c r="J73" s="36"/>
      <c r="K73" s="12" t="e">
        <f t="shared" si="266"/>
        <v>#DIV/0!</v>
      </c>
      <c r="L73" s="33"/>
      <c r="M73" s="10">
        <f>N73+O73+P73+Q73+S73+T73+R73</f>
        <v>0</v>
      </c>
      <c r="N73" s="33"/>
      <c r="O73" s="33"/>
      <c r="P73" s="33"/>
      <c r="Q73" s="33"/>
      <c r="R73" s="38"/>
      <c r="S73" s="33"/>
      <c r="T73" s="33"/>
      <c r="U73" s="34"/>
      <c r="V73" s="33"/>
      <c r="W73" s="12"/>
      <c r="X73" s="11">
        <f>AA73</f>
        <v>0</v>
      </c>
      <c r="Y73" s="11">
        <f>AB73</f>
        <v>0</v>
      </c>
      <c r="Z73" s="12" t="e">
        <f t="shared" ref="Z73:Z78" si="292">Y73/X73*100</f>
        <v>#DIV/0!</v>
      </c>
      <c r="AA73" s="38"/>
      <c r="AB73" s="38"/>
      <c r="AC73" s="12" t="e">
        <f t="shared" ref="AC73:AC78" si="293">AB73/AA73*100</f>
        <v>#DIV/0!</v>
      </c>
      <c r="AD73" s="34"/>
      <c r="AE73" s="34"/>
      <c r="AF73" s="34"/>
      <c r="AG73" s="33">
        <f>238742</f>
        <v>238742</v>
      </c>
      <c r="AH73" s="10">
        <f>AI73+AV73</f>
        <v>0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6">
        <f>AX73+AY73+AZ73+BA73+BB73</f>
        <v>0</v>
      </c>
      <c r="AX73" s="35"/>
      <c r="AY73" s="35"/>
      <c r="AZ73" s="35"/>
      <c r="BA73" s="35"/>
      <c r="BB73" s="35"/>
      <c r="BC73" s="10">
        <f>BD73+BF73+BG73+BH73+BI73+BJ73</f>
        <v>0</v>
      </c>
      <c r="BD73" s="33"/>
      <c r="BE73" s="66"/>
      <c r="BF73" s="33"/>
      <c r="BG73" s="33"/>
      <c r="BH73" s="33"/>
      <c r="BI73" s="33"/>
      <c r="BJ73" s="33"/>
      <c r="BK73" s="38"/>
      <c r="BL73" s="38"/>
      <c r="BM73" s="6">
        <f>G73+M73+X73+AH73+AW73+BC73+AG73</f>
        <v>238742</v>
      </c>
    </row>
    <row r="74" spans="1:65" x14ac:dyDescent="0.25">
      <c r="A74" s="5"/>
      <c r="B74" s="5"/>
      <c r="C74" s="39" t="s">
        <v>27</v>
      </c>
      <c r="D74" s="36" t="e">
        <f>D4+#REF!+D34+#REF!+D58+#REF!+D67</f>
        <v>#REF!</v>
      </c>
      <c r="E74" s="36" t="e">
        <f>E4+#REF!+E34+#REF!+E58+#REF!+E67</f>
        <v>#REF!</v>
      </c>
      <c r="F74" s="40">
        <f>F4+F34+F58+F67+F21+F24+F69+F73+F56+F72</f>
        <v>28871437</v>
      </c>
      <c r="G74" s="40">
        <f>G4+G34+G58+G67+G21+G24+G69+G73+G56</f>
        <v>9008030</v>
      </c>
      <c r="H74" s="40">
        <f>H4+H34+H58+H67+H21+H24+H69+H73+H56</f>
        <v>6918740.4000000004</v>
      </c>
      <c r="I74" s="40">
        <f>I4+I34+I58+I67+I21+I24+I69+I73+I56</f>
        <v>0</v>
      </c>
      <c r="J74" s="40">
        <f>J4+J34+J58+J67+J21+J24+J69+J73+J56</f>
        <v>0</v>
      </c>
      <c r="K74" s="12" t="e">
        <f t="shared" si="266"/>
        <v>#DIV/0!</v>
      </c>
      <c r="L74" s="40">
        <f t="shared" ref="L74:U74" si="294">L4+L34+L58+L67+L21+L24+L69+L73+L56</f>
        <v>2089289.6</v>
      </c>
      <c r="M74" s="40">
        <f t="shared" si="294"/>
        <v>18618565</v>
      </c>
      <c r="N74" s="40">
        <f t="shared" si="294"/>
        <v>121100</v>
      </c>
      <c r="O74" s="40">
        <f t="shared" si="294"/>
        <v>3600</v>
      </c>
      <c r="P74" s="40">
        <f t="shared" si="294"/>
        <v>767000</v>
      </c>
      <c r="Q74" s="40">
        <f t="shared" si="294"/>
        <v>0</v>
      </c>
      <c r="R74" s="40">
        <f t="shared" si="294"/>
        <v>0</v>
      </c>
      <c r="S74" s="40">
        <f t="shared" si="294"/>
        <v>2849392</v>
      </c>
      <c r="T74" s="40">
        <f t="shared" si="294"/>
        <v>1082173</v>
      </c>
      <c r="U74" s="40">
        <f t="shared" si="294"/>
        <v>9500</v>
      </c>
      <c r="V74" s="40">
        <f>V4+V34+V58+V67+V21+V24+V69+V73+V56+V72</f>
        <v>13785800</v>
      </c>
      <c r="W74" s="40">
        <f>W4+W34+W58+W67+W21+W24+W69+W73+W56+W72</f>
        <v>2000</v>
      </c>
      <c r="X74" s="40">
        <f>X4+X34+X58+X67+X21+X24+X69+X73+X56</f>
        <v>0</v>
      </c>
      <c r="Y74" s="40">
        <f>Y4+Y34+Y58+Y67+Y21+Y24+Y69+Y73+Y56</f>
        <v>0</v>
      </c>
      <c r="Z74" s="12" t="e">
        <f t="shared" si="292"/>
        <v>#DIV/0!</v>
      </c>
      <c r="AA74" s="40">
        <f>AA4+AA34+AA58+AA67+AA21+AA24+AA69+AA73+AA56</f>
        <v>0</v>
      </c>
      <c r="AB74" s="40">
        <f>AB4+AB34+AB58+AB67+AB21+AB24+AB69+AB73+AB56</f>
        <v>0</v>
      </c>
      <c r="AC74" s="12" t="e">
        <f t="shared" si="293"/>
        <v>#DIV/0!</v>
      </c>
      <c r="AD74" s="34"/>
      <c r="AE74" s="34"/>
      <c r="AF74" s="34"/>
      <c r="AG74" s="40">
        <f>AG4+AG34+AG58+AG67+AG21+AG24+AG69+AG73+AG56</f>
        <v>238742</v>
      </c>
      <c r="AH74" s="40">
        <f>AH4+AH34+AH58+AH67+AH21+AH24+AH69+AH73+AH56</f>
        <v>120000</v>
      </c>
      <c r="AI74" s="40">
        <f>AI4+AI34+AI58+AI67+AI21+AI24+AI69+AI73+AI56</f>
        <v>0</v>
      </c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40">
        <f t="shared" ref="AV74:BL74" si="295">AV4+AV34+AV58+AV67+AV21+AV24+AV69+AV73+AV56</f>
        <v>120000</v>
      </c>
      <c r="AW74" s="40">
        <f t="shared" si="295"/>
        <v>884100</v>
      </c>
      <c r="AX74" s="40">
        <f t="shared" si="295"/>
        <v>590000</v>
      </c>
      <c r="AY74" s="40">
        <f t="shared" si="295"/>
        <v>19300</v>
      </c>
      <c r="AZ74" s="40">
        <f t="shared" si="295"/>
        <v>0</v>
      </c>
      <c r="BA74" s="40">
        <f t="shared" si="295"/>
        <v>186100</v>
      </c>
      <c r="BB74" s="40">
        <f t="shared" si="295"/>
        <v>88700</v>
      </c>
      <c r="BC74" s="40">
        <f t="shared" si="295"/>
        <v>6554200</v>
      </c>
      <c r="BD74" s="40">
        <f t="shared" si="295"/>
        <v>4854100</v>
      </c>
      <c r="BE74" s="40">
        <f t="shared" si="295"/>
        <v>1700100</v>
      </c>
      <c r="BF74" s="40">
        <f t="shared" si="295"/>
        <v>0</v>
      </c>
      <c r="BG74" s="40">
        <f t="shared" si="295"/>
        <v>0</v>
      </c>
      <c r="BH74" s="40">
        <f t="shared" si="295"/>
        <v>0</v>
      </c>
      <c r="BI74" s="40">
        <f t="shared" si="295"/>
        <v>486000</v>
      </c>
      <c r="BJ74" s="40">
        <f t="shared" si="295"/>
        <v>1048300</v>
      </c>
      <c r="BK74" s="40">
        <f t="shared" si="295"/>
        <v>83000</v>
      </c>
      <c r="BL74" s="40">
        <f t="shared" si="295"/>
        <v>82800</v>
      </c>
      <c r="BM74" s="40">
        <f>BM4+BM34+BM58+BM67+BM21+BM24+BM69+BM73+BM56+BM72</f>
        <v>35425637</v>
      </c>
    </row>
    <row r="75" spans="1:65" x14ac:dyDescent="0.25">
      <c r="A75" s="5"/>
      <c r="B75" s="41"/>
      <c r="C75" s="41" t="s">
        <v>77</v>
      </c>
      <c r="D75" s="5"/>
      <c r="E75" s="5"/>
      <c r="F75" s="10">
        <f>G75+M75+X75+AH75+AW75+AG75</f>
        <v>238742</v>
      </c>
      <c r="G75" s="6"/>
      <c r="H75" s="6"/>
      <c r="I75" s="6"/>
      <c r="J75" s="6"/>
      <c r="K75" s="12" t="e">
        <f t="shared" si="266"/>
        <v>#DIV/0!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f>AB75</f>
        <v>0</v>
      </c>
      <c r="Z75" s="12" t="e">
        <f t="shared" si="292"/>
        <v>#DIV/0!</v>
      </c>
      <c r="AA75" s="6"/>
      <c r="AB75" s="6"/>
      <c r="AC75" s="12" t="e">
        <f t="shared" si="293"/>
        <v>#DIV/0!</v>
      </c>
      <c r="AD75" s="12"/>
      <c r="AE75" s="12"/>
      <c r="AF75" s="12"/>
      <c r="AG75" s="6">
        <f>AG73</f>
        <v>238742</v>
      </c>
      <c r="AH75" s="6"/>
      <c r="AI75" s="6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6"/>
      <c r="AW75" s="6">
        <f>AX75+AY75+AZ75+BA75+BB75</f>
        <v>0</v>
      </c>
      <c r="AX75" s="6"/>
      <c r="AY75" s="6"/>
      <c r="AZ75" s="6"/>
      <c r="BA75" s="6"/>
      <c r="BB75" s="6"/>
      <c r="BC75" s="6">
        <f>BD75+BF75+BG75+BH75+BI75+BJ75+BL75</f>
        <v>0</v>
      </c>
      <c r="BD75" s="6"/>
      <c r="BE75" s="65"/>
      <c r="BF75" s="6"/>
      <c r="BG75" s="6"/>
      <c r="BH75" s="6"/>
      <c r="BI75" s="6"/>
      <c r="BJ75" s="6"/>
      <c r="BK75" s="6"/>
      <c r="BL75" s="6"/>
      <c r="BM75" s="33">
        <f>G75+M75+X75+AH75+AW75+BC75+AG75</f>
        <v>238742</v>
      </c>
    </row>
    <row r="76" spans="1:65" x14ac:dyDescent="0.25">
      <c r="A76" s="5"/>
      <c r="B76" s="41"/>
      <c r="C76" s="43" t="s">
        <v>27</v>
      </c>
      <c r="D76" s="13"/>
      <c r="E76" s="13"/>
      <c r="F76" s="37">
        <f>F74-F75</f>
        <v>28632695</v>
      </c>
      <c r="G76" s="37">
        <f>G74-G75</f>
        <v>9008030</v>
      </c>
      <c r="H76" s="37">
        <f>H74-H75</f>
        <v>6918740.4000000004</v>
      </c>
      <c r="I76" s="37">
        <f>I74-I75</f>
        <v>0</v>
      </c>
      <c r="J76" s="37">
        <f>J74-J75</f>
        <v>0</v>
      </c>
      <c r="K76" s="12" t="e">
        <f t="shared" si="266"/>
        <v>#DIV/0!</v>
      </c>
      <c r="L76" s="10">
        <f t="shared" ref="L76:Y76" si="296">L74+L75</f>
        <v>2089289.6</v>
      </c>
      <c r="M76" s="10">
        <f t="shared" si="296"/>
        <v>18618565</v>
      </c>
      <c r="N76" s="10">
        <f t="shared" si="296"/>
        <v>121100</v>
      </c>
      <c r="O76" s="10">
        <f t="shared" si="296"/>
        <v>3600</v>
      </c>
      <c r="P76" s="10">
        <f t="shared" si="296"/>
        <v>767000</v>
      </c>
      <c r="Q76" s="10">
        <f t="shared" si="296"/>
        <v>0</v>
      </c>
      <c r="R76" s="10">
        <f t="shared" si="296"/>
        <v>0</v>
      </c>
      <c r="S76" s="10">
        <f t="shared" si="296"/>
        <v>2849392</v>
      </c>
      <c r="T76" s="10">
        <f t="shared" si="296"/>
        <v>1082173</v>
      </c>
      <c r="U76" s="10">
        <f t="shared" si="296"/>
        <v>9500</v>
      </c>
      <c r="V76" s="10">
        <f t="shared" si="296"/>
        <v>13785800</v>
      </c>
      <c r="W76" s="10">
        <f t="shared" si="296"/>
        <v>2000</v>
      </c>
      <c r="X76" s="10">
        <f t="shared" si="296"/>
        <v>0</v>
      </c>
      <c r="Y76" s="10">
        <f t="shared" si="296"/>
        <v>0</v>
      </c>
      <c r="Z76" s="12" t="e">
        <f t="shared" si="292"/>
        <v>#DIV/0!</v>
      </c>
      <c r="AA76" s="10">
        <f>AA74+AA75</f>
        <v>0</v>
      </c>
      <c r="AB76" s="10">
        <f>AB74+AB75</f>
        <v>0</v>
      </c>
      <c r="AC76" s="12" t="e">
        <f t="shared" si="293"/>
        <v>#DIV/0!</v>
      </c>
      <c r="AD76" s="18"/>
      <c r="AE76" s="18"/>
      <c r="AF76" s="18"/>
      <c r="AG76" s="37">
        <f>AG74-AG75</f>
        <v>0</v>
      </c>
      <c r="AH76" s="10">
        <f>AH74+AH75</f>
        <v>120000</v>
      </c>
      <c r="AI76" s="10">
        <f>AI74+AI75</f>
        <v>0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0">
        <f>AV74+AV75</f>
        <v>120000</v>
      </c>
      <c r="AW76" s="10">
        <f>AW74+AW75</f>
        <v>884100</v>
      </c>
      <c r="AX76" s="6">
        <f t="shared" ref="AX76" si="297">AX74+AX75</f>
        <v>590000</v>
      </c>
      <c r="AY76" s="6">
        <f t="shared" ref="AY76" si="298">AY74+AY75</f>
        <v>19300</v>
      </c>
      <c r="AZ76" s="6">
        <f t="shared" ref="AZ76" si="299">AZ74+AZ75</f>
        <v>0</v>
      </c>
      <c r="BA76" s="6">
        <f t="shared" ref="BA76" si="300">BA74+BA75</f>
        <v>186100</v>
      </c>
      <c r="BB76" s="6">
        <f t="shared" ref="BB76" si="301">BB74+BB75</f>
        <v>88700</v>
      </c>
      <c r="BC76" s="10">
        <f t="shared" ref="BC76:BL76" si="302">BC74+BC75</f>
        <v>6554200</v>
      </c>
      <c r="BD76" s="10">
        <f t="shared" si="302"/>
        <v>4854100</v>
      </c>
      <c r="BE76" s="10">
        <f t="shared" si="302"/>
        <v>1700100</v>
      </c>
      <c r="BF76" s="10">
        <f t="shared" si="302"/>
        <v>0</v>
      </c>
      <c r="BG76" s="10">
        <f t="shared" si="302"/>
        <v>0</v>
      </c>
      <c r="BH76" s="10">
        <f t="shared" si="302"/>
        <v>0</v>
      </c>
      <c r="BI76" s="10">
        <f t="shared" si="302"/>
        <v>486000</v>
      </c>
      <c r="BJ76" s="10">
        <f t="shared" si="302"/>
        <v>1048300</v>
      </c>
      <c r="BK76" s="10">
        <f t="shared" si="302"/>
        <v>83000</v>
      </c>
      <c r="BL76" s="10">
        <f t="shared" si="302"/>
        <v>82800</v>
      </c>
      <c r="BM76" s="10">
        <f>BM74-BM75</f>
        <v>35186895</v>
      </c>
    </row>
    <row r="77" spans="1:65" x14ac:dyDescent="0.25">
      <c r="A77" s="50" t="s">
        <v>81</v>
      </c>
      <c r="B77" s="50"/>
      <c r="C77" s="54"/>
      <c r="D77" s="54"/>
      <c r="E77" s="54"/>
      <c r="F77" s="45">
        <f>F4+F21+F24+F34+F67+F69+F73+F56+F72</f>
        <v>28162237</v>
      </c>
      <c r="G77" s="45">
        <f>G4+G21+G24+G34+G67+G69+G73+G56</f>
        <v>8461430</v>
      </c>
      <c r="H77" s="45">
        <f>H4+H21+H24+H34+H67+H69+H73+H56</f>
        <v>6498940.4000000004</v>
      </c>
      <c r="I77" s="45">
        <f>I4+I21+I24+I34+I67+I69+I73+I56</f>
        <v>0</v>
      </c>
      <c r="J77" s="45">
        <f>J4+J21+J24+J34+J67+J69+J73+J56</f>
        <v>0</v>
      </c>
      <c r="K77" s="53" t="e">
        <f t="shared" si="266"/>
        <v>#DIV/0!</v>
      </c>
      <c r="L77" s="45">
        <f t="shared" ref="L77:V77" si="303">L4+L21+L24+L34+L67+L69+L73+L56</f>
        <v>1962489.6</v>
      </c>
      <c r="M77" s="45">
        <f t="shared" si="303"/>
        <v>18460565</v>
      </c>
      <c r="N77" s="45">
        <f t="shared" si="303"/>
        <v>121100</v>
      </c>
      <c r="O77" s="45">
        <f t="shared" si="303"/>
        <v>3600</v>
      </c>
      <c r="P77" s="45">
        <f t="shared" si="303"/>
        <v>767000</v>
      </c>
      <c r="Q77" s="45">
        <f t="shared" si="303"/>
        <v>0</v>
      </c>
      <c r="R77" s="45">
        <f t="shared" si="303"/>
        <v>0</v>
      </c>
      <c r="S77" s="45">
        <f t="shared" si="303"/>
        <v>2849392</v>
      </c>
      <c r="T77" s="45">
        <f t="shared" si="303"/>
        <v>924173</v>
      </c>
      <c r="U77" s="45">
        <f t="shared" si="303"/>
        <v>9500</v>
      </c>
      <c r="V77" s="45">
        <f t="shared" si="303"/>
        <v>13785800</v>
      </c>
      <c r="W77" s="45">
        <f>W4+W21+W24+W34+W67+W69+W73+W56+W72</f>
        <v>2000</v>
      </c>
      <c r="X77" s="45">
        <f>X4+X21+X24+X34+X67+X69+X73+X56</f>
        <v>0</v>
      </c>
      <c r="Y77" s="45">
        <f>Y4+Y21+Y24+Y34+Y67+Y69+Y73+Y56</f>
        <v>0</v>
      </c>
      <c r="Z77" s="53" t="e">
        <f t="shared" si="292"/>
        <v>#DIV/0!</v>
      </c>
      <c r="AA77" s="45">
        <f>AA4+AA21+AA24+AA34+AA67+AA69+AA73+AA56</f>
        <v>0</v>
      </c>
      <c r="AB77" s="45">
        <f>AB4+AB21+AB24+AB34+AB67+AB69+AB73+AB56</f>
        <v>0</v>
      </c>
      <c r="AC77" s="53" t="e">
        <f t="shared" si="293"/>
        <v>#DIV/0!</v>
      </c>
      <c r="AD77" s="53"/>
      <c r="AE77" s="53"/>
      <c r="AF77" s="53"/>
      <c r="AG77" s="45">
        <f>AG4+AG21+AG24+AG34+AG67+AG69+AG73+AG56</f>
        <v>238742</v>
      </c>
      <c r="AH77" s="45">
        <f>AH4+AH21+AH24+AH34+AH67+AH69+AH73+AH56</f>
        <v>120000</v>
      </c>
      <c r="AI77" s="45">
        <f>AI4+AI21+AI24+AI34+AI67+AI69+AI73+AI56</f>
        <v>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45">
        <f t="shared" ref="AV77:BL77" si="304">AV4+AV21+AV24+AV34+AV67+AV69+AV73+AV56</f>
        <v>120000</v>
      </c>
      <c r="AW77" s="45">
        <f t="shared" si="304"/>
        <v>879500</v>
      </c>
      <c r="AX77" s="45">
        <f t="shared" si="304"/>
        <v>590000</v>
      </c>
      <c r="AY77" s="45">
        <f t="shared" si="304"/>
        <v>19200</v>
      </c>
      <c r="AZ77" s="45">
        <f t="shared" si="304"/>
        <v>0</v>
      </c>
      <c r="BA77" s="45">
        <f t="shared" si="304"/>
        <v>186100</v>
      </c>
      <c r="BB77" s="45">
        <f t="shared" si="304"/>
        <v>84200</v>
      </c>
      <c r="BC77" s="45">
        <f t="shared" si="304"/>
        <v>6248400</v>
      </c>
      <c r="BD77" s="45">
        <f t="shared" si="304"/>
        <v>4854100</v>
      </c>
      <c r="BE77" s="45">
        <f t="shared" si="304"/>
        <v>1394300</v>
      </c>
      <c r="BF77" s="45">
        <f t="shared" si="304"/>
        <v>0</v>
      </c>
      <c r="BG77" s="45">
        <f t="shared" si="304"/>
        <v>0</v>
      </c>
      <c r="BH77" s="45">
        <f t="shared" si="304"/>
        <v>0</v>
      </c>
      <c r="BI77" s="45">
        <f t="shared" si="304"/>
        <v>486000</v>
      </c>
      <c r="BJ77" s="45">
        <f t="shared" si="304"/>
        <v>825300</v>
      </c>
      <c r="BK77" s="45">
        <f t="shared" si="304"/>
        <v>83000</v>
      </c>
      <c r="BL77" s="45">
        <f t="shared" si="304"/>
        <v>0</v>
      </c>
      <c r="BM77" s="45">
        <f>BM4+BM21+BM24+BM34+BM67+BM69+BM73+BM56+BM72</f>
        <v>34410637</v>
      </c>
    </row>
    <row r="78" spans="1:65" x14ac:dyDescent="0.25">
      <c r="A78" s="50" t="s">
        <v>82</v>
      </c>
      <c r="B78" s="50"/>
      <c r="C78" s="54"/>
      <c r="D78" s="54"/>
      <c r="E78" s="54"/>
      <c r="F78" s="45">
        <f>F58</f>
        <v>709200</v>
      </c>
      <c r="G78" s="45">
        <f>G58</f>
        <v>546600</v>
      </c>
      <c r="H78" s="45">
        <f>H58</f>
        <v>419800</v>
      </c>
      <c r="I78" s="45">
        <f>I58</f>
        <v>0</v>
      </c>
      <c r="J78" s="45">
        <f>J58</f>
        <v>0</v>
      </c>
      <c r="K78" s="53" t="e">
        <f t="shared" si="266"/>
        <v>#DIV/0!</v>
      </c>
      <c r="L78" s="45">
        <f t="shared" ref="L78:Y78" si="305">L58</f>
        <v>126800</v>
      </c>
      <c r="M78" s="45">
        <f t="shared" si="305"/>
        <v>158000</v>
      </c>
      <c r="N78" s="45">
        <f t="shared" si="305"/>
        <v>0</v>
      </c>
      <c r="O78" s="45">
        <f t="shared" si="305"/>
        <v>0</v>
      </c>
      <c r="P78" s="45">
        <f t="shared" si="305"/>
        <v>0</v>
      </c>
      <c r="Q78" s="45">
        <f t="shared" si="305"/>
        <v>0</v>
      </c>
      <c r="R78" s="45">
        <f t="shared" si="305"/>
        <v>0</v>
      </c>
      <c r="S78" s="45">
        <f t="shared" si="305"/>
        <v>0</v>
      </c>
      <c r="T78" s="45">
        <f t="shared" si="305"/>
        <v>158000</v>
      </c>
      <c r="U78" s="45">
        <f t="shared" si="305"/>
        <v>0</v>
      </c>
      <c r="V78" s="45">
        <f t="shared" si="305"/>
        <v>0</v>
      </c>
      <c r="W78" s="45">
        <f t="shared" si="305"/>
        <v>0</v>
      </c>
      <c r="X78" s="45">
        <f t="shared" si="305"/>
        <v>0</v>
      </c>
      <c r="Y78" s="45">
        <f t="shared" si="305"/>
        <v>0</v>
      </c>
      <c r="Z78" s="53" t="e">
        <f t="shared" si="292"/>
        <v>#DIV/0!</v>
      </c>
      <c r="AA78" s="45">
        <f>AA58</f>
        <v>0</v>
      </c>
      <c r="AB78" s="45">
        <f>AB58</f>
        <v>0</v>
      </c>
      <c r="AC78" s="53" t="e">
        <f t="shared" si="293"/>
        <v>#DIV/0!</v>
      </c>
      <c r="AD78" s="53"/>
      <c r="AE78" s="53"/>
      <c r="AF78" s="53"/>
      <c r="AG78" s="45">
        <f>AG58</f>
        <v>0</v>
      </c>
      <c r="AH78" s="45">
        <f>AH58</f>
        <v>0</v>
      </c>
      <c r="AI78" s="45">
        <f>AI58</f>
        <v>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45">
        <f t="shared" ref="AV78:BM78" si="306">AV58</f>
        <v>0</v>
      </c>
      <c r="AW78" s="45">
        <f t="shared" si="306"/>
        <v>4600</v>
      </c>
      <c r="AX78" s="45">
        <f t="shared" si="306"/>
        <v>0</v>
      </c>
      <c r="AY78" s="45">
        <f t="shared" si="306"/>
        <v>100</v>
      </c>
      <c r="AZ78" s="45">
        <f t="shared" si="306"/>
        <v>0</v>
      </c>
      <c r="BA78" s="45">
        <f t="shared" si="306"/>
        <v>0</v>
      </c>
      <c r="BB78" s="45">
        <f t="shared" si="306"/>
        <v>4500</v>
      </c>
      <c r="BC78" s="45">
        <f t="shared" si="306"/>
        <v>305800</v>
      </c>
      <c r="BD78" s="45">
        <f t="shared" si="306"/>
        <v>0</v>
      </c>
      <c r="BE78" s="45">
        <f t="shared" si="306"/>
        <v>305800</v>
      </c>
      <c r="BF78" s="45">
        <f t="shared" si="306"/>
        <v>0</v>
      </c>
      <c r="BG78" s="45">
        <f t="shared" si="306"/>
        <v>0</v>
      </c>
      <c r="BH78" s="45">
        <f t="shared" si="306"/>
        <v>0</v>
      </c>
      <c r="BI78" s="45">
        <f t="shared" si="306"/>
        <v>0</v>
      </c>
      <c r="BJ78" s="45">
        <f t="shared" si="306"/>
        <v>223000</v>
      </c>
      <c r="BK78" s="45">
        <f t="shared" si="306"/>
        <v>0</v>
      </c>
      <c r="BL78" s="45">
        <f t="shared" si="306"/>
        <v>82800</v>
      </c>
      <c r="BM78" s="45">
        <f t="shared" si="306"/>
        <v>1015000</v>
      </c>
    </row>
    <row r="79" spans="1:65" x14ac:dyDescent="0.25">
      <c r="A79" s="55"/>
      <c r="B79" s="55"/>
      <c r="C79" s="56"/>
      <c r="D79" s="56"/>
      <c r="E79" s="56"/>
      <c r="F79" s="59">
        <f>F74-F77-F78</f>
        <v>0</v>
      </c>
      <c r="G79" s="59">
        <f t="shared" ref="G79:AC79" si="307">G74-G77-G78</f>
        <v>0</v>
      </c>
      <c r="H79" s="59">
        <f t="shared" si="307"/>
        <v>0</v>
      </c>
      <c r="I79" s="59">
        <f t="shared" si="307"/>
        <v>0</v>
      </c>
      <c r="J79" s="59">
        <f t="shared" si="307"/>
        <v>0</v>
      </c>
      <c r="K79" s="59" t="e">
        <f t="shared" si="307"/>
        <v>#DIV/0!</v>
      </c>
      <c r="L79" s="59">
        <f t="shared" si="307"/>
        <v>0</v>
      </c>
      <c r="M79" s="59">
        <f t="shared" si="307"/>
        <v>0</v>
      </c>
      <c r="N79" s="59">
        <f t="shared" si="307"/>
        <v>0</v>
      </c>
      <c r="O79" s="59">
        <f t="shared" si="307"/>
        <v>0</v>
      </c>
      <c r="P79" s="59">
        <f t="shared" si="307"/>
        <v>0</v>
      </c>
      <c r="Q79" s="59">
        <f t="shared" si="307"/>
        <v>0</v>
      </c>
      <c r="R79" s="59">
        <f t="shared" si="307"/>
        <v>0</v>
      </c>
      <c r="S79" s="59">
        <f t="shared" si="307"/>
        <v>0</v>
      </c>
      <c r="T79" s="59">
        <f t="shared" si="307"/>
        <v>0</v>
      </c>
      <c r="U79" s="59"/>
      <c r="V79" s="59">
        <f t="shared" si="307"/>
        <v>0</v>
      </c>
      <c r="W79" s="59"/>
      <c r="X79" s="59">
        <f t="shared" si="307"/>
        <v>0</v>
      </c>
      <c r="Y79" s="59">
        <f t="shared" si="307"/>
        <v>0</v>
      </c>
      <c r="Z79" s="59" t="e">
        <f t="shared" si="307"/>
        <v>#DIV/0!</v>
      </c>
      <c r="AA79" s="59">
        <f t="shared" si="307"/>
        <v>0</v>
      </c>
      <c r="AB79" s="59">
        <f t="shared" si="307"/>
        <v>0</v>
      </c>
      <c r="AC79" s="59" t="e">
        <f t="shared" si="307"/>
        <v>#DIV/0!</v>
      </c>
      <c r="AD79" s="59"/>
      <c r="AE79" s="59"/>
      <c r="AF79" s="59"/>
      <c r="AG79" s="59">
        <f t="shared" ref="AG79:BL79" si="308">AG74-AG77-AG78</f>
        <v>0</v>
      </c>
      <c r="AH79" s="59">
        <f t="shared" si="308"/>
        <v>0</v>
      </c>
      <c r="AI79" s="59">
        <f t="shared" si="308"/>
        <v>0</v>
      </c>
      <c r="AJ79" s="59">
        <f t="shared" si="308"/>
        <v>0</v>
      </c>
      <c r="AK79" s="59">
        <f t="shared" si="308"/>
        <v>0</v>
      </c>
      <c r="AL79" s="59">
        <f t="shared" si="308"/>
        <v>0</v>
      </c>
      <c r="AM79" s="59">
        <f t="shared" si="308"/>
        <v>0</v>
      </c>
      <c r="AN79" s="59">
        <f t="shared" si="308"/>
        <v>0</v>
      </c>
      <c r="AO79" s="59">
        <f t="shared" si="308"/>
        <v>0</v>
      </c>
      <c r="AP79" s="59">
        <f t="shared" si="308"/>
        <v>0</v>
      </c>
      <c r="AQ79" s="59">
        <f t="shared" si="308"/>
        <v>0</v>
      </c>
      <c r="AR79" s="59">
        <f t="shared" si="308"/>
        <v>0</v>
      </c>
      <c r="AS79" s="59">
        <f t="shared" si="308"/>
        <v>0</v>
      </c>
      <c r="AT79" s="59">
        <f t="shared" si="308"/>
        <v>0</v>
      </c>
      <c r="AU79" s="59">
        <f t="shared" si="308"/>
        <v>0</v>
      </c>
      <c r="AV79" s="59">
        <f t="shared" si="308"/>
        <v>0</v>
      </c>
      <c r="AW79" s="59">
        <f t="shared" si="308"/>
        <v>0</v>
      </c>
      <c r="AX79" s="59">
        <f t="shared" si="308"/>
        <v>0</v>
      </c>
      <c r="AY79" s="59">
        <f t="shared" si="308"/>
        <v>0</v>
      </c>
      <c r="AZ79" s="59">
        <f t="shared" si="308"/>
        <v>0</v>
      </c>
      <c r="BA79" s="59">
        <f t="shared" si="308"/>
        <v>0</v>
      </c>
      <c r="BB79" s="59">
        <f t="shared" si="308"/>
        <v>0</v>
      </c>
      <c r="BC79" s="59">
        <f t="shared" si="308"/>
        <v>0</v>
      </c>
      <c r="BD79" s="59">
        <f t="shared" si="308"/>
        <v>0</v>
      </c>
      <c r="BE79" s="59">
        <f t="shared" si="308"/>
        <v>0</v>
      </c>
      <c r="BF79" s="59">
        <f t="shared" si="308"/>
        <v>0</v>
      </c>
      <c r="BG79" s="59">
        <f t="shared" si="308"/>
        <v>0</v>
      </c>
      <c r="BH79" s="59">
        <f t="shared" si="308"/>
        <v>0</v>
      </c>
      <c r="BI79" s="59">
        <f t="shared" si="308"/>
        <v>0</v>
      </c>
      <c r="BJ79" s="59">
        <f t="shared" si="308"/>
        <v>0</v>
      </c>
      <c r="BK79" s="59">
        <f t="shared" si="308"/>
        <v>0</v>
      </c>
      <c r="BL79" s="59">
        <f t="shared" si="308"/>
        <v>0</v>
      </c>
      <c r="BM79" s="59">
        <f>BM74-BM77-BM78</f>
        <v>0</v>
      </c>
    </row>
    <row r="80" spans="1:65" x14ac:dyDescent="0.25">
      <c r="H80" s="60">
        <f>H4+H25</f>
        <v>6259340.4000000004</v>
      </c>
      <c r="I80" s="60">
        <f t="shared" ref="I80:K80" si="309">I4+I24</f>
        <v>0</v>
      </c>
      <c r="J80" s="60">
        <f t="shared" si="309"/>
        <v>0</v>
      </c>
      <c r="K80" s="60" t="e">
        <f t="shared" si="309"/>
        <v>#DIV/0!</v>
      </c>
      <c r="L80" s="60">
        <f>L4+L25</f>
        <v>1890189.6</v>
      </c>
      <c r="BM80" s="60">
        <f>BM4+BM25</f>
        <v>8772330</v>
      </c>
    </row>
    <row r="81" spans="8:65" x14ac:dyDescent="0.25">
      <c r="H81" s="60">
        <f>H21+H25</f>
        <v>303400</v>
      </c>
      <c r="I81" s="60">
        <f t="shared" ref="I81:K81" si="310">I21+I24</f>
        <v>0</v>
      </c>
      <c r="J81" s="60">
        <f t="shared" si="310"/>
        <v>0</v>
      </c>
      <c r="K81" s="60" t="e">
        <f t="shared" si="310"/>
        <v>#DIV/0!</v>
      </c>
      <c r="L81" s="60">
        <f>L21+L25</f>
        <v>91600</v>
      </c>
      <c r="BM81" s="60">
        <f>BM21+BM25</f>
        <v>431100</v>
      </c>
    </row>
  </sheetData>
  <mergeCells count="7">
    <mergeCell ref="I2:K2"/>
    <mergeCell ref="AJ2:AL2"/>
    <mergeCell ref="AM2:AO2"/>
    <mergeCell ref="AP2:AR2"/>
    <mergeCell ref="AS2:AU2"/>
    <mergeCell ref="X2:Z2"/>
    <mergeCell ref="AA2:AC2"/>
  </mergeCells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81"/>
  <sheetViews>
    <sheetView tabSelected="1" zoomScale="80" zoomScaleNormal="80" workbookViewId="0">
      <pane xSplit="6" ySplit="6" topLeftCell="DS54" activePane="bottomRight" state="frozen"/>
      <selection pane="topRight" activeCell="G1" sqref="G1"/>
      <selection pane="bottomLeft" activeCell="A8" sqref="A8"/>
      <selection pane="bottomRight" activeCell="CG69" sqref="CG69"/>
    </sheetView>
  </sheetViews>
  <sheetFormatPr defaultRowHeight="15" x14ac:dyDescent="0.25"/>
  <cols>
    <col min="1" max="1" width="6.140625" customWidth="1"/>
    <col min="2" max="2" width="10" customWidth="1"/>
    <col min="3" max="3" width="43" customWidth="1"/>
    <col min="4" max="4" width="12.5703125" hidden="1" customWidth="1"/>
    <col min="5" max="5" width="12.7109375" hidden="1" customWidth="1"/>
    <col min="6" max="6" width="13.85546875" customWidth="1"/>
    <col min="7" max="7" width="14.5703125" customWidth="1"/>
    <col min="8" max="8" width="6.7109375" customWidth="1"/>
    <col min="9" max="9" width="14" customWidth="1"/>
    <col min="10" max="10" width="14.42578125" customWidth="1"/>
    <col min="11" max="11" width="5.7109375" customWidth="1"/>
    <col min="12" max="12" width="14.85546875" customWidth="1"/>
    <col min="13" max="13" width="15" customWidth="1"/>
    <col min="14" max="14" width="5.28515625" customWidth="1"/>
    <col min="15" max="15" width="0.140625" hidden="1" customWidth="1"/>
    <col min="16" max="16" width="11.85546875" hidden="1" customWidth="1"/>
    <col min="17" max="17" width="9.140625" hidden="1" customWidth="1"/>
    <col min="18" max="18" width="14.5703125" customWidth="1"/>
    <col min="19" max="19" width="13.85546875" customWidth="1"/>
    <col min="20" max="20" width="7.140625" customWidth="1"/>
    <col min="21" max="21" width="15" customWidth="1"/>
    <col min="22" max="22" width="14.7109375" customWidth="1"/>
    <col min="23" max="23" width="5.7109375" style="57" customWidth="1"/>
    <col min="24" max="24" width="12.140625" customWidth="1"/>
    <col min="25" max="25" width="11.42578125" customWidth="1"/>
    <col min="26" max="26" width="6.7109375" style="57" customWidth="1"/>
    <col min="27" max="28" width="11" customWidth="1"/>
    <col min="29" max="29" width="9.140625" customWidth="1"/>
    <col min="30" max="30" width="13" customWidth="1"/>
    <col min="31" max="31" width="11.42578125" customWidth="1"/>
    <col min="32" max="32" width="6.85546875" customWidth="1"/>
    <col min="33" max="33" width="4.5703125" customWidth="1"/>
    <col min="34" max="34" width="4.28515625" customWidth="1"/>
    <col min="35" max="35" width="7.140625" style="57" customWidth="1"/>
    <col min="36" max="36" width="4.7109375" customWidth="1"/>
    <col min="37" max="37" width="4" customWidth="1"/>
    <col min="38" max="38" width="4.28515625" style="57" customWidth="1"/>
    <col min="39" max="39" width="13.5703125" customWidth="1"/>
    <col min="40" max="40" width="13.42578125" customWidth="1"/>
    <col min="41" max="41" width="6.85546875" customWidth="1"/>
    <col min="42" max="42" width="13.5703125" customWidth="1"/>
    <col min="43" max="43" width="14.42578125" customWidth="1"/>
    <col min="44" max="44" width="6.85546875" customWidth="1"/>
    <col min="45" max="45" width="11.7109375" customWidth="1"/>
    <col min="46" max="46" width="12" customWidth="1"/>
    <col min="47" max="47" width="6.42578125" customWidth="1"/>
    <col min="48" max="48" width="15" customWidth="1"/>
    <col min="49" max="49" width="14.140625" customWidth="1"/>
    <col min="50" max="50" width="8.5703125" customWidth="1"/>
    <col min="51" max="51" width="10.5703125" customWidth="1"/>
    <col min="52" max="52" width="6.42578125" customWidth="1"/>
    <col min="53" max="53" width="8.5703125" customWidth="1"/>
    <col min="54" max="54" width="11.7109375" hidden="1" customWidth="1"/>
    <col min="55" max="55" width="10.5703125" hidden="1" customWidth="1"/>
    <col min="56" max="56" width="9.140625" hidden="1" customWidth="1"/>
    <col min="57" max="57" width="11.7109375" hidden="1" customWidth="1"/>
    <col min="58" max="58" width="10.140625" hidden="1" customWidth="1"/>
    <col min="59" max="59" width="9.140625" hidden="1" customWidth="1"/>
    <col min="60" max="61" width="11" hidden="1" customWidth="1"/>
    <col min="62" max="62" width="9.140625" hidden="1" customWidth="1"/>
    <col min="63" max="63" width="14" customWidth="1"/>
    <col min="64" max="64" width="13.7109375" customWidth="1"/>
    <col min="65" max="65" width="7.5703125" customWidth="1"/>
    <col min="66" max="66" width="13.85546875" customWidth="1"/>
    <col min="67" max="67" width="13.5703125" customWidth="1"/>
    <col min="68" max="68" width="9.140625" customWidth="1"/>
    <col min="69" max="69" width="7.42578125" customWidth="1"/>
    <col min="70" max="70" width="5.28515625" customWidth="1"/>
    <col min="71" max="71" width="6" customWidth="1"/>
    <col min="72" max="83" width="8.85546875" hidden="1" customWidth="1"/>
    <col min="84" max="84" width="13.28515625" customWidth="1"/>
    <col min="85" max="85" width="11.42578125" customWidth="1"/>
    <col min="86" max="86" width="6.140625" customWidth="1"/>
    <col min="87" max="87" width="13.42578125" customWidth="1"/>
    <col min="88" max="88" width="13.28515625" customWidth="1"/>
    <col min="89" max="89" width="8.28515625" customWidth="1"/>
    <col min="90" max="90" width="12.28515625" customWidth="1"/>
    <col min="91" max="91" width="12.7109375" customWidth="1"/>
    <col min="92" max="92" width="8.85546875" style="57" customWidth="1"/>
    <col min="93" max="93" width="11.42578125" customWidth="1"/>
    <col min="94" max="94" width="12.7109375" customWidth="1"/>
    <col min="95" max="95" width="8.85546875" customWidth="1"/>
    <col min="96" max="97" width="5.42578125" customWidth="1"/>
    <col min="98" max="98" width="8.85546875" customWidth="1"/>
    <col min="99" max="99" width="14.5703125" customWidth="1"/>
    <col min="100" max="100" width="13.5703125" customWidth="1"/>
    <col min="101" max="101" width="8.85546875" customWidth="1"/>
    <col min="102" max="102" width="12.5703125" customWidth="1"/>
    <col min="103" max="103" width="11.7109375" customWidth="1"/>
    <col min="104" max="104" width="7.42578125" customWidth="1"/>
    <col min="105" max="105" width="14.7109375" customWidth="1"/>
    <col min="106" max="106" width="14.28515625" customWidth="1"/>
    <col min="107" max="107" width="7.28515625" customWidth="1"/>
    <col min="108" max="108" width="14.7109375" customWidth="1"/>
    <col min="109" max="109" width="14.85546875" customWidth="1"/>
    <col min="110" max="110" width="6.42578125" customWidth="1"/>
    <col min="111" max="111" width="14.42578125" customWidth="1"/>
    <col min="112" max="112" width="14" customWidth="1"/>
    <col min="113" max="113" width="6.42578125" customWidth="1"/>
    <col min="114" max="115" width="5.42578125" customWidth="1"/>
    <col min="116" max="116" width="5.28515625" customWidth="1"/>
    <col min="117" max="117" width="13.5703125" customWidth="1"/>
    <col min="118" max="118" width="13.28515625" customWidth="1"/>
    <col min="119" max="119" width="7.42578125" customWidth="1"/>
    <col min="120" max="120" width="6.140625" customWidth="1"/>
    <col min="121" max="121" width="5.140625" customWidth="1"/>
    <col min="122" max="122" width="6.140625" customWidth="1"/>
    <col min="123" max="123" width="12.7109375" customWidth="1"/>
    <col min="124" max="124" width="12.5703125" customWidth="1"/>
    <col min="125" max="125" width="6.42578125" customWidth="1"/>
    <col min="126" max="126" width="13" customWidth="1"/>
    <col min="127" max="127" width="14.140625" customWidth="1"/>
    <col min="128" max="128" width="7.85546875" customWidth="1"/>
    <col min="129" max="130" width="12.140625" customWidth="1"/>
    <col min="131" max="131" width="6.5703125" customWidth="1"/>
    <col min="132" max="133" width="12.140625" customWidth="1"/>
    <col min="134" max="134" width="6.5703125" customWidth="1"/>
    <col min="135" max="135" width="14.5703125" customWidth="1"/>
    <col min="136" max="136" width="15" customWidth="1"/>
    <col min="137" max="137" width="8.140625" customWidth="1"/>
    <col min="138" max="138" width="5.7109375" customWidth="1"/>
    <col min="139" max="139" width="5.28515625" customWidth="1"/>
    <col min="140" max="140" width="5.5703125" customWidth="1"/>
    <col min="141" max="141" width="6" customWidth="1"/>
    <col min="142" max="142" width="5.140625" customWidth="1"/>
    <col min="143" max="143" width="5.5703125" customWidth="1"/>
    <col min="144" max="144" width="6.140625" customWidth="1"/>
    <col min="145" max="145" width="5.5703125" customWidth="1"/>
    <col min="146" max="146" width="5.140625" customWidth="1"/>
    <col min="147" max="147" width="5.5703125" customWidth="1"/>
    <col min="148" max="148" width="5.28515625" customWidth="1"/>
    <col min="149" max="149" width="5.7109375" customWidth="1"/>
    <col min="150" max="150" width="3.85546875" customWidth="1"/>
    <col min="151" max="151" width="11.28515625" customWidth="1"/>
    <col min="152" max="152" width="11" customWidth="1"/>
  </cols>
  <sheetData>
    <row r="1" spans="1:150" x14ac:dyDescent="0.25">
      <c r="A1" s="1"/>
      <c r="B1" s="1"/>
      <c r="C1" s="1" t="s">
        <v>90</v>
      </c>
      <c r="D1" s="1"/>
      <c r="E1" s="1"/>
      <c r="F1" s="1"/>
      <c r="G1" s="1"/>
      <c r="H1" s="1"/>
      <c r="I1" s="2" t="s">
        <v>114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50" x14ac:dyDescent="0.25">
      <c r="A2" s="3"/>
      <c r="B2" s="3"/>
      <c r="C2" s="3"/>
      <c r="D2" s="63"/>
      <c r="E2" s="46">
        <v>42736</v>
      </c>
      <c r="F2" s="83" t="s">
        <v>0</v>
      </c>
      <c r="G2" s="78"/>
      <c r="H2" s="79"/>
      <c r="I2" s="99" t="s">
        <v>1</v>
      </c>
      <c r="J2" s="100"/>
      <c r="K2" s="101"/>
      <c r="L2" s="77" t="s">
        <v>2</v>
      </c>
      <c r="M2" s="100"/>
      <c r="N2" s="101"/>
      <c r="O2" s="77" t="s">
        <v>3</v>
      </c>
      <c r="P2" s="78"/>
      <c r="Q2" s="79"/>
      <c r="R2" s="77" t="s">
        <v>4</v>
      </c>
      <c r="S2" s="86"/>
      <c r="T2" s="87"/>
      <c r="U2" s="83" t="s">
        <v>5</v>
      </c>
      <c r="V2" s="84"/>
      <c r="W2" s="85"/>
      <c r="X2" s="77" t="s">
        <v>6</v>
      </c>
      <c r="Y2" s="86"/>
      <c r="Z2" s="87"/>
      <c r="AA2" s="77" t="s">
        <v>7</v>
      </c>
      <c r="AB2" s="86"/>
      <c r="AC2" s="87"/>
      <c r="AD2" s="77" t="s">
        <v>8</v>
      </c>
      <c r="AE2" s="78"/>
      <c r="AF2" s="79"/>
      <c r="AG2" s="77" t="s">
        <v>9</v>
      </c>
      <c r="AH2" s="78"/>
      <c r="AI2" s="79"/>
      <c r="AJ2" s="77" t="s">
        <v>10</v>
      </c>
      <c r="AK2" s="78"/>
      <c r="AL2" s="78"/>
      <c r="AM2" s="98" t="s">
        <v>11</v>
      </c>
      <c r="AN2" s="97"/>
      <c r="AO2" s="97"/>
      <c r="AP2" s="77" t="s">
        <v>12</v>
      </c>
      <c r="AQ2" s="86"/>
      <c r="AR2" s="87"/>
      <c r="AS2" s="88" t="s">
        <v>104</v>
      </c>
      <c r="AT2" s="91"/>
      <c r="AU2" s="92"/>
      <c r="AV2" s="77" t="s">
        <v>102</v>
      </c>
      <c r="AW2" s="86"/>
      <c r="AX2" s="87"/>
      <c r="AY2" s="88" t="s">
        <v>106</v>
      </c>
      <c r="AZ2" s="91"/>
      <c r="BA2" s="92"/>
      <c r="BB2" s="83" t="s">
        <v>13</v>
      </c>
      <c r="BC2" s="84"/>
      <c r="BD2" s="85"/>
      <c r="BE2" s="77" t="s">
        <v>14</v>
      </c>
      <c r="BF2" s="78"/>
      <c r="BG2" s="79"/>
      <c r="BH2" s="62"/>
      <c r="BI2" s="62"/>
      <c r="BJ2" s="62"/>
      <c r="BK2" s="96" t="s">
        <v>15</v>
      </c>
      <c r="BL2" s="97"/>
      <c r="BM2" s="97"/>
      <c r="BN2" s="84" t="s">
        <v>16</v>
      </c>
      <c r="BO2" s="78"/>
      <c r="BP2" s="79"/>
      <c r="BQ2" s="83" t="s">
        <v>17</v>
      </c>
      <c r="BR2" s="78"/>
      <c r="BS2" s="79"/>
      <c r="BT2" s="80" t="s">
        <v>18</v>
      </c>
      <c r="BU2" s="81"/>
      <c r="BV2" s="82"/>
      <c r="BW2" s="80" t="s">
        <v>19</v>
      </c>
      <c r="BX2" s="81"/>
      <c r="BY2" s="82"/>
      <c r="BZ2" s="80" t="s">
        <v>20</v>
      </c>
      <c r="CA2" s="81"/>
      <c r="CB2" s="82"/>
      <c r="CC2" s="80" t="s">
        <v>21</v>
      </c>
      <c r="CD2" s="81"/>
      <c r="CE2" s="82"/>
      <c r="CF2" s="77" t="s">
        <v>98</v>
      </c>
      <c r="CG2" s="86"/>
      <c r="CH2" s="87"/>
      <c r="CI2" s="83" t="s">
        <v>22</v>
      </c>
      <c r="CJ2" s="84"/>
      <c r="CK2" s="85"/>
      <c r="CL2" s="88" t="s">
        <v>91</v>
      </c>
      <c r="CM2" s="89"/>
      <c r="CN2" s="90"/>
      <c r="CO2" s="88" t="s">
        <v>92</v>
      </c>
      <c r="CP2" s="89"/>
      <c r="CQ2" s="90"/>
      <c r="CR2" s="88" t="s">
        <v>93</v>
      </c>
      <c r="CS2" s="89"/>
      <c r="CT2" s="90"/>
      <c r="CU2" s="88" t="s">
        <v>94</v>
      </c>
      <c r="CV2" s="91"/>
      <c r="CW2" s="92"/>
      <c r="CX2" s="88" t="s">
        <v>95</v>
      </c>
      <c r="CY2" s="91"/>
      <c r="CZ2" s="92"/>
      <c r="DA2" s="83" t="s">
        <v>23</v>
      </c>
      <c r="DB2" s="84"/>
      <c r="DC2" s="85"/>
      <c r="DD2" s="77" t="s">
        <v>24</v>
      </c>
      <c r="DE2" s="78"/>
      <c r="DF2" s="79"/>
      <c r="DG2" s="93" t="s">
        <v>109</v>
      </c>
      <c r="DH2" s="94"/>
      <c r="DI2" s="95"/>
      <c r="DJ2" s="77" t="s">
        <v>25</v>
      </c>
      <c r="DK2" s="78"/>
      <c r="DL2" s="79"/>
      <c r="DM2" s="77" t="s">
        <v>101</v>
      </c>
      <c r="DN2" s="86"/>
      <c r="DO2" s="87"/>
      <c r="DP2" s="77" t="s">
        <v>26</v>
      </c>
      <c r="DQ2" s="86"/>
      <c r="DR2" s="87"/>
      <c r="DS2" s="77" t="s">
        <v>99</v>
      </c>
      <c r="DT2" s="86"/>
      <c r="DU2" s="87"/>
      <c r="DV2" s="77" t="s">
        <v>100</v>
      </c>
      <c r="DW2" s="86"/>
      <c r="DX2" s="87"/>
      <c r="DY2" s="88" t="s">
        <v>110</v>
      </c>
      <c r="DZ2" s="89"/>
      <c r="EA2" s="90"/>
      <c r="EB2" s="88" t="s">
        <v>112</v>
      </c>
      <c r="EC2" s="89"/>
      <c r="ED2" s="90"/>
      <c r="EE2" s="83" t="s">
        <v>27</v>
      </c>
      <c r="EF2" s="84"/>
      <c r="EG2" s="79"/>
      <c r="ER2" t="s">
        <v>28</v>
      </c>
      <c r="ES2" t="s">
        <v>29</v>
      </c>
    </row>
    <row r="3" spans="1:150" x14ac:dyDescent="0.25">
      <c r="A3" s="3"/>
      <c r="B3" s="3"/>
      <c r="C3" s="3"/>
      <c r="D3" s="3"/>
      <c r="E3" s="3"/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  <c r="O3" s="5" t="s">
        <v>30</v>
      </c>
      <c r="P3" s="5" t="s">
        <v>31</v>
      </c>
      <c r="Q3" s="5" t="s">
        <v>32</v>
      </c>
      <c r="R3" s="5" t="s">
        <v>30</v>
      </c>
      <c r="S3" s="5" t="s">
        <v>31</v>
      </c>
      <c r="T3" s="5" t="s">
        <v>32</v>
      </c>
      <c r="U3" s="5" t="s">
        <v>30</v>
      </c>
      <c r="V3" s="5" t="s">
        <v>31</v>
      </c>
      <c r="W3" s="5" t="s">
        <v>32</v>
      </c>
      <c r="X3" s="5" t="s">
        <v>30</v>
      </c>
      <c r="Y3" s="5" t="s">
        <v>31</v>
      </c>
      <c r="Z3" s="5" t="s">
        <v>32</v>
      </c>
      <c r="AA3" s="5" t="s">
        <v>30</v>
      </c>
      <c r="AB3" s="5" t="s">
        <v>31</v>
      </c>
      <c r="AC3" s="5" t="s">
        <v>32</v>
      </c>
      <c r="AD3" s="5" t="s">
        <v>30</v>
      </c>
      <c r="AE3" s="6" t="s">
        <v>31</v>
      </c>
      <c r="AF3" s="5" t="s">
        <v>32</v>
      </c>
      <c r="AG3" s="5" t="s">
        <v>30</v>
      </c>
      <c r="AH3" s="5" t="s">
        <v>31</v>
      </c>
      <c r="AI3" s="5" t="s">
        <v>32</v>
      </c>
      <c r="AJ3" s="5" t="s">
        <v>30</v>
      </c>
      <c r="AK3" s="5" t="s">
        <v>31</v>
      </c>
      <c r="AL3" s="5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31</v>
      </c>
      <c r="AX3" s="7" t="s">
        <v>32</v>
      </c>
      <c r="AY3" s="7" t="s">
        <v>30</v>
      </c>
      <c r="AZ3" s="7" t="s">
        <v>31</v>
      </c>
      <c r="BA3" s="7" t="s">
        <v>32</v>
      </c>
      <c r="BB3" s="7" t="s">
        <v>30</v>
      </c>
      <c r="BC3" s="7" t="s">
        <v>31</v>
      </c>
      <c r="BD3" s="7" t="s">
        <v>32</v>
      </c>
      <c r="BE3" s="7" t="s">
        <v>30</v>
      </c>
      <c r="BF3" s="7" t="s">
        <v>31</v>
      </c>
      <c r="BG3" s="7" t="s">
        <v>32</v>
      </c>
      <c r="BH3" s="7"/>
      <c r="BI3" s="7"/>
      <c r="BJ3" s="7"/>
      <c r="BK3" s="7" t="s">
        <v>30</v>
      </c>
      <c r="BL3" s="7" t="s">
        <v>31</v>
      </c>
      <c r="BM3" s="7" t="s">
        <v>32</v>
      </c>
      <c r="BN3" s="7" t="s">
        <v>30</v>
      </c>
      <c r="BO3" s="7" t="s">
        <v>31</v>
      </c>
      <c r="BP3" s="7" t="s">
        <v>32</v>
      </c>
      <c r="BQ3" s="7" t="s">
        <v>30</v>
      </c>
      <c r="BR3" s="7" t="s">
        <v>31</v>
      </c>
      <c r="BS3" s="7" t="s">
        <v>32</v>
      </c>
      <c r="BT3" s="7" t="s">
        <v>30</v>
      </c>
      <c r="BU3" s="7" t="s">
        <v>31</v>
      </c>
      <c r="BV3" s="7" t="s">
        <v>32</v>
      </c>
      <c r="BW3" s="7" t="s">
        <v>30</v>
      </c>
      <c r="BX3" s="7" t="s">
        <v>31</v>
      </c>
      <c r="BY3" s="7" t="s">
        <v>32</v>
      </c>
      <c r="BZ3" s="7" t="s">
        <v>30</v>
      </c>
      <c r="CA3" s="7" t="s">
        <v>31</v>
      </c>
      <c r="CB3" s="7" t="s">
        <v>32</v>
      </c>
      <c r="CC3" s="7" t="s">
        <v>30</v>
      </c>
      <c r="CD3" s="7" t="s">
        <v>31</v>
      </c>
      <c r="CE3" s="7" t="s">
        <v>32</v>
      </c>
      <c r="CF3" s="7" t="s">
        <v>30</v>
      </c>
      <c r="CG3" s="7" t="s">
        <v>31</v>
      </c>
      <c r="CH3" s="7" t="s">
        <v>32</v>
      </c>
      <c r="CI3" s="7" t="s">
        <v>30</v>
      </c>
      <c r="CJ3" s="7" t="s">
        <v>31</v>
      </c>
      <c r="CK3" s="7" t="s">
        <v>32</v>
      </c>
      <c r="CL3" s="7" t="s">
        <v>30</v>
      </c>
      <c r="CM3" s="7" t="s">
        <v>31</v>
      </c>
      <c r="CN3" s="7" t="s">
        <v>32</v>
      </c>
      <c r="CO3" s="7" t="s">
        <v>30</v>
      </c>
      <c r="CP3" s="7" t="s">
        <v>31</v>
      </c>
      <c r="CQ3" s="7" t="s">
        <v>32</v>
      </c>
      <c r="CR3" s="7" t="s">
        <v>30</v>
      </c>
      <c r="CS3" s="7" t="s">
        <v>31</v>
      </c>
      <c r="CT3" s="7" t="s">
        <v>32</v>
      </c>
      <c r="CU3" s="7" t="s">
        <v>30</v>
      </c>
      <c r="CV3" s="7" t="s">
        <v>31</v>
      </c>
      <c r="CW3" s="7" t="s">
        <v>32</v>
      </c>
      <c r="CX3" s="7" t="s">
        <v>30</v>
      </c>
      <c r="CY3" s="7" t="s">
        <v>31</v>
      </c>
      <c r="CZ3" s="7" t="s">
        <v>32</v>
      </c>
      <c r="DA3" s="7" t="s">
        <v>30</v>
      </c>
      <c r="DB3" s="7" t="s">
        <v>31</v>
      </c>
      <c r="DC3" s="7" t="s">
        <v>32</v>
      </c>
      <c r="DD3" s="7" t="s">
        <v>30</v>
      </c>
      <c r="DE3" s="8" t="s">
        <v>31</v>
      </c>
      <c r="DF3" s="7" t="s">
        <v>32</v>
      </c>
      <c r="DG3" s="7" t="s">
        <v>30</v>
      </c>
      <c r="DH3" s="8" t="s">
        <v>31</v>
      </c>
      <c r="DI3" s="7" t="s">
        <v>32</v>
      </c>
      <c r="DJ3" s="7" t="s">
        <v>30</v>
      </c>
      <c r="DK3" s="7" t="s">
        <v>31</v>
      </c>
      <c r="DL3" s="7" t="s">
        <v>32</v>
      </c>
      <c r="DM3" s="7" t="s">
        <v>30</v>
      </c>
      <c r="DN3" s="7" t="s">
        <v>31</v>
      </c>
      <c r="DO3" s="7" t="s">
        <v>32</v>
      </c>
      <c r="DP3" s="7" t="s">
        <v>30</v>
      </c>
      <c r="DQ3" s="7" t="s">
        <v>31</v>
      </c>
      <c r="DR3" s="7" t="s">
        <v>32</v>
      </c>
      <c r="DS3" s="7" t="s">
        <v>30</v>
      </c>
      <c r="DT3" s="8" t="s">
        <v>31</v>
      </c>
      <c r="DU3" s="7" t="s">
        <v>32</v>
      </c>
      <c r="DV3" s="7" t="s">
        <v>30</v>
      </c>
      <c r="DW3" s="7" t="s">
        <v>31</v>
      </c>
      <c r="DX3" s="7" t="s">
        <v>32</v>
      </c>
      <c r="DY3" s="7" t="s">
        <v>30</v>
      </c>
      <c r="DZ3" s="7" t="s">
        <v>31</v>
      </c>
      <c r="EA3" s="7" t="s">
        <v>32</v>
      </c>
      <c r="EB3" s="7" t="s">
        <v>30</v>
      </c>
      <c r="EC3" s="7" t="s">
        <v>31</v>
      </c>
      <c r="ED3" s="7" t="s">
        <v>32</v>
      </c>
      <c r="EE3" s="7" t="s">
        <v>30</v>
      </c>
      <c r="EF3" s="7" t="s">
        <v>31</v>
      </c>
      <c r="EG3" s="7" t="s">
        <v>32</v>
      </c>
      <c r="EH3">
        <v>211</v>
      </c>
      <c r="EI3">
        <v>213</v>
      </c>
      <c r="EJ3">
        <v>221</v>
      </c>
      <c r="EK3">
        <v>223</v>
      </c>
      <c r="EL3">
        <v>225</v>
      </c>
      <c r="EM3">
        <v>226</v>
      </c>
      <c r="EN3">
        <v>251</v>
      </c>
      <c r="EO3">
        <v>263</v>
      </c>
      <c r="EP3">
        <v>290</v>
      </c>
      <c r="EQ3">
        <v>310</v>
      </c>
      <c r="ER3">
        <v>340</v>
      </c>
      <c r="ES3">
        <v>340</v>
      </c>
    </row>
    <row r="4" spans="1:150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8528530</v>
      </c>
      <c r="G4" s="10">
        <f>G5+G6+G13+G14+G15+G17</f>
        <v>6900900.9100000001</v>
      </c>
      <c r="H4" s="12">
        <f>G4/F4*100</f>
        <v>80.915479103667337</v>
      </c>
      <c r="I4" s="10">
        <f t="shared" ref="I4:J4" si="0">I5+I6+I13+I14+I15+I17</f>
        <v>8066430</v>
      </c>
      <c r="J4" s="10">
        <f t="shared" si="0"/>
        <v>6529166.709999999</v>
      </c>
      <c r="K4" s="12">
        <f t="shared" ref="K4:K55" si="1">J4/I4*100</f>
        <v>80.942457939881692</v>
      </c>
      <c r="L4" s="10">
        <f t="shared" ref="L4:M4" si="2">L5+L6+L13+L14+L15+L17</f>
        <v>6195540.4000000004</v>
      </c>
      <c r="M4" s="10">
        <f t="shared" si="2"/>
        <v>5153872.1499999994</v>
      </c>
      <c r="N4" s="12">
        <f t="shared" ref="N4:N55" si="3">M4/L4*100</f>
        <v>83.186805625543158</v>
      </c>
      <c r="O4" s="10">
        <f t="shared" ref="O4:P4" si="4">O5+O6+O13+O14+O15+O17</f>
        <v>0</v>
      </c>
      <c r="P4" s="10">
        <f t="shared" si="4"/>
        <v>0</v>
      </c>
      <c r="Q4" s="12" t="e">
        <f t="shared" ref="Q4:Q55" si="5">P4/O4*100</f>
        <v>#DIV/0!</v>
      </c>
      <c r="R4" s="10">
        <f t="shared" ref="R4:S4" si="6">R5+R6+R13+R14+R15+R17</f>
        <v>1870889.6</v>
      </c>
      <c r="S4" s="10">
        <f t="shared" si="6"/>
        <v>1375294.5599999998</v>
      </c>
      <c r="T4" s="12">
        <f t="shared" ref="T4:T55" si="7">S4/R4*100</f>
        <v>73.510193225725331</v>
      </c>
      <c r="U4" s="10">
        <f t="shared" ref="U4:V4" si="8">U5+U6+U13+U14+U15+U17</f>
        <v>387300</v>
      </c>
      <c r="V4" s="10">
        <f t="shared" si="8"/>
        <v>344959.13</v>
      </c>
      <c r="W4" s="12">
        <f t="shared" ref="W4:W55" si="9">V4/U4*100</f>
        <v>89.067681383940098</v>
      </c>
      <c r="X4" s="10">
        <f t="shared" ref="X4:Y4" si="10">X5+X6+X13+X14+X15+X17</f>
        <v>100000</v>
      </c>
      <c r="Y4" s="10">
        <f t="shared" si="10"/>
        <v>98883.39</v>
      </c>
      <c r="Z4" s="12">
        <f t="shared" ref="Z4:Z55" si="11">Y4/X4*100</f>
        <v>98.883390000000006</v>
      </c>
      <c r="AA4" s="10">
        <f t="shared" ref="AA4:AB4" si="12">AA5+AA6+AA13+AA14+AA15+AA17</f>
        <v>0</v>
      </c>
      <c r="AB4" s="10">
        <f t="shared" si="12"/>
        <v>0</v>
      </c>
      <c r="AC4" s="12" t="e">
        <f t="shared" ref="AC4:AC55" si="13">AB4/AA4*100</f>
        <v>#DIV/0!</v>
      </c>
      <c r="AD4" s="10">
        <f t="shared" ref="AD4:AE4" si="14">AD5+AD6+AD13+AD14+AD15+AD17</f>
        <v>130000</v>
      </c>
      <c r="AE4" s="10">
        <f t="shared" si="14"/>
        <v>112212.06999999999</v>
      </c>
      <c r="AF4" s="12">
        <f t="shared" ref="AF4:AF55" si="15">AE4/AD4*100</f>
        <v>86.316976923076922</v>
      </c>
      <c r="AG4" s="10">
        <f t="shared" ref="AG4:AH4" si="16">AG5+AG6+AG13+AG14+AG15+AG17</f>
        <v>0</v>
      </c>
      <c r="AH4" s="10">
        <f t="shared" si="16"/>
        <v>0</v>
      </c>
      <c r="AI4" s="12" t="e">
        <f t="shared" ref="AI4:AI55" si="17">AH4/AG4*100</f>
        <v>#DIV/0!</v>
      </c>
      <c r="AJ4" s="10">
        <f t="shared" ref="AJ4:AK4" si="18">AJ5+AJ6+AJ13+AJ14+AJ15+AJ17</f>
        <v>0</v>
      </c>
      <c r="AK4" s="10">
        <f t="shared" si="18"/>
        <v>0</v>
      </c>
      <c r="AL4" s="12" t="e">
        <f t="shared" ref="AL4:AL55" si="19">AK4/AJ4*100</f>
        <v>#DIV/0!</v>
      </c>
      <c r="AM4" s="10">
        <f t="shared" ref="AM4:AN4" si="20">AM5+AM6+AM13+AM14+AM15+AM17</f>
        <v>10900</v>
      </c>
      <c r="AN4" s="10">
        <f t="shared" si="20"/>
        <v>8410</v>
      </c>
      <c r="AO4" s="12">
        <f t="shared" ref="AO4:AO55" si="21">AN4/AM4*100</f>
        <v>77.155963302752298</v>
      </c>
      <c r="AP4" s="10">
        <f t="shared" ref="AP4:AQ4" si="22">AP5+AP6+AP13+AP14+AP15+AP17</f>
        <v>136900</v>
      </c>
      <c r="AQ4" s="10">
        <f t="shared" si="22"/>
        <v>116026.9</v>
      </c>
      <c r="AR4" s="12">
        <f t="shared" ref="AR4:AR55" si="23">AQ4/AP4*100</f>
        <v>84.753031409788164</v>
      </c>
      <c r="AS4" s="10">
        <f t="shared" ref="AS4:AT4" si="24">AS5+AS6+AS13+AS14+AS15+AS17</f>
        <v>9500</v>
      </c>
      <c r="AT4" s="10">
        <f t="shared" si="24"/>
        <v>9426.77</v>
      </c>
      <c r="AU4" s="12">
        <f t="shared" ref="AU4" si="25">AT4/AS4*100</f>
        <v>99.229157894736844</v>
      </c>
      <c r="AV4" s="10">
        <f t="shared" ref="AV4:AW4" si="26">AV5+AV6+AV13+AV14+AV15+AV17</f>
        <v>0</v>
      </c>
      <c r="AW4" s="10">
        <f t="shared" si="26"/>
        <v>0</v>
      </c>
      <c r="AX4" s="12" t="e">
        <f t="shared" ref="AX4:AX55" si="27">AW4/AV4*100</f>
        <v>#DIV/0!</v>
      </c>
      <c r="AY4" s="10">
        <f t="shared" ref="AY4:AZ4" si="28">AY5+AY6+AY13+AY14+AY15+AY17</f>
        <v>0</v>
      </c>
      <c r="AZ4" s="10">
        <f t="shared" si="28"/>
        <v>0</v>
      </c>
      <c r="BA4" s="12" t="e">
        <f t="shared" ref="BA4:BA55" si="29">AZ4/AY4*100</f>
        <v>#DIV/0!</v>
      </c>
      <c r="BB4" s="10">
        <f t="shared" ref="BB4:BC4" si="30">BB5+BB6+BB13+BB14+BB15+BB17</f>
        <v>0</v>
      </c>
      <c r="BC4" s="10">
        <f t="shared" si="30"/>
        <v>0</v>
      </c>
      <c r="BD4" s="12" t="e">
        <f t="shared" ref="BD4:BD55" si="31">BC4/BB4*100</f>
        <v>#DIV/0!</v>
      </c>
      <c r="BE4" s="10">
        <f t="shared" ref="BE4:BF4" si="32">BE5+BE6+BE13+BE14+BE15+BE17</f>
        <v>0</v>
      </c>
      <c r="BF4" s="10">
        <f t="shared" si="32"/>
        <v>0</v>
      </c>
      <c r="BG4" s="12" t="e">
        <f t="shared" ref="BG4:BG55" si="33">BF4/BE4*100</f>
        <v>#DIV/0!</v>
      </c>
      <c r="BH4" s="10">
        <f t="shared" ref="BH4:BI4" si="34">BH5+BH6+BH13+BH14+BH15+BH17</f>
        <v>0</v>
      </c>
      <c r="BI4" s="10">
        <f t="shared" si="34"/>
        <v>0</v>
      </c>
      <c r="BJ4" s="12" t="e">
        <f t="shared" ref="BJ4" si="35">BI4/BH4*100</f>
        <v>#DIV/0!</v>
      </c>
      <c r="BK4" s="10">
        <f t="shared" ref="BK4:BL4" si="36">BK5+BK6+BK13+BK14+BK15+BK17</f>
        <v>0</v>
      </c>
      <c r="BL4" s="10">
        <f t="shared" si="36"/>
        <v>0</v>
      </c>
      <c r="BM4" s="12" t="e">
        <f t="shared" ref="BM4:BM55" si="37">BL4/BK4*100</f>
        <v>#DIV/0!</v>
      </c>
      <c r="BN4" s="10">
        <f t="shared" ref="BN4:BO4" si="38">BN5+BN6+BN13+BN14+BN15+BN17</f>
        <v>0</v>
      </c>
      <c r="BO4" s="10">
        <f t="shared" si="38"/>
        <v>0</v>
      </c>
      <c r="BP4" s="12" t="e">
        <f t="shared" ref="BP4:BP39" si="39">BO4/BN4*100</f>
        <v>#DIV/0!</v>
      </c>
      <c r="BQ4" s="10">
        <f t="shared" ref="BQ4:BR4" si="40">BQ5+BQ6+BQ13+BQ14+BQ15+BQ17</f>
        <v>0</v>
      </c>
      <c r="BR4" s="10">
        <f t="shared" si="40"/>
        <v>0</v>
      </c>
      <c r="BS4" s="12" t="e">
        <f t="shared" ref="BS4:BS55" si="41">BR4/BQ4*100</f>
        <v>#DIV/0!</v>
      </c>
      <c r="BT4" s="10">
        <f t="shared" ref="BT4:BU4" si="42">BT5+BT6+BT13+BT14+BT15+BT17</f>
        <v>0</v>
      </c>
      <c r="BU4" s="10">
        <f t="shared" si="42"/>
        <v>0</v>
      </c>
      <c r="BV4" s="12" t="e">
        <f t="shared" ref="BV4" si="43">BU4/BT4*100</f>
        <v>#DIV/0!</v>
      </c>
      <c r="BW4" s="10">
        <f t="shared" ref="BW4:BX4" si="44">BW5+BW6+BW13+BW14+BW15+BW17</f>
        <v>0</v>
      </c>
      <c r="BX4" s="10">
        <f t="shared" si="44"/>
        <v>0</v>
      </c>
      <c r="BY4" s="12" t="e">
        <f t="shared" ref="BY4" si="45">BX4/BW4*100</f>
        <v>#DIV/0!</v>
      </c>
      <c r="BZ4" s="10">
        <f t="shared" ref="BZ4:CA4" si="46">BZ5+BZ6+BZ13+BZ14+BZ15+BZ17</f>
        <v>0</v>
      </c>
      <c r="CA4" s="10">
        <f t="shared" si="46"/>
        <v>0</v>
      </c>
      <c r="CB4" s="12" t="e">
        <f t="shared" ref="CB4" si="47">CA4/BZ4*100</f>
        <v>#DIV/0!</v>
      </c>
      <c r="CC4" s="10">
        <f t="shared" ref="CC4:CD4" si="48">CC5+CC6+CC13+CC14+CC15+CC17</f>
        <v>0</v>
      </c>
      <c r="CD4" s="10">
        <f t="shared" si="48"/>
        <v>0</v>
      </c>
      <c r="CE4" s="12" t="e">
        <f t="shared" ref="CE4" si="49">CD4/CC4*100</f>
        <v>#DIV/0!</v>
      </c>
      <c r="CF4" s="10">
        <f t="shared" ref="CF4:CG4" si="50">CF5+CF6+CF13+CF14+CF15+CF17</f>
        <v>0</v>
      </c>
      <c r="CG4" s="10">
        <f t="shared" si="50"/>
        <v>0</v>
      </c>
      <c r="CH4" s="12" t="e">
        <f t="shared" ref="CH4:CH55" si="51">CG4/CF4*100</f>
        <v>#DIV/0!</v>
      </c>
      <c r="CI4" s="10">
        <f t="shared" ref="CI4:CJ4" si="52">CI5+CI6+CI13+CI14+CI15+CI17</f>
        <v>74800</v>
      </c>
      <c r="CJ4" s="10">
        <f t="shared" si="52"/>
        <v>26775.07</v>
      </c>
      <c r="CK4" s="12">
        <f t="shared" ref="CK4:CK55" si="53">CJ4/CI4*100</f>
        <v>35.795548128342247</v>
      </c>
      <c r="CL4" s="10">
        <f t="shared" ref="CL4:CM4" si="54">CL5+CL6+CL13+CL14+CL15+CL17</f>
        <v>0</v>
      </c>
      <c r="CM4" s="10">
        <f t="shared" si="54"/>
        <v>0</v>
      </c>
      <c r="CN4" s="12" t="e">
        <f t="shared" ref="CN4:CN55" si="55">CM4/CL4*100</f>
        <v>#DIV/0!</v>
      </c>
      <c r="CO4" s="10">
        <f t="shared" ref="CO4:CP4" si="56">CO5+CO6+CO13+CO14+CO15+CO17</f>
        <v>13100</v>
      </c>
      <c r="CP4" s="10">
        <f t="shared" si="56"/>
        <v>13075.07</v>
      </c>
      <c r="CQ4" s="12">
        <f t="shared" ref="CQ4:CQ55" si="57">CP4/CO4*100</f>
        <v>99.809694656488546</v>
      </c>
      <c r="CR4" s="10">
        <f t="shared" ref="CR4:CS4" si="58">CR5+CR6+CR13+CR14+CR15+CR17</f>
        <v>0</v>
      </c>
      <c r="CS4" s="10">
        <f t="shared" si="58"/>
        <v>0</v>
      </c>
      <c r="CT4" s="12" t="e">
        <f t="shared" ref="CT4:CT55" si="59">CS4/CR4*100</f>
        <v>#DIV/0!</v>
      </c>
      <c r="CU4" s="10">
        <f t="shared" ref="CU4:CV4" si="60">CU5+CU6+CU13+CU14+CU15+CU17</f>
        <v>0</v>
      </c>
      <c r="CV4" s="10">
        <f t="shared" si="60"/>
        <v>0</v>
      </c>
      <c r="CW4" s="12" t="e">
        <f t="shared" ref="CW4:CW55" si="61">CV4/CU4*100</f>
        <v>#DIV/0!</v>
      </c>
      <c r="CX4" s="10">
        <f t="shared" ref="CX4:CY4" si="62">CX5+CX6+CX13+CX14+CX15+CX17</f>
        <v>61700</v>
      </c>
      <c r="CY4" s="10">
        <f t="shared" si="62"/>
        <v>13700</v>
      </c>
      <c r="CZ4" s="12">
        <f t="shared" ref="CZ4:CZ55" si="63">CY4/CX4*100</f>
        <v>22.204213938411669</v>
      </c>
      <c r="DA4" s="10">
        <f>DA5+DA6+DA13+DA14+DA15+DA17</f>
        <v>156200</v>
      </c>
      <c r="DB4" s="10">
        <f>DB5+DB6+DB13+DB14+DB15+DB17</f>
        <v>84078.3</v>
      </c>
      <c r="DC4" s="12">
        <f t="shared" ref="DC4:DC55" si="64">DB4/DA4*100</f>
        <v>53.827336747759283</v>
      </c>
      <c r="DD4" s="10">
        <f>DD5+DD6+DD13+DD14+DD15+DD17+DD16</f>
        <v>0</v>
      </c>
      <c r="DE4" s="10">
        <f>DE5+DE6+DE13+DE14+DE15+DE17+DE16</f>
        <v>0</v>
      </c>
      <c r="DF4" s="12" t="e">
        <f t="shared" ref="DF4:DF55" si="65">DE4/DD4*100</f>
        <v>#DIV/0!</v>
      </c>
      <c r="DG4" s="10">
        <f>DG5+DG6+DG13+DG14+DG15+DG17+DG16</f>
        <v>156200</v>
      </c>
      <c r="DH4" s="10">
        <f>DH5+DH6+DH13+DH14+DH15+DH17+DH16</f>
        <v>84078.3</v>
      </c>
      <c r="DI4" s="12">
        <f t="shared" ref="DI4" si="66">DH4/DG4*100</f>
        <v>53.827336747759283</v>
      </c>
      <c r="DJ4" s="10">
        <f>DJ5+DJ6+DJ13+DJ14+DJ15+DJ17+DJ16</f>
        <v>0</v>
      </c>
      <c r="DK4" s="10">
        <f>DK5+DK6+DK13+DK14+DK15+DK17+DK16</f>
        <v>0</v>
      </c>
      <c r="DL4" s="12" t="e">
        <f t="shared" ref="DL4:DL55" si="67">DK4/DJ4*100</f>
        <v>#DIV/0!</v>
      </c>
      <c r="DM4" s="10">
        <f>DM5+DM6+DM13+DM14+DM15+DM17+DM16</f>
        <v>0</v>
      </c>
      <c r="DN4" s="10">
        <f>DN5+DN6+DN13+DN14+DN15+DN17+DN16</f>
        <v>0</v>
      </c>
      <c r="DO4" s="12" t="e">
        <f t="shared" ref="DO4:DO55" si="68">DN4/DM4*100</f>
        <v>#DIV/0!</v>
      </c>
      <c r="DP4" s="10">
        <f>DP5+DP6+DP13+DP14+DP15+DP17+DP16</f>
        <v>0</v>
      </c>
      <c r="DQ4" s="10">
        <f>DQ5+DQ6+DQ13+DQ14+DQ15+DQ17+DQ16</f>
        <v>0</v>
      </c>
      <c r="DR4" s="12" t="e">
        <f t="shared" ref="DR4:DR55" si="69">DQ4/DP4*100</f>
        <v>#DIV/0!</v>
      </c>
      <c r="DS4" s="10">
        <f>DS5+DS6+DS13+DS14+DS15+DS17+DS16</f>
        <v>79200</v>
      </c>
      <c r="DT4" s="10">
        <f>DT5+DT6+DT13+DT14+DT15+DT17+DT16</f>
        <v>55000</v>
      </c>
      <c r="DU4" s="12">
        <f t="shared" ref="DU4:DU55" si="70">DT4/DS4*100</f>
        <v>69.444444444444443</v>
      </c>
      <c r="DV4" s="10">
        <f>DV5+DV6+DV13+DV14+DV15+DV17+DV16</f>
        <v>62000</v>
      </c>
      <c r="DW4" s="10">
        <f>DW5+DW6+DW13+DW14+DW15+DW17+DW16</f>
        <v>15918.2</v>
      </c>
      <c r="DX4" s="12">
        <f t="shared" ref="DX4:DX55" si="71">DW4/DV4*100</f>
        <v>25.674516129032259</v>
      </c>
      <c r="DY4" s="10">
        <f>DY5+DY6+DY13+DY14+DY15+DY17+DY16</f>
        <v>15000</v>
      </c>
      <c r="DZ4" s="10">
        <f>DZ5+DZ6+DZ13+DZ14+DZ15+DZ17+DZ16</f>
        <v>13160.1</v>
      </c>
      <c r="EA4" s="12">
        <f t="shared" ref="EA4:EA23" si="72">DZ4/DY4*100</f>
        <v>87.733999999999995</v>
      </c>
      <c r="EB4" s="10">
        <f>EB5+EB6+EB13+EB14+EB15+EB17+EB16</f>
        <v>0</v>
      </c>
      <c r="EC4" s="10">
        <f>EC5+EC6+EC13+EC14+EC15+EC17+EC16</f>
        <v>0</v>
      </c>
      <c r="ED4" s="12" t="e">
        <f t="shared" ref="ED4:ED55" si="73">EC4/EB4*100</f>
        <v>#DIV/0!</v>
      </c>
      <c r="EE4" s="10">
        <f>EE5+EE6+EE13+EE14+EE15+EE17+EE16</f>
        <v>8684730</v>
      </c>
      <c r="EF4" s="10">
        <f>EF5+EF6+EF13+EF14+EF15+EF17+EF16</f>
        <v>6984979.21</v>
      </c>
      <c r="EG4" s="12">
        <f t="shared" ref="EG4:EG55" si="74">EF4/EE4*100</f>
        <v>80.428282859685908</v>
      </c>
    </row>
    <row r="5" spans="1:150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 t="shared" ref="F5:G19" si="75">I5+U5+BB5+BN5+CI5+BK5</f>
        <v>1334000</v>
      </c>
      <c r="G5" s="8">
        <f t="shared" si="75"/>
        <v>1125936.1299999999</v>
      </c>
      <c r="H5" s="12">
        <f t="shared" ref="H5:H55" si="76">G5/F5*100</f>
        <v>84.403008245877061</v>
      </c>
      <c r="I5" s="6">
        <f>L5+O5+R5</f>
        <v>1334000</v>
      </c>
      <c r="J5" s="6">
        <f>M5+P5+S5</f>
        <v>1125936.1299999999</v>
      </c>
      <c r="K5" s="12">
        <f t="shared" si="1"/>
        <v>84.403008245877061</v>
      </c>
      <c r="L5" s="19">
        <f>1024600</f>
        <v>1024600</v>
      </c>
      <c r="M5" s="20">
        <f>45000+212581.79+96230.67+102461.34*2+97833.13+169753.68+87000</f>
        <v>913321.95</v>
      </c>
      <c r="N5" s="12">
        <f t="shared" si="3"/>
        <v>89.139366582080797</v>
      </c>
      <c r="O5" s="21"/>
      <c r="P5" s="21"/>
      <c r="Q5" s="12" t="e">
        <f t="shared" si="5"/>
        <v>#DIV/0!</v>
      </c>
      <c r="R5" s="19">
        <f>309400</f>
        <v>309400</v>
      </c>
      <c r="S5" s="6">
        <f>30943.32+46846.38+15471.66+30943.32*2+0.01+26522.85+30943.32</f>
        <v>212614.18000000002</v>
      </c>
      <c r="T5" s="12">
        <f t="shared" si="7"/>
        <v>68.718222365869437</v>
      </c>
      <c r="U5" s="6">
        <f t="shared" ref="U5:V7" si="77">X5+AA5+AD5+AG5+AM5+AP5+AJ5</f>
        <v>0</v>
      </c>
      <c r="V5" s="6">
        <f t="shared" si="77"/>
        <v>0</v>
      </c>
      <c r="W5" s="12" t="e">
        <f t="shared" si="9"/>
        <v>#DIV/0!</v>
      </c>
      <c r="X5" s="6"/>
      <c r="Y5" s="6"/>
      <c r="Z5" s="12" t="e">
        <f t="shared" si="11"/>
        <v>#DIV/0!</v>
      </c>
      <c r="AA5" s="6"/>
      <c r="AB5" s="6"/>
      <c r="AC5" s="12" t="e">
        <f t="shared" si="13"/>
        <v>#DIV/0!</v>
      </c>
      <c r="AD5" s="6"/>
      <c r="AE5" s="6"/>
      <c r="AF5" s="12" t="e">
        <f t="shared" si="15"/>
        <v>#DIV/0!</v>
      </c>
      <c r="AG5" s="6"/>
      <c r="AH5" s="6"/>
      <c r="AI5" s="12" t="e">
        <f t="shared" si="17"/>
        <v>#DIV/0!</v>
      </c>
      <c r="AJ5" s="6"/>
      <c r="AK5" s="6"/>
      <c r="AL5" s="12" t="e">
        <f t="shared" si="19"/>
        <v>#DIV/0!</v>
      </c>
      <c r="AM5" s="6"/>
      <c r="AN5" s="6"/>
      <c r="AO5" s="12" t="e">
        <f t="shared" si="21"/>
        <v>#DIV/0!</v>
      </c>
      <c r="AP5" s="6"/>
      <c r="AQ5" s="6"/>
      <c r="AR5" s="12" t="e">
        <f t="shared" si="23"/>
        <v>#DIV/0!</v>
      </c>
      <c r="AS5" s="12"/>
      <c r="AT5" s="12"/>
      <c r="AU5" s="12"/>
      <c r="AV5" s="6"/>
      <c r="AW5" s="6"/>
      <c r="AX5" s="12" t="e">
        <f t="shared" si="27"/>
        <v>#DIV/0!</v>
      </c>
      <c r="AY5" s="12"/>
      <c r="AZ5" s="12"/>
      <c r="BA5" s="12" t="e">
        <f t="shared" si="29"/>
        <v>#DIV/0!</v>
      </c>
      <c r="BB5" s="12">
        <f t="shared" ref="BB5:BC8" si="78">BE5</f>
        <v>0</v>
      </c>
      <c r="BC5" s="12">
        <f t="shared" si="78"/>
        <v>0</v>
      </c>
      <c r="BD5" s="12" t="e">
        <f t="shared" si="31"/>
        <v>#DIV/0!</v>
      </c>
      <c r="BE5" s="6"/>
      <c r="BF5" s="6"/>
      <c r="BG5" s="12" t="e">
        <f t="shared" si="33"/>
        <v>#DIV/0!</v>
      </c>
      <c r="BH5" s="12"/>
      <c r="BI5" s="12"/>
      <c r="BJ5" s="12"/>
      <c r="BK5" s="13"/>
      <c r="BL5" s="13"/>
      <c r="BM5" s="12" t="e">
        <f t="shared" si="37"/>
        <v>#DIV/0!</v>
      </c>
      <c r="BN5" s="6">
        <f t="shared" ref="BN5:BO8" si="79">BQ5+CF5</f>
        <v>0</v>
      </c>
      <c r="BO5" s="6">
        <f t="shared" si="79"/>
        <v>0</v>
      </c>
      <c r="BP5" s="12" t="e">
        <f t="shared" si="39"/>
        <v>#DIV/0!</v>
      </c>
      <c r="BQ5" s="6"/>
      <c r="BR5" s="6"/>
      <c r="BS5" s="12" t="e">
        <f t="shared" si="41"/>
        <v>#DIV/0!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12" t="e">
        <f t="shared" si="51"/>
        <v>#DIV/0!</v>
      </c>
      <c r="CI5" s="6"/>
      <c r="CJ5" s="6"/>
      <c r="CK5" s="12" t="e">
        <f t="shared" si="53"/>
        <v>#DIV/0!</v>
      </c>
      <c r="CL5" s="6"/>
      <c r="CM5" s="6"/>
      <c r="CN5" s="12" t="e">
        <f t="shared" si="55"/>
        <v>#DIV/0!</v>
      </c>
      <c r="CO5" s="6"/>
      <c r="CP5" s="6"/>
      <c r="CQ5" s="12" t="e">
        <f t="shared" si="57"/>
        <v>#DIV/0!</v>
      </c>
      <c r="CR5" s="6"/>
      <c r="CS5" s="6"/>
      <c r="CT5" s="12" t="e">
        <f t="shared" si="59"/>
        <v>#DIV/0!</v>
      </c>
      <c r="CU5" s="6"/>
      <c r="CV5" s="6"/>
      <c r="CW5" s="12" t="e">
        <f t="shared" si="61"/>
        <v>#DIV/0!</v>
      </c>
      <c r="CX5" s="6"/>
      <c r="CY5" s="6"/>
      <c r="CZ5" s="12" t="e">
        <f t="shared" si="63"/>
        <v>#DIV/0!</v>
      </c>
      <c r="DA5" s="6">
        <f>DD5+DJ5+DM5+DP5+DS5+DV5+EB5</f>
        <v>0</v>
      </c>
      <c r="DB5" s="6">
        <f>DE5+DK5+DN5+DQ5+DT5+DW5+EC5</f>
        <v>0</v>
      </c>
      <c r="DC5" s="12" t="e">
        <f t="shared" si="64"/>
        <v>#DIV/0!</v>
      </c>
      <c r="DD5" s="6"/>
      <c r="DE5" s="6"/>
      <c r="DF5" s="12" t="e">
        <f t="shared" si="65"/>
        <v>#DIV/0!</v>
      </c>
      <c r="DG5" s="65">
        <f>DJ5+DM5+DP5+DS5+DV5+EB5</f>
        <v>0</v>
      </c>
      <c r="DH5" s="65">
        <f>DK5+DN5+DQ5+DT5+DW5+EC5</f>
        <v>0</v>
      </c>
      <c r="DI5" s="12" t="e">
        <f t="shared" ref="DI5:DI77" si="80">DH5/DG5*100</f>
        <v>#DIV/0!</v>
      </c>
      <c r="DJ5" s="6"/>
      <c r="DK5" s="6"/>
      <c r="DL5" s="12" t="e">
        <f t="shared" si="67"/>
        <v>#DIV/0!</v>
      </c>
      <c r="DM5" s="6"/>
      <c r="DN5" s="6"/>
      <c r="DO5" s="12" t="e">
        <f t="shared" si="68"/>
        <v>#DIV/0!</v>
      </c>
      <c r="DP5" s="14"/>
      <c r="DQ5" s="14"/>
      <c r="DR5" s="12" t="e">
        <f t="shared" si="69"/>
        <v>#DIV/0!</v>
      </c>
      <c r="DS5" s="6"/>
      <c r="DT5" s="6"/>
      <c r="DU5" s="12" t="e">
        <f t="shared" si="70"/>
        <v>#DIV/0!</v>
      </c>
      <c r="DV5" s="6"/>
      <c r="DW5" s="6"/>
      <c r="DX5" s="12" t="e">
        <f t="shared" si="71"/>
        <v>#DIV/0!</v>
      </c>
      <c r="DY5" s="12"/>
      <c r="DZ5" s="12"/>
      <c r="EA5" s="12" t="e">
        <f t="shared" si="72"/>
        <v>#DIV/0!</v>
      </c>
      <c r="EB5" s="12"/>
      <c r="EC5" s="12"/>
      <c r="ED5" s="12" t="e">
        <f t="shared" si="73"/>
        <v>#DIV/0!</v>
      </c>
      <c r="EE5" s="6">
        <f>I5+U5+BB5+BN5+CI5+DA5+BK5</f>
        <v>1334000</v>
      </c>
      <c r="EF5" s="6">
        <f>J5+V5+BC5+BO5+CJ5+DB5+BL5</f>
        <v>1125936.1299999999</v>
      </c>
      <c r="EG5" s="12">
        <f t="shared" si="74"/>
        <v>84.403008245877061</v>
      </c>
      <c r="EH5">
        <f>IF(M5&lt;=L5,1,0)</f>
        <v>1</v>
      </c>
      <c r="EI5">
        <f>IF(S5&lt;=R5,1,0)</f>
        <v>1</v>
      </c>
      <c r="EJ5">
        <f>IF(Y5&lt;=X5,1,0)</f>
        <v>1</v>
      </c>
      <c r="EK5">
        <f>IF(AE5&lt;=AD5,1,0)</f>
        <v>1</v>
      </c>
      <c r="EL5">
        <f>IF(AN5&lt;=AM5,1,0)</f>
        <v>1</v>
      </c>
      <c r="EM5">
        <f>IF(AQ5&lt;=AP5,1,0)</f>
        <v>1</v>
      </c>
      <c r="EN5">
        <f>IF(BL5&lt;=BK5,1,0)</f>
        <v>1</v>
      </c>
      <c r="EO5">
        <f>IF(CG5&lt;=CF5,1,0)</f>
        <v>1</v>
      </c>
      <c r="EP5">
        <f>IF(CJ5&lt;=CI5,1,0)</f>
        <v>1</v>
      </c>
      <c r="EQ5">
        <f>IF(DE5&lt;=DD5,1,0)</f>
        <v>1</v>
      </c>
      <c r="ER5">
        <f>IF(DT5&lt;=DS5,1,0)</f>
        <v>1</v>
      </c>
      <c r="ES5">
        <f>IF(DW5&lt;=DV5,1,0)</f>
        <v>1</v>
      </c>
      <c r="ET5">
        <f>SUM(EH5:ES5)</f>
        <v>12</v>
      </c>
    </row>
    <row r="6" spans="1:150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7028900</v>
      </c>
      <c r="G6" s="8">
        <f>G7+G8+G9+G10+G11+G12</f>
        <v>5683776.3799999999</v>
      </c>
      <c r="H6" s="12">
        <f t="shared" si="76"/>
        <v>80.86295693494003</v>
      </c>
      <c r="I6" s="8">
        <f>I7+I8+I9+I10+I11+I12</f>
        <v>6688500</v>
      </c>
      <c r="J6" s="8">
        <f>J7+J8+J9+J10+J11+J12</f>
        <v>5370283.0799999991</v>
      </c>
      <c r="K6" s="12">
        <f t="shared" si="1"/>
        <v>80.291292217986083</v>
      </c>
      <c r="L6" s="8">
        <f t="shared" ref="L6:M6" si="81">L7+L8+L10+L11+L12</f>
        <v>5137200</v>
      </c>
      <c r="M6" s="8">
        <f t="shared" si="81"/>
        <v>4215244.8999999994</v>
      </c>
      <c r="N6" s="12">
        <f t="shared" si="3"/>
        <v>82.053353967141618</v>
      </c>
      <c r="O6" s="8">
        <f t="shared" ref="O6:P6" si="82">O7+O8+O10+O11+O12</f>
        <v>0</v>
      </c>
      <c r="P6" s="8">
        <f t="shared" si="82"/>
        <v>0</v>
      </c>
      <c r="Q6" s="12" t="e">
        <f t="shared" si="5"/>
        <v>#DIV/0!</v>
      </c>
      <c r="R6" s="8">
        <f t="shared" ref="R6:S6" si="83">R7+R8+R10+R11+R12</f>
        <v>1551300</v>
      </c>
      <c r="S6" s="8">
        <f t="shared" si="83"/>
        <v>1155038.18</v>
      </c>
      <c r="T6" s="12">
        <f t="shared" si="7"/>
        <v>74.456145168568284</v>
      </c>
      <c r="U6" s="8">
        <f>U7+U8+U9+U10+U11+U12</f>
        <v>327300</v>
      </c>
      <c r="V6" s="8">
        <f>V7+V8+V9+V10+V11+V12</f>
        <v>300418.23</v>
      </c>
      <c r="W6" s="12">
        <f t="shared" si="9"/>
        <v>91.786810265811184</v>
      </c>
      <c r="X6" s="8">
        <f>X7+X8+X9+X10+X11+X12</f>
        <v>100000</v>
      </c>
      <c r="Y6" s="8">
        <f>Y7+Y8+Y9+Y10+Y11+Y12</f>
        <v>98883.39</v>
      </c>
      <c r="Z6" s="12">
        <f t="shared" si="11"/>
        <v>98.883390000000006</v>
      </c>
      <c r="AA6" s="8">
        <f>AA7+AA8+AA9+AA10+AA11+AA12</f>
        <v>0</v>
      </c>
      <c r="AB6" s="8">
        <f>AB7+AB8+AB9+AB10+AB11+AB12</f>
        <v>0</v>
      </c>
      <c r="AC6" s="12" t="e">
        <f t="shared" si="13"/>
        <v>#DIV/0!</v>
      </c>
      <c r="AD6" s="8">
        <f>AD7+AD8+AD9+AD10+AD11+AD12</f>
        <v>130000</v>
      </c>
      <c r="AE6" s="8">
        <f>AE7+AE8+AE9+AE10+AE11+AE12</f>
        <v>112212.06999999999</v>
      </c>
      <c r="AF6" s="12">
        <f t="shared" si="15"/>
        <v>86.316976923076922</v>
      </c>
      <c r="AG6" s="8">
        <f>AG7+AG8+AG9+AG10+AG11+AG12</f>
        <v>0</v>
      </c>
      <c r="AH6" s="8">
        <f>AH7+AH8+AH9+AH10+AH11+AH12</f>
        <v>0</v>
      </c>
      <c r="AI6" s="12" t="e">
        <f t="shared" si="17"/>
        <v>#DIV/0!</v>
      </c>
      <c r="AJ6" s="8">
        <f>AJ7+AJ8+AJ9+AJ10+AJ11+AJ12</f>
        <v>0</v>
      </c>
      <c r="AK6" s="8">
        <f>AK7+AK8+AK9+AK10+AK11+AK12</f>
        <v>0</v>
      </c>
      <c r="AL6" s="12" t="e">
        <f t="shared" si="19"/>
        <v>#DIV/0!</v>
      </c>
      <c r="AM6" s="8">
        <f>AM7+AM8+AM9+AM10+AM11+AM12</f>
        <v>10900</v>
      </c>
      <c r="AN6" s="8">
        <f>AN7+AN8+AN9+AN10+AN11+AN12</f>
        <v>8410</v>
      </c>
      <c r="AO6" s="12">
        <f t="shared" si="21"/>
        <v>77.155963302752298</v>
      </c>
      <c r="AP6" s="8">
        <f>AP7+AP8+AP9+AP10+AP11+AP12</f>
        <v>76900</v>
      </c>
      <c r="AQ6" s="8">
        <f>AQ7+AQ8+AQ9+AQ10+AQ11+AQ12</f>
        <v>71486</v>
      </c>
      <c r="AR6" s="12">
        <f t="shared" si="23"/>
        <v>92.959687906371911</v>
      </c>
      <c r="AS6" s="8">
        <f>AS7+AS8+AS9+AS10+AS11+AS12</f>
        <v>9500</v>
      </c>
      <c r="AT6" s="8">
        <f>AT7+AT8+AT9+AT10+AT11+AT12</f>
        <v>9426.77</v>
      </c>
      <c r="AU6" s="12">
        <f t="shared" ref="AU6:AU16" si="84">AT6/AS6*100</f>
        <v>99.229157894736844</v>
      </c>
      <c r="AV6" s="8">
        <f>AV7+AV8+AV9+AV10+AV11+AV12</f>
        <v>0</v>
      </c>
      <c r="AW6" s="8">
        <f>AW7+AW8+AW9+AW10+AW11+AW12</f>
        <v>0</v>
      </c>
      <c r="AX6" s="12" t="e">
        <f t="shared" si="27"/>
        <v>#DIV/0!</v>
      </c>
      <c r="AY6" s="8">
        <f>AY7+AY8+AY9+AY10+AY11+AY12</f>
        <v>0</v>
      </c>
      <c r="AZ6" s="8">
        <f>AZ7+AZ8+AZ9+AZ10+AZ11+AZ12</f>
        <v>0</v>
      </c>
      <c r="BA6" s="12" t="e">
        <f t="shared" si="29"/>
        <v>#DIV/0!</v>
      </c>
      <c r="BB6" s="8">
        <f t="shared" ref="BB6:BC6" si="85">BB7+BB8+BB10+BB11+BB12</f>
        <v>0</v>
      </c>
      <c r="BC6" s="8">
        <f t="shared" si="85"/>
        <v>0</v>
      </c>
      <c r="BD6" s="12" t="e">
        <f t="shared" si="31"/>
        <v>#DIV/0!</v>
      </c>
      <c r="BE6" s="8">
        <f t="shared" ref="BE6:BF6" si="86">BE7+BE8+BE10+BE11+BE12</f>
        <v>0</v>
      </c>
      <c r="BF6" s="8">
        <f t="shared" si="86"/>
        <v>0</v>
      </c>
      <c r="BG6" s="12" t="e">
        <f t="shared" si="33"/>
        <v>#DIV/0!</v>
      </c>
      <c r="BH6" s="8">
        <f t="shared" ref="BH6:BI6" si="87">BH7+BH8+BH10+BH11+BH12</f>
        <v>0</v>
      </c>
      <c r="BI6" s="8">
        <f t="shared" si="87"/>
        <v>0</v>
      </c>
      <c r="BJ6" s="12" t="e">
        <f t="shared" ref="BJ6" si="88">BI6/BH6*100</f>
        <v>#DIV/0!</v>
      </c>
      <c r="BK6" s="8">
        <f>BK7+BK8+BK9+BK10+BK11+BK12</f>
        <v>0</v>
      </c>
      <c r="BL6" s="8">
        <f>BL7+BL8+BL9+BL10+BL11+BL12</f>
        <v>0</v>
      </c>
      <c r="BM6" s="12" t="e">
        <f t="shared" si="37"/>
        <v>#DIV/0!</v>
      </c>
      <c r="BN6" s="8">
        <f>BN7+BN8+BN9+BN10+BN11+BN12</f>
        <v>0</v>
      </c>
      <c r="BO6" s="8">
        <f>BO7+BO8+BO9+BO10+BO11+BO12</f>
        <v>0</v>
      </c>
      <c r="BP6" s="12" t="e">
        <f t="shared" si="39"/>
        <v>#DIV/0!</v>
      </c>
      <c r="BQ6" s="8">
        <f t="shared" ref="BQ6:BR6" si="89">BQ7+BQ8+BQ10+BQ11+BQ12</f>
        <v>0</v>
      </c>
      <c r="BR6" s="8">
        <f t="shared" si="89"/>
        <v>0</v>
      </c>
      <c r="BS6" s="12" t="e">
        <f t="shared" si="41"/>
        <v>#DIV/0!</v>
      </c>
      <c r="BT6" s="8">
        <f t="shared" ref="BT6:BU6" si="90">BT7+BT8+BT10+BT11+BT12</f>
        <v>0</v>
      </c>
      <c r="BU6" s="8">
        <f t="shared" si="90"/>
        <v>0</v>
      </c>
      <c r="BV6" s="12" t="e">
        <f t="shared" ref="BV6" si="91">BU6/BT6*100</f>
        <v>#DIV/0!</v>
      </c>
      <c r="BW6" s="8">
        <f t="shared" ref="BW6:BX6" si="92">BW7+BW8+BW10+BW11+BW12</f>
        <v>0</v>
      </c>
      <c r="BX6" s="8">
        <f t="shared" si="92"/>
        <v>0</v>
      </c>
      <c r="BY6" s="12" t="e">
        <f t="shared" ref="BY6" si="93">BX6/BW6*100</f>
        <v>#DIV/0!</v>
      </c>
      <c r="BZ6" s="8">
        <f t="shared" ref="BZ6:CA6" si="94">BZ7+BZ8+BZ10+BZ11+BZ12</f>
        <v>0</v>
      </c>
      <c r="CA6" s="8">
        <f t="shared" si="94"/>
        <v>0</v>
      </c>
      <c r="CB6" s="12" t="e">
        <f t="shared" ref="CB6" si="95">CA6/BZ6*100</f>
        <v>#DIV/0!</v>
      </c>
      <c r="CC6" s="8">
        <f t="shared" ref="CC6:CD6" si="96">CC7+CC8+CC10+CC11+CC12</f>
        <v>0</v>
      </c>
      <c r="CD6" s="8">
        <f t="shared" si="96"/>
        <v>0</v>
      </c>
      <c r="CE6" s="12" t="e">
        <f t="shared" ref="CE6" si="97">CD6/CC6*100</f>
        <v>#DIV/0!</v>
      </c>
      <c r="CF6" s="8">
        <f>CF7+CF8+CF9+CF10+CF11+CF12</f>
        <v>0</v>
      </c>
      <c r="CG6" s="8">
        <f>CG7+CG8+CG9+CG10+CG11+CG12</f>
        <v>0</v>
      </c>
      <c r="CH6" s="12" t="e">
        <f t="shared" si="51"/>
        <v>#DIV/0!</v>
      </c>
      <c r="CI6" s="8">
        <f>CI7+CI8+CI9+CI10+CI11+CI12</f>
        <v>13100</v>
      </c>
      <c r="CJ6" s="8">
        <f>CJ7+CJ8+CJ9+CJ10+CJ11+CJ12</f>
        <v>13075.07</v>
      </c>
      <c r="CK6" s="12">
        <f t="shared" si="53"/>
        <v>99.809694656488546</v>
      </c>
      <c r="CL6" s="8">
        <f>CL7+CL8+CL9+CL10+CL11+CL12</f>
        <v>0</v>
      </c>
      <c r="CM6" s="8">
        <f>CM7+CM8+CM9+CM10+CM11+CM12</f>
        <v>0</v>
      </c>
      <c r="CN6" s="12" t="e">
        <f t="shared" si="55"/>
        <v>#DIV/0!</v>
      </c>
      <c r="CO6" s="8">
        <f>CO7+CO8+CO9+CO10+CO11+CO12</f>
        <v>13100</v>
      </c>
      <c r="CP6" s="8">
        <f>CP7+CP8+CP9+CP10+CP11+CP12</f>
        <v>13075.07</v>
      </c>
      <c r="CQ6" s="12">
        <f t="shared" si="57"/>
        <v>99.809694656488546</v>
      </c>
      <c r="CR6" s="8">
        <f>CR7+CR8+CR9+CR10+CR11+CR12</f>
        <v>0</v>
      </c>
      <c r="CS6" s="8">
        <f>CS7+CS8+CS9+CS10+CS11+CS12</f>
        <v>0</v>
      </c>
      <c r="CT6" s="12" t="e">
        <f t="shared" si="59"/>
        <v>#DIV/0!</v>
      </c>
      <c r="CU6" s="8">
        <f>CU7+CU8+CU9+CU10+CU11+CU12</f>
        <v>0</v>
      </c>
      <c r="CV6" s="8">
        <f>CV7+CV8+CV9+CV10+CV11+CV12</f>
        <v>0</v>
      </c>
      <c r="CW6" s="12" t="e">
        <f t="shared" si="61"/>
        <v>#DIV/0!</v>
      </c>
      <c r="CX6" s="8">
        <f>CX7+CX8+CX9+CX10+CX11+CX12</f>
        <v>0</v>
      </c>
      <c r="CY6" s="8">
        <f>CY7+CY8+CY9+CY10+CY11+CY12</f>
        <v>0</v>
      </c>
      <c r="CZ6" s="12" t="e">
        <f t="shared" si="63"/>
        <v>#DIV/0!</v>
      </c>
      <c r="DA6" s="8">
        <f>DA7+DA8+DA9+DA10+DA11+DA12</f>
        <v>109200</v>
      </c>
      <c r="DB6" s="8">
        <f>DB7+DB8+DB9+DB10+DB11+DB12</f>
        <v>74936.3</v>
      </c>
      <c r="DC6" s="12">
        <f t="shared" si="64"/>
        <v>68.622985347985349</v>
      </c>
      <c r="DD6" s="8">
        <f>DD7+DD8+DD9+DD10+DD11+DD12</f>
        <v>0</v>
      </c>
      <c r="DE6" s="8">
        <f>DE7+DE8+DE9+DE10+DE11+DE12</f>
        <v>0</v>
      </c>
      <c r="DF6" s="12" t="e">
        <f t="shared" si="65"/>
        <v>#DIV/0!</v>
      </c>
      <c r="DG6" s="8">
        <f>DG7+DG8+DG9+DG10+DG11+DG12</f>
        <v>109200</v>
      </c>
      <c r="DH6" s="8">
        <f>DH7+DH8+DH9+DH10+DH11+DH12</f>
        <v>74936.3</v>
      </c>
      <c r="DI6" s="12">
        <f t="shared" si="80"/>
        <v>68.622985347985349</v>
      </c>
      <c r="DJ6" s="8">
        <f>DJ7+DJ8+DJ9+DJ10+DJ11+DJ12</f>
        <v>0</v>
      </c>
      <c r="DK6" s="8">
        <f>DK7+DK8+DK9+DK10+DK11+DK12</f>
        <v>0</v>
      </c>
      <c r="DL6" s="12" t="e">
        <f t="shared" si="67"/>
        <v>#DIV/0!</v>
      </c>
      <c r="DM6" s="8">
        <f>DM7+DM8+DM9+DM10+DM11+DM12</f>
        <v>0</v>
      </c>
      <c r="DN6" s="8">
        <f>DN7+DN8+DN9+DN10+DN11+DN12</f>
        <v>0</v>
      </c>
      <c r="DO6" s="12" t="e">
        <f t="shared" si="68"/>
        <v>#DIV/0!</v>
      </c>
      <c r="DP6" s="8">
        <f>DP7+DP8+DP9+DP10+DP11+DP12</f>
        <v>0</v>
      </c>
      <c r="DQ6" s="8">
        <f>DQ7+DQ8+DQ9+DQ10+DQ11+DQ12</f>
        <v>0</v>
      </c>
      <c r="DR6" s="12" t="e">
        <f t="shared" si="69"/>
        <v>#DIV/0!</v>
      </c>
      <c r="DS6" s="8">
        <f>DS7+DS8+DS9+DS10+DS11+DS12</f>
        <v>79200</v>
      </c>
      <c r="DT6" s="8">
        <f>DT7+DT8+DT9+DT10+DT11+DT12</f>
        <v>55000</v>
      </c>
      <c r="DU6" s="12">
        <f t="shared" si="70"/>
        <v>69.444444444444443</v>
      </c>
      <c r="DV6" s="8">
        <f>DV7+DV8+DV9+DV10+DV11+DV12</f>
        <v>15000</v>
      </c>
      <c r="DW6" s="8">
        <f>DW7+DW8+DW9+DW10+DW11+DW12</f>
        <v>6776.2</v>
      </c>
      <c r="DX6" s="12">
        <f t="shared" si="71"/>
        <v>45.17466666666666</v>
      </c>
      <c r="DY6" s="8">
        <f>DY7+DY8+DY9+DY10+DY11+DY12</f>
        <v>15000</v>
      </c>
      <c r="DZ6" s="8">
        <f>DZ7+DZ8+DZ9+DZ10+DZ11+DZ12</f>
        <v>13160.1</v>
      </c>
      <c r="EA6" s="12">
        <f t="shared" si="72"/>
        <v>87.733999999999995</v>
      </c>
      <c r="EB6" s="8">
        <f>EB7+EB8+EB9+EB10+EB11+EB12</f>
        <v>0</v>
      </c>
      <c r="EC6" s="8">
        <f>EC7+EC8+EC9+EC10+EC11+EC12</f>
        <v>0</v>
      </c>
      <c r="ED6" s="12" t="e">
        <f t="shared" si="73"/>
        <v>#DIV/0!</v>
      </c>
      <c r="EE6" s="8">
        <f>EE7+EE8+EE9+EE10+EE11+EE12</f>
        <v>7138100</v>
      </c>
      <c r="EF6" s="8">
        <f>EF7+EF8+EF9+EF10+EF11+EF12</f>
        <v>5758712.6799999997</v>
      </c>
      <c r="EG6" s="12">
        <f t="shared" si="74"/>
        <v>80.675707541222451</v>
      </c>
    </row>
    <row r="7" spans="1:150" x14ac:dyDescent="0.25">
      <c r="A7" s="5"/>
      <c r="B7" s="15" t="s">
        <v>36</v>
      </c>
      <c r="C7" s="16" t="s">
        <v>108</v>
      </c>
      <c r="D7" s="17"/>
      <c r="E7" s="17"/>
      <c r="F7" s="8">
        <f t="shared" si="75"/>
        <v>6688500</v>
      </c>
      <c r="G7" s="8">
        <f>J7+V7+BC7+BO7+CJ7+BL7</f>
        <v>5370283.0799999991</v>
      </c>
      <c r="H7" s="12">
        <f t="shared" si="76"/>
        <v>80.291292217986083</v>
      </c>
      <c r="I7" s="6">
        <f>L7+O7+R7</f>
        <v>6688500</v>
      </c>
      <c r="J7" s="6">
        <f t="shared" ref="I7:J19" si="98">M7+P7+S7</f>
        <v>5370283.0799999991</v>
      </c>
      <c r="K7" s="12">
        <f t="shared" si="1"/>
        <v>80.291292217986083</v>
      </c>
      <c r="L7" s="19">
        <f>5508500-33740.4-59.6-110000+533800-607700-153600</f>
        <v>5137200</v>
      </c>
      <c r="M7" s="20">
        <f>195293.26+429003.32+376693.83+434223.28+672180.31+458655.55+713633.44+577812.82+357749.09</f>
        <v>4215244.8999999994</v>
      </c>
      <c r="N7" s="12">
        <f t="shared" si="3"/>
        <v>82.053353967141618</v>
      </c>
      <c r="O7" s="21"/>
      <c r="P7" s="21"/>
      <c r="Q7" s="12" t="e">
        <f t="shared" si="5"/>
        <v>#DIV/0!</v>
      </c>
      <c r="R7" s="19">
        <f>1663600-10189.6-10.4-31800+159700-183600-46400</f>
        <v>1551300</v>
      </c>
      <c r="S7" s="6">
        <f>265.62+130672.88+130867.59+128088.63+124814.89+159699.27+138525.09+172330.77+169773.44</f>
        <v>1155038.18</v>
      </c>
      <c r="T7" s="12">
        <f t="shared" si="7"/>
        <v>74.456145168568284</v>
      </c>
      <c r="U7" s="6">
        <f t="shared" si="77"/>
        <v>0</v>
      </c>
      <c r="V7" s="6">
        <f t="shared" si="77"/>
        <v>0</v>
      </c>
      <c r="W7" s="12" t="e">
        <f t="shared" si="9"/>
        <v>#DIV/0!</v>
      </c>
      <c r="X7" s="6"/>
      <c r="Y7" s="6"/>
      <c r="Z7" s="12" t="e">
        <f t="shared" si="11"/>
        <v>#DIV/0!</v>
      </c>
      <c r="AA7" s="6"/>
      <c r="AB7" s="6"/>
      <c r="AC7" s="12" t="e">
        <f t="shared" si="13"/>
        <v>#DIV/0!</v>
      </c>
      <c r="AD7" s="6"/>
      <c r="AE7" s="6"/>
      <c r="AF7" s="12" t="e">
        <f t="shared" si="15"/>
        <v>#DIV/0!</v>
      </c>
      <c r="AG7" s="6"/>
      <c r="AH7" s="6"/>
      <c r="AI7" s="12" t="e">
        <f t="shared" si="17"/>
        <v>#DIV/0!</v>
      </c>
      <c r="AJ7" s="6"/>
      <c r="AK7" s="6"/>
      <c r="AL7" s="12" t="e">
        <f t="shared" si="19"/>
        <v>#DIV/0!</v>
      </c>
      <c r="AM7" s="6"/>
      <c r="AN7" s="6"/>
      <c r="AO7" s="12" t="e">
        <f t="shared" si="21"/>
        <v>#DIV/0!</v>
      </c>
      <c r="AP7" s="6"/>
      <c r="AQ7" s="6"/>
      <c r="AR7" s="12" t="e">
        <f t="shared" si="23"/>
        <v>#DIV/0!</v>
      </c>
      <c r="AS7" s="12"/>
      <c r="AT7" s="12"/>
      <c r="AU7" s="12" t="e">
        <f t="shared" si="84"/>
        <v>#DIV/0!</v>
      </c>
      <c r="AV7" s="6"/>
      <c r="AW7" s="6"/>
      <c r="AX7" s="12" t="e">
        <f t="shared" si="27"/>
        <v>#DIV/0!</v>
      </c>
      <c r="AY7" s="12"/>
      <c r="AZ7" s="12"/>
      <c r="BA7" s="12" t="e">
        <f t="shared" si="29"/>
        <v>#DIV/0!</v>
      </c>
      <c r="BB7" s="12">
        <f t="shared" si="78"/>
        <v>0</v>
      </c>
      <c r="BC7" s="12">
        <f t="shared" si="78"/>
        <v>0</v>
      </c>
      <c r="BD7" s="12" t="e">
        <f t="shared" si="31"/>
        <v>#DIV/0!</v>
      </c>
      <c r="BE7" s="6"/>
      <c r="BF7" s="6"/>
      <c r="BG7" s="12" t="e">
        <f t="shared" si="33"/>
        <v>#DIV/0!</v>
      </c>
      <c r="BH7" s="12"/>
      <c r="BI7" s="12"/>
      <c r="BJ7" s="12"/>
      <c r="BK7" s="13"/>
      <c r="BL7" s="13"/>
      <c r="BM7" s="12" t="e">
        <f t="shared" si="37"/>
        <v>#DIV/0!</v>
      </c>
      <c r="BN7" s="6">
        <f t="shared" si="79"/>
        <v>0</v>
      </c>
      <c r="BO7" s="6">
        <f t="shared" si="79"/>
        <v>0</v>
      </c>
      <c r="BP7" s="12" t="e">
        <f t="shared" si="39"/>
        <v>#DIV/0!</v>
      </c>
      <c r="BQ7" s="6"/>
      <c r="BR7" s="6"/>
      <c r="BS7" s="12" t="e">
        <f t="shared" si="41"/>
        <v>#DIV/0!</v>
      </c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12" t="e">
        <f t="shared" si="51"/>
        <v>#DIV/0!</v>
      </c>
      <c r="CI7" s="6">
        <f>CL7+CO7+CR7+CU7+CX7</f>
        <v>0</v>
      </c>
      <c r="CJ7" s="6">
        <f>CM7+CP7+CS7+CV7+CY7</f>
        <v>0</v>
      </c>
      <c r="CK7" s="12" t="e">
        <f t="shared" si="53"/>
        <v>#DIV/0!</v>
      </c>
      <c r="CL7" s="6"/>
      <c r="CM7" s="6"/>
      <c r="CN7" s="12" t="e">
        <f t="shared" si="55"/>
        <v>#DIV/0!</v>
      </c>
      <c r="CO7" s="6"/>
      <c r="CP7" s="6"/>
      <c r="CQ7" s="12" t="e">
        <f t="shared" si="57"/>
        <v>#DIV/0!</v>
      </c>
      <c r="CR7" s="6"/>
      <c r="CS7" s="6"/>
      <c r="CT7" s="12" t="e">
        <f t="shared" si="59"/>
        <v>#DIV/0!</v>
      </c>
      <c r="CU7" s="6"/>
      <c r="CV7" s="6"/>
      <c r="CW7" s="12" t="e">
        <f t="shared" si="61"/>
        <v>#DIV/0!</v>
      </c>
      <c r="CX7" s="6"/>
      <c r="CY7" s="6"/>
      <c r="CZ7" s="12" t="e">
        <f t="shared" si="63"/>
        <v>#DIV/0!</v>
      </c>
      <c r="DA7" s="6">
        <f>DD7+DJ7+DM7+DP7+DS7+DV7+EB7</f>
        <v>0</v>
      </c>
      <c r="DB7" s="6">
        <f>DE7+DK7+DN7+DQ7+DT7+DW7+EC7</f>
        <v>0</v>
      </c>
      <c r="DC7" s="12" t="e">
        <f t="shared" si="64"/>
        <v>#DIV/0!</v>
      </c>
      <c r="DD7" s="6"/>
      <c r="DE7" s="6"/>
      <c r="DF7" s="12" t="e">
        <f t="shared" si="65"/>
        <v>#DIV/0!</v>
      </c>
      <c r="DG7" s="65">
        <f>DJ7+DM7+DP7+DS7+DV7+EB7</f>
        <v>0</v>
      </c>
      <c r="DH7" s="65">
        <f>DK7+DN7+DQ7+DT7+DW7+EC7</f>
        <v>0</v>
      </c>
      <c r="DI7" s="12" t="e">
        <f t="shared" si="80"/>
        <v>#DIV/0!</v>
      </c>
      <c r="DJ7" s="6"/>
      <c r="DK7" s="6"/>
      <c r="DL7" s="12" t="e">
        <f t="shared" si="67"/>
        <v>#DIV/0!</v>
      </c>
      <c r="DM7" s="6"/>
      <c r="DN7" s="6"/>
      <c r="DO7" s="12" t="e">
        <f t="shared" si="68"/>
        <v>#DIV/0!</v>
      </c>
      <c r="DP7" s="14"/>
      <c r="DQ7" s="14"/>
      <c r="DR7" s="12" t="e">
        <f t="shared" si="69"/>
        <v>#DIV/0!</v>
      </c>
      <c r="DS7" s="6"/>
      <c r="DT7" s="6"/>
      <c r="DU7" s="12" t="e">
        <f t="shared" si="70"/>
        <v>#DIV/0!</v>
      </c>
      <c r="DV7" s="6"/>
      <c r="DW7" s="6"/>
      <c r="DX7" s="12" t="e">
        <f t="shared" si="71"/>
        <v>#DIV/0!</v>
      </c>
      <c r="DY7" s="12"/>
      <c r="DZ7" s="12"/>
      <c r="EA7" s="12" t="e">
        <f t="shared" si="72"/>
        <v>#DIV/0!</v>
      </c>
      <c r="EB7" s="12"/>
      <c r="EC7" s="12"/>
      <c r="ED7" s="12" t="e">
        <f t="shared" si="73"/>
        <v>#DIV/0!</v>
      </c>
      <c r="EE7" s="6">
        <f>I7+U7+BB7+BN7+CI7+DA7+BK7</f>
        <v>6688500</v>
      </c>
      <c r="EF7" s="6">
        <f>J7+V7+BC7+BO7+CJ7+DB7+BL7</f>
        <v>5370283.0799999991</v>
      </c>
      <c r="EG7" s="12">
        <f t="shared" si="74"/>
        <v>80.291292217986083</v>
      </c>
      <c r="EH7">
        <f>IF(M7&lt;=L7,1,0)</f>
        <v>1</v>
      </c>
      <c r="EI7">
        <f>IF(S7&lt;=R7,1,0)</f>
        <v>1</v>
      </c>
      <c r="EJ7">
        <f>IF(Y7&lt;=X7,1,0)</f>
        <v>1</v>
      </c>
      <c r="EK7">
        <f>IF(AE7&lt;=AD7,1,0)</f>
        <v>1</v>
      </c>
      <c r="EL7">
        <f>IF(AN7&lt;=AM7,1,0)</f>
        <v>1</v>
      </c>
      <c r="EM7">
        <f>IF(AQ7&lt;=AP7,1,0)</f>
        <v>1</v>
      </c>
      <c r="EN7">
        <f>IF(BL7&lt;=BK7,1,0)</f>
        <v>1</v>
      </c>
      <c r="EO7">
        <f>IF(CG7&lt;=CF7,1,0)</f>
        <v>1</v>
      </c>
      <c r="EP7">
        <f>IF(CJ7&lt;=CI7,1,0)</f>
        <v>1</v>
      </c>
      <c r="EQ7">
        <f>IF(DE7&lt;=DD7,1,0)</f>
        <v>1</v>
      </c>
      <c r="ER7">
        <f>IF(DT7&lt;=DS7,1,0)</f>
        <v>1</v>
      </c>
      <c r="ES7">
        <f>IF(DW7&lt;=DV7,1,0)</f>
        <v>1</v>
      </c>
      <c r="ET7">
        <f>SUM(EH7:ES7)</f>
        <v>12</v>
      </c>
    </row>
    <row r="8" spans="1:150" x14ac:dyDescent="0.25">
      <c r="A8" s="5"/>
      <c r="B8" s="15">
        <v>244</v>
      </c>
      <c r="C8" s="16" t="s">
        <v>40</v>
      </c>
      <c r="D8" s="17"/>
      <c r="E8" s="17"/>
      <c r="F8" s="8">
        <f t="shared" si="75"/>
        <v>197300</v>
      </c>
      <c r="G8" s="8">
        <f t="shared" si="75"/>
        <v>188206.16</v>
      </c>
      <c r="H8" s="12">
        <f t="shared" si="76"/>
        <v>95.390856563608722</v>
      </c>
      <c r="I8" s="6">
        <f t="shared" si="98"/>
        <v>0</v>
      </c>
      <c r="J8" s="6">
        <f t="shared" si="98"/>
        <v>0</v>
      </c>
      <c r="K8" s="12" t="e">
        <f t="shared" si="1"/>
        <v>#DIV/0!</v>
      </c>
      <c r="L8" s="22"/>
      <c r="M8" s="6"/>
      <c r="N8" s="12" t="e">
        <f t="shared" si="3"/>
        <v>#DIV/0!</v>
      </c>
      <c r="O8" s="5"/>
      <c r="P8" s="5"/>
      <c r="Q8" s="12" t="e">
        <f t="shared" si="5"/>
        <v>#DIV/0!</v>
      </c>
      <c r="R8" s="22"/>
      <c r="S8" s="6"/>
      <c r="T8" s="12" t="e">
        <f t="shared" si="7"/>
        <v>#DIV/0!</v>
      </c>
      <c r="U8" s="6">
        <f>X8+AA8+AD8+AG8+AM8+AP8+AJ8+AS8</f>
        <v>197300</v>
      </c>
      <c r="V8" s="6">
        <f>Y8+AB8+AE8+AH8+AN8+AQ8+AK8+AT8</f>
        <v>188206.16</v>
      </c>
      <c r="W8" s="12">
        <f t="shared" si="9"/>
        <v>95.390856563608722</v>
      </c>
      <c r="X8" s="6">
        <f>100000</f>
        <v>100000</v>
      </c>
      <c r="Y8" s="6">
        <f>13205.01+8000+9864.28+12709.08+13691.75+14347.43+13626.36+13439.48</f>
        <v>98883.39</v>
      </c>
      <c r="Z8" s="12">
        <f t="shared" si="11"/>
        <v>98.883390000000006</v>
      </c>
      <c r="AA8" s="6"/>
      <c r="AB8" s="6"/>
      <c r="AC8" s="12" t="e">
        <f t="shared" si="13"/>
        <v>#DIV/0!</v>
      </c>
      <c r="AD8" s="6">
        <f>150000-150000</f>
        <v>0</v>
      </c>
      <c r="AE8" s="6"/>
      <c r="AF8" s="12" t="e">
        <f t="shared" si="15"/>
        <v>#DIV/0!</v>
      </c>
      <c r="AG8" s="6"/>
      <c r="AH8" s="6"/>
      <c r="AI8" s="12" t="e">
        <f t="shared" si="17"/>
        <v>#DIV/0!</v>
      </c>
      <c r="AJ8" s="6"/>
      <c r="AK8" s="6"/>
      <c r="AL8" s="12" t="e">
        <f t="shared" si="19"/>
        <v>#DIV/0!</v>
      </c>
      <c r="AM8" s="6">
        <f>10900</f>
        <v>10900</v>
      </c>
      <c r="AN8" s="6">
        <f>600+990+2200+1920+2700</f>
        <v>8410</v>
      </c>
      <c r="AO8" s="12">
        <f t="shared" si="21"/>
        <v>77.155963302752298</v>
      </c>
      <c r="AP8" s="6">
        <f>80000-600-1100-1400</f>
        <v>76900</v>
      </c>
      <c r="AQ8" s="64">
        <f>16900+7000+11350+11250+17236+4000+3750</f>
        <v>71486</v>
      </c>
      <c r="AR8" s="12">
        <f t="shared" si="23"/>
        <v>92.959687906371911</v>
      </c>
      <c r="AS8" s="6">
        <f>9500</f>
        <v>9500</v>
      </c>
      <c r="AT8" s="6">
        <f>9426.77</f>
        <v>9426.77</v>
      </c>
      <c r="AU8" s="12">
        <f t="shared" si="84"/>
        <v>99.229157894736844</v>
      </c>
      <c r="AV8" s="6"/>
      <c r="AW8" s="47"/>
      <c r="AX8" s="12" t="e">
        <f t="shared" si="27"/>
        <v>#DIV/0!</v>
      </c>
      <c r="AY8" s="12"/>
      <c r="AZ8" s="12"/>
      <c r="BA8" s="12" t="e">
        <f t="shared" si="29"/>
        <v>#DIV/0!</v>
      </c>
      <c r="BB8" s="12">
        <f t="shared" si="78"/>
        <v>0</v>
      </c>
      <c r="BC8" s="12">
        <f t="shared" si="78"/>
        <v>0</v>
      </c>
      <c r="BD8" s="12" t="e">
        <f t="shared" si="31"/>
        <v>#DIV/0!</v>
      </c>
      <c r="BE8" s="6"/>
      <c r="BF8" s="6"/>
      <c r="BG8" s="12" t="e">
        <f t="shared" si="33"/>
        <v>#DIV/0!</v>
      </c>
      <c r="BH8" s="12"/>
      <c r="BI8" s="12"/>
      <c r="BJ8" s="12"/>
      <c r="BK8" s="13"/>
      <c r="BL8" s="13"/>
      <c r="BM8" s="12" t="e">
        <f t="shared" si="37"/>
        <v>#DIV/0!</v>
      </c>
      <c r="BN8" s="6">
        <f t="shared" si="79"/>
        <v>0</v>
      </c>
      <c r="BO8" s="6">
        <f t="shared" si="79"/>
        <v>0</v>
      </c>
      <c r="BP8" s="12" t="e">
        <f t="shared" si="39"/>
        <v>#DIV/0!</v>
      </c>
      <c r="BQ8" s="6"/>
      <c r="BR8" s="6"/>
      <c r="BS8" s="12" t="e">
        <f t="shared" si="41"/>
        <v>#DIV/0!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12" t="e">
        <f t="shared" si="51"/>
        <v>#DIV/0!</v>
      </c>
      <c r="CI8" s="6">
        <f t="shared" ref="CI8:CJ19" si="99">CL8+CO8+CR8+CU8+CX8</f>
        <v>0</v>
      </c>
      <c r="CJ8" s="6">
        <f t="shared" si="99"/>
        <v>0</v>
      </c>
      <c r="CK8" s="12" t="e">
        <f t="shared" si="53"/>
        <v>#DIV/0!</v>
      </c>
      <c r="CL8" s="6"/>
      <c r="CM8" s="6"/>
      <c r="CN8" s="12" t="e">
        <f t="shared" si="55"/>
        <v>#DIV/0!</v>
      </c>
      <c r="CO8" s="6"/>
      <c r="CP8" s="6"/>
      <c r="CQ8" s="12" t="e">
        <f t="shared" si="57"/>
        <v>#DIV/0!</v>
      </c>
      <c r="CR8" s="6"/>
      <c r="CS8" s="6"/>
      <c r="CT8" s="12" t="e">
        <f t="shared" si="59"/>
        <v>#DIV/0!</v>
      </c>
      <c r="CU8" s="6"/>
      <c r="CV8" s="6"/>
      <c r="CW8" s="12" t="e">
        <f t="shared" si="61"/>
        <v>#DIV/0!</v>
      </c>
      <c r="CX8" s="6"/>
      <c r="CY8" s="6"/>
      <c r="CZ8" s="12" t="e">
        <f t="shared" si="63"/>
        <v>#DIV/0!</v>
      </c>
      <c r="DA8" s="6">
        <f>DD8+DG8</f>
        <v>109200</v>
      </c>
      <c r="DB8" s="6">
        <f>DE8+DH8</f>
        <v>74936.3</v>
      </c>
      <c r="DC8" s="12">
        <f t="shared" si="64"/>
        <v>68.622985347985349</v>
      </c>
      <c r="DD8" s="6"/>
      <c r="DE8" s="6"/>
      <c r="DF8" s="12" t="e">
        <f t="shared" si="65"/>
        <v>#DIV/0!</v>
      </c>
      <c r="DG8" s="65">
        <f>DJ8+DM8+DP8+DS8+DV8+EB8+DY8</f>
        <v>109200</v>
      </c>
      <c r="DH8" s="65">
        <f>DK8+DN8+DQ8+DT8+DW8+EC8+DZ8</f>
        <v>74936.3</v>
      </c>
      <c r="DI8" s="12">
        <f t="shared" si="80"/>
        <v>68.622985347985349</v>
      </c>
      <c r="DJ8" s="6"/>
      <c r="DK8" s="6"/>
      <c r="DL8" s="12" t="e">
        <f t="shared" si="67"/>
        <v>#DIV/0!</v>
      </c>
      <c r="DM8" s="6"/>
      <c r="DN8" s="6"/>
      <c r="DO8" s="12" t="e">
        <f t="shared" si="68"/>
        <v>#DIV/0!</v>
      </c>
      <c r="DP8" s="14"/>
      <c r="DQ8" s="14"/>
      <c r="DR8" s="12" t="e">
        <f t="shared" si="69"/>
        <v>#DIV/0!</v>
      </c>
      <c r="DS8" s="6">
        <f>78800+10000-9600</f>
        <v>79200</v>
      </c>
      <c r="DT8" s="6">
        <f>10000+15000+20000+10000</f>
        <v>55000</v>
      </c>
      <c r="DU8" s="12">
        <f t="shared" si="70"/>
        <v>69.444444444444443</v>
      </c>
      <c r="DV8" s="6">
        <f>15000</f>
        <v>15000</v>
      </c>
      <c r="DW8" s="6">
        <f>5618.2+650+508</f>
        <v>6776.2</v>
      </c>
      <c r="DX8" s="12">
        <f t="shared" si="71"/>
        <v>45.17466666666666</v>
      </c>
      <c r="DY8" s="12">
        <f>15000</f>
        <v>15000</v>
      </c>
      <c r="DZ8" s="12">
        <f>6061+1587.1+5512</f>
        <v>13160.1</v>
      </c>
      <c r="EA8" s="12">
        <f t="shared" si="72"/>
        <v>87.733999999999995</v>
      </c>
      <c r="EB8" s="12"/>
      <c r="EC8" s="12"/>
      <c r="ED8" s="12" t="e">
        <f t="shared" si="73"/>
        <v>#DIV/0!</v>
      </c>
      <c r="EE8" s="6">
        <f>I8+U8+BB8+BN8+CI8+DA8+BK8</f>
        <v>306500</v>
      </c>
      <c r="EF8" s="6">
        <f>J8+V8+BC8+BO8+CJ8+DB8+BL8</f>
        <v>263142.46000000002</v>
      </c>
      <c r="EG8" s="12">
        <f t="shared" si="74"/>
        <v>85.853983686786307</v>
      </c>
      <c r="EH8">
        <f>IF(M8&lt;=L8,1,0)</f>
        <v>1</v>
      </c>
      <c r="EI8">
        <f>IF(S8&lt;=R8,1,0)</f>
        <v>1</v>
      </c>
      <c r="EJ8">
        <f>IF(Y8&lt;=X8,1,0)</f>
        <v>1</v>
      </c>
      <c r="EK8">
        <f>IF(AE8&lt;=AD8,1,0)</f>
        <v>1</v>
      </c>
      <c r="EL8">
        <f>IF(AN8&lt;=AM8,1,0)</f>
        <v>1</v>
      </c>
      <c r="EM8">
        <f>IF(AQ8&lt;=AP8,1,0)</f>
        <v>1</v>
      </c>
      <c r="EN8">
        <f>IF(BL8&lt;=BK8,1,0)</f>
        <v>1</v>
      </c>
      <c r="EO8">
        <f>IF(CG8&lt;=CF8,1,0)</f>
        <v>1</v>
      </c>
      <c r="EP8">
        <f>IF(CJ8&lt;=CI8,1,0)</f>
        <v>1</v>
      </c>
      <c r="EQ8">
        <f>IF(DE8&lt;=DD8,1,0)</f>
        <v>1</v>
      </c>
      <c r="ER8">
        <f>IF(DT8&lt;=DS8,1,0)</f>
        <v>1</v>
      </c>
      <c r="ES8">
        <f>IF(DW8&lt;=DV8,1,0)</f>
        <v>1</v>
      </c>
      <c r="ET8">
        <f>SUM(EH8:ES8)</f>
        <v>12</v>
      </c>
    </row>
    <row r="9" spans="1:150" x14ac:dyDescent="0.25">
      <c r="A9" s="5"/>
      <c r="B9" s="15">
        <v>247</v>
      </c>
      <c r="C9" s="16" t="s">
        <v>111</v>
      </c>
      <c r="D9" s="17"/>
      <c r="E9" s="17"/>
      <c r="F9" s="8">
        <f t="shared" ref="F9" si="100">I9+U9+BB9+BN9+CI9+BK9</f>
        <v>130000</v>
      </c>
      <c r="G9" s="8">
        <f t="shared" ref="G9" si="101">J9+V9+BC9+BO9+CJ9+BL9</f>
        <v>112212.06999999999</v>
      </c>
      <c r="H9" s="12">
        <f t="shared" ref="H9" si="102">G9/F9*100</f>
        <v>86.316976923076922</v>
      </c>
      <c r="I9" s="6">
        <f t="shared" ref="I9" si="103">L9+O9+R9</f>
        <v>0</v>
      </c>
      <c r="J9" s="6">
        <f t="shared" ref="J9" si="104">M9+P9+S9</f>
        <v>0</v>
      </c>
      <c r="K9" s="12" t="e">
        <f t="shared" ref="K9" si="105">J9/I9*100</f>
        <v>#DIV/0!</v>
      </c>
      <c r="L9" s="22"/>
      <c r="M9" s="6"/>
      <c r="N9" s="12" t="e">
        <f t="shared" si="3"/>
        <v>#DIV/0!</v>
      </c>
      <c r="O9" s="5"/>
      <c r="P9" s="5"/>
      <c r="Q9" s="12"/>
      <c r="R9" s="22"/>
      <c r="S9" s="6"/>
      <c r="T9" s="12" t="e">
        <f t="shared" si="7"/>
        <v>#DIV/0!</v>
      </c>
      <c r="U9" s="6">
        <f>X9+AA9+AD9+AG9+AM9+AP9+AJ9+AS9</f>
        <v>130000</v>
      </c>
      <c r="V9" s="6">
        <f t="shared" ref="V9" si="106">Y9+AB9+AE9+AH9+AN9+AQ9+AK9</f>
        <v>112212.06999999999</v>
      </c>
      <c r="W9" s="12">
        <f t="shared" ref="W9" si="107">V9/U9*100</f>
        <v>86.316976923076922</v>
      </c>
      <c r="X9" s="6"/>
      <c r="Y9" s="6"/>
      <c r="Z9" s="12" t="e">
        <f t="shared" si="11"/>
        <v>#DIV/0!</v>
      </c>
      <c r="AA9" s="6"/>
      <c r="AB9" s="6"/>
      <c r="AC9" s="12" t="e">
        <f t="shared" si="13"/>
        <v>#DIV/0!</v>
      </c>
      <c r="AD9" s="6">
        <f>150000-20000</f>
        <v>130000</v>
      </c>
      <c r="AE9" s="6">
        <f>14850.11+40269.01+22892.21+14486.22+14851.78+4300.51+562.23</f>
        <v>112212.06999999999</v>
      </c>
      <c r="AF9" s="12">
        <f t="shared" si="15"/>
        <v>86.316976923076922</v>
      </c>
      <c r="AG9" s="6"/>
      <c r="AH9" s="6"/>
      <c r="AI9" s="12" t="e">
        <f t="shared" si="17"/>
        <v>#DIV/0!</v>
      </c>
      <c r="AJ9" s="6"/>
      <c r="AK9" s="6"/>
      <c r="AL9" s="12" t="e">
        <f t="shared" si="19"/>
        <v>#DIV/0!</v>
      </c>
      <c r="AM9" s="6"/>
      <c r="AN9" s="6"/>
      <c r="AO9" s="12" t="e">
        <f t="shared" si="21"/>
        <v>#DIV/0!</v>
      </c>
      <c r="AP9" s="6"/>
      <c r="AQ9" s="64"/>
      <c r="AR9" s="12" t="e">
        <f t="shared" si="23"/>
        <v>#DIV/0!</v>
      </c>
      <c r="AS9" s="12"/>
      <c r="AT9" s="12"/>
      <c r="AU9" s="12" t="e">
        <f t="shared" si="84"/>
        <v>#DIV/0!</v>
      </c>
      <c r="AV9" s="6"/>
      <c r="AW9" s="47"/>
      <c r="AX9" s="12" t="e">
        <f t="shared" si="27"/>
        <v>#DIV/0!</v>
      </c>
      <c r="AY9" s="12"/>
      <c r="AZ9" s="12"/>
      <c r="BA9" s="12" t="e">
        <f t="shared" si="29"/>
        <v>#DIV/0!</v>
      </c>
      <c r="BB9" s="12"/>
      <c r="BC9" s="12"/>
      <c r="BD9" s="12"/>
      <c r="BE9" s="6"/>
      <c r="BF9" s="6"/>
      <c r="BG9" s="12"/>
      <c r="BH9" s="12"/>
      <c r="BI9" s="12"/>
      <c r="BJ9" s="12"/>
      <c r="BK9" s="13"/>
      <c r="BL9" s="13"/>
      <c r="BM9" s="12" t="e">
        <f t="shared" si="37"/>
        <v>#DIV/0!</v>
      </c>
      <c r="BN9" s="6"/>
      <c r="BO9" s="6"/>
      <c r="BP9" s="12" t="e">
        <f t="shared" si="39"/>
        <v>#DIV/0!</v>
      </c>
      <c r="BQ9" s="6"/>
      <c r="BR9" s="6"/>
      <c r="BS9" s="12" t="e">
        <f t="shared" si="41"/>
        <v>#DIV/0!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2" t="e">
        <f t="shared" si="51"/>
        <v>#DIV/0!</v>
      </c>
      <c r="CI9" s="6"/>
      <c r="CJ9" s="6"/>
      <c r="CK9" s="12" t="e">
        <f t="shared" si="53"/>
        <v>#DIV/0!</v>
      </c>
      <c r="CL9" s="6"/>
      <c r="CM9" s="6"/>
      <c r="CN9" s="12" t="e">
        <f t="shared" si="55"/>
        <v>#DIV/0!</v>
      </c>
      <c r="CO9" s="6"/>
      <c r="CP9" s="6"/>
      <c r="CQ9" s="12" t="e">
        <f t="shared" si="57"/>
        <v>#DIV/0!</v>
      </c>
      <c r="CR9" s="6"/>
      <c r="CS9" s="6"/>
      <c r="CT9" s="12" t="e">
        <f t="shared" si="59"/>
        <v>#DIV/0!</v>
      </c>
      <c r="CU9" s="6"/>
      <c r="CV9" s="6"/>
      <c r="CW9" s="12" t="e">
        <f t="shared" si="61"/>
        <v>#DIV/0!</v>
      </c>
      <c r="CX9" s="6"/>
      <c r="CY9" s="6"/>
      <c r="CZ9" s="12" t="e">
        <f t="shared" si="63"/>
        <v>#DIV/0!</v>
      </c>
      <c r="DA9" s="6">
        <f t="shared" ref="DA9:DA12" si="108">DD9+DG9</f>
        <v>0</v>
      </c>
      <c r="DB9" s="6">
        <f t="shared" ref="DB9:DB12" si="109">DE9+DH9</f>
        <v>0</v>
      </c>
      <c r="DC9" s="12" t="e">
        <f t="shared" si="64"/>
        <v>#DIV/0!</v>
      </c>
      <c r="DD9" s="6"/>
      <c r="DE9" s="6"/>
      <c r="DF9" s="12" t="e">
        <f t="shared" si="65"/>
        <v>#DIV/0!</v>
      </c>
      <c r="DG9" s="65"/>
      <c r="DH9" s="65"/>
      <c r="DI9" s="12" t="e">
        <f t="shared" si="80"/>
        <v>#DIV/0!</v>
      </c>
      <c r="DJ9" s="6"/>
      <c r="DK9" s="6"/>
      <c r="DL9" s="12" t="e">
        <f t="shared" si="67"/>
        <v>#DIV/0!</v>
      </c>
      <c r="DM9" s="6"/>
      <c r="DN9" s="6"/>
      <c r="DO9" s="12" t="e">
        <f t="shared" si="68"/>
        <v>#DIV/0!</v>
      </c>
      <c r="DP9" s="14"/>
      <c r="DQ9" s="14"/>
      <c r="DR9" s="12" t="e">
        <f t="shared" si="69"/>
        <v>#DIV/0!</v>
      </c>
      <c r="DS9" s="6"/>
      <c r="DT9" s="6"/>
      <c r="DU9" s="12" t="e">
        <f t="shared" si="70"/>
        <v>#DIV/0!</v>
      </c>
      <c r="DV9" s="6"/>
      <c r="DW9" s="6"/>
      <c r="DX9" s="12" t="e">
        <f t="shared" si="71"/>
        <v>#DIV/0!</v>
      </c>
      <c r="DY9" s="12"/>
      <c r="DZ9" s="12"/>
      <c r="EA9" s="12" t="e">
        <f t="shared" si="72"/>
        <v>#DIV/0!</v>
      </c>
      <c r="EB9" s="12"/>
      <c r="EC9" s="12"/>
      <c r="ED9" s="12" t="e">
        <f t="shared" si="73"/>
        <v>#DIV/0!</v>
      </c>
      <c r="EE9" s="6">
        <f t="shared" ref="EE9" si="110">I9+U9+BB9+BN9+CI9+DA9+BK9</f>
        <v>130000</v>
      </c>
      <c r="EF9" s="6">
        <f t="shared" ref="EF9" si="111">J9+V9+BC9+BO9+CJ9+DB9+BL9</f>
        <v>112212.06999999999</v>
      </c>
      <c r="EG9" s="12">
        <f t="shared" si="74"/>
        <v>86.316976923076922</v>
      </c>
    </row>
    <row r="10" spans="1:150" x14ac:dyDescent="0.25">
      <c r="A10" s="5"/>
      <c r="B10" s="15">
        <v>851</v>
      </c>
      <c r="C10" s="16" t="s">
        <v>83</v>
      </c>
      <c r="D10" s="17"/>
      <c r="E10" s="17"/>
      <c r="F10" s="8">
        <f t="shared" si="75"/>
        <v>0</v>
      </c>
      <c r="G10" s="8">
        <f t="shared" si="75"/>
        <v>0</v>
      </c>
      <c r="H10" s="12" t="e">
        <f t="shared" si="76"/>
        <v>#DIV/0!</v>
      </c>
      <c r="I10" s="6">
        <f t="shared" si="98"/>
        <v>0</v>
      </c>
      <c r="J10" s="6">
        <f t="shared" si="98"/>
        <v>0</v>
      </c>
      <c r="K10" s="12" t="e">
        <f t="shared" si="1"/>
        <v>#DIV/0!</v>
      </c>
      <c r="L10" s="22"/>
      <c r="M10" s="6"/>
      <c r="N10" s="12" t="e">
        <f t="shared" si="3"/>
        <v>#DIV/0!</v>
      </c>
      <c r="O10" s="5"/>
      <c r="P10" s="5"/>
      <c r="Q10" s="12" t="e">
        <f t="shared" si="5"/>
        <v>#DIV/0!</v>
      </c>
      <c r="R10" s="22"/>
      <c r="S10" s="6"/>
      <c r="T10" s="12" t="e">
        <f t="shared" si="7"/>
        <v>#DIV/0!</v>
      </c>
      <c r="U10" s="6"/>
      <c r="V10" s="6"/>
      <c r="W10" s="12" t="e">
        <f t="shared" si="9"/>
        <v>#DIV/0!</v>
      </c>
      <c r="X10" s="6"/>
      <c r="Y10" s="6"/>
      <c r="Z10" s="12" t="e">
        <f t="shared" si="11"/>
        <v>#DIV/0!</v>
      </c>
      <c r="AA10" s="6"/>
      <c r="AB10" s="6"/>
      <c r="AC10" s="12" t="e">
        <f t="shared" si="13"/>
        <v>#DIV/0!</v>
      </c>
      <c r="AD10" s="6"/>
      <c r="AE10" s="6"/>
      <c r="AF10" s="12" t="e">
        <f t="shared" si="15"/>
        <v>#DIV/0!</v>
      </c>
      <c r="AG10" s="6"/>
      <c r="AH10" s="6"/>
      <c r="AI10" s="12" t="e">
        <f t="shared" si="17"/>
        <v>#DIV/0!</v>
      </c>
      <c r="AJ10" s="6"/>
      <c r="AK10" s="6"/>
      <c r="AL10" s="12" t="e">
        <f t="shared" si="19"/>
        <v>#DIV/0!</v>
      </c>
      <c r="AM10" s="6"/>
      <c r="AN10" s="6"/>
      <c r="AO10" s="12" t="e">
        <f t="shared" si="21"/>
        <v>#DIV/0!</v>
      </c>
      <c r="AP10" s="6"/>
      <c r="AQ10" s="6"/>
      <c r="AR10" s="12" t="e">
        <f t="shared" si="23"/>
        <v>#DIV/0!</v>
      </c>
      <c r="AS10" s="12"/>
      <c r="AT10" s="12"/>
      <c r="AU10" s="12" t="e">
        <f t="shared" si="84"/>
        <v>#DIV/0!</v>
      </c>
      <c r="AV10" s="6"/>
      <c r="AW10" s="6"/>
      <c r="AX10" s="12" t="e">
        <f t="shared" si="27"/>
        <v>#DIV/0!</v>
      </c>
      <c r="AY10" s="12"/>
      <c r="AZ10" s="12"/>
      <c r="BA10" s="12" t="e">
        <f t="shared" si="29"/>
        <v>#DIV/0!</v>
      </c>
      <c r="BB10" s="12"/>
      <c r="BC10" s="12"/>
      <c r="BD10" s="12" t="e">
        <f t="shared" si="31"/>
        <v>#DIV/0!</v>
      </c>
      <c r="BE10" s="6"/>
      <c r="BF10" s="6"/>
      <c r="BG10" s="12" t="e">
        <f t="shared" si="33"/>
        <v>#DIV/0!</v>
      </c>
      <c r="BH10" s="12"/>
      <c r="BI10" s="12"/>
      <c r="BJ10" s="12"/>
      <c r="BK10" s="13"/>
      <c r="BL10" s="13"/>
      <c r="BM10" s="12" t="e">
        <f t="shared" si="37"/>
        <v>#DIV/0!</v>
      </c>
      <c r="BN10" s="6"/>
      <c r="BO10" s="6"/>
      <c r="BP10" s="12" t="e">
        <f t="shared" si="39"/>
        <v>#DIV/0!</v>
      </c>
      <c r="BQ10" s="6"/>
      <c r="BR10" s="6"/>
      <c r="BS10" s="12" t="e">
        <f t="shared" si="41"/>
        <v>#DIV/0!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12" t="e">
        <f t="shared" si="51"/>
        <v>#DIV/0!</v>
      </c>
      <c r="CI10" s="6">
        <f t="shared" si="99"/>
        <v>0</v>
      </c>
      <c r="CJ10" s="6">
        <f t="shared" si="99"/>
        <v>0</v>
      </c>
      <c r="CK10" s="12" t="e">
        <f t="shared" si="53"/>
        <v>#DIV/0!</v>
      </c>
      <c r="CL10" s="6"/>
      <c r="CM10" s="6"/>
      <c r="CN10" s="12" t="e">
        <f t="shared" si="55"/>
        <v>#DIV/0!</v>
      </c>
      <c r="CO10" s="6"/>
      <c r="CP10" s="6"/>
      <c r="CQ10" s="12" t="e">
        <f t="shared" si="57"/>
        <v>#DIV/0!</v>
      </c>
      <c r="CR10" s="6"/>
      <c r="CS10" s="6"/>
      <c r="CT10" s="12" t="e">
        <f t="shared" si="59"/>
        <v>#DIV/0!</v>
      </c>
      <c r="CU10" s="6"/>
      <c r="CV10" s="6"/>
      <c r="CW10" s="12" t="e">
        <f t="shared" si="61"/>
        <v>#DIV/0!</v>
      </c>
      <c r="CX10" s="6"/>
      <c r="CY10" s="6"/>
      <c r="CZ10" s="12" t="e">
        <f t="shared" si="63"/>
        <v>#DIV/0!</v>
      </c>
      <c r="DA10" s="6">
        <f t="shared" si="108"/>
        <v>0</v>
      </c>
      <c r="DB10" s="6">
        <f t="shared" si="109"/>
        <v>0</v>
      </c>
      <c r="DC10" s="12" t="e">
        <f t="shared" si="64"/>
        <v>#DIV/0!</v>
      </c>
      <c r="DD10" s="6"/>
      <c r="DE10" s="6"/>
      <c r="DF10" s="12" t="e">
        <f t="shared" si="65"/>
        <v>#DIV/0!</v>
      </c>
      <c r="DG10" s="65">
        <f t="shared" ref="DG10:DH15" si="112">DJ10+DM10+DP10+DS10+DV10+EB10</f>
        <v>0</v>
      </c>
      <c r="DH10" s="65">
        <f t="shared" si="112"/>
        <v>0</v>
      </c>
      <c r="DI10" s="12" t="e">
        <f t="shared" si="80"/>
        <v>#DIV/0!</v>
      </c>
      <c r="DJ10" s="6"/>
      <c r="DK10" s="6"/>
      <c r="DL10" s="12" t="e">
        <f t="shared" si="67"/>
        <v>#DIV/0!</v>
      </c>
      <c r="DM10" s="6"/>
      <c r="DN10" s="6"/>
      <c r="DO10" s="12" t="e">
        <f t="shared" si="68"/>
        <v>#DIV/0!</v>
      </c>
      <c r="DP10" s="14"/>
      <c r="DQ10" s="14"/>
      <c r="DR10" s="12" t="e">
        <f t="shared" si="69"/>
        <v>#DIV/0!</v>
      </c>
      <c r="DS10" s="6"/>
      <c r="DT10" s="6"/>
      <c r="DU10" s="12" t="e">
        <f t="shared" si="70"/>
        <v>#DIV/0!</v>
      </c>
      <c r="DV10" s="6"/>
      <c r="DW10" s="6"/>
      <c r="DX10" s="12" t="e">
        <f t="shared" si="71"/>
        <v>#DIV/0!</v>
      </c>
      <c r="DY10" s="12"/>
      <c r="DZ10" s="12"/>
      <c r="EA10" s="12" t="e">
        <f t="shared" si="72"/>
        <v>#DIV/0!</v>
      </c>
      <c r="EB10" s="12"/>
      <c r="EC10" s="12"/>
      <c r="ED10" s="12" t="e">
        <f t="shared" si="73"/>
        <v>#DIV/0!</v>
      </c>
      <c r="EE10" s="6">
        <f t="shared" ref="EE10:EF15" si="113">I10+U10+BB10+BN10+CI10+DA10+BK10</f>
        <v>0</v>
      </c>
      <c r="EF10" s="6">
        <f t="shared" si="113"/>
        <v>0</v>
      </c>
      <c r="EG10" s="12" t="e">
        <f t="shared" si="74"/>
        <v>#DIV/0!</v>
      </c>
      <c r="EH10">
        <f>IF(M10&lt;=L10,1,0)</f>
        <v>1</v>
      </c>
      <c r="EI10">
        <f>IF(S10&lt;=R10,1,0)</f>
        <v>1</v>
      </c>
      <c r="EJ10">
        <f>IF(Y10&lt;=X10,1,0)</f>
        <v>1</v>
      </c>
      <c r="EK10">
        <f>IF(AE10&lt;=AD10,1,0)</f>
        <v>1</v>
      </c>
      <c r="EL10">
        <f>IF(AN10&lt;=AM10,1,0)</f>
        <v>1</v>
      </c>
      <c r="EM10">
        <f>IF(AQ10&lt;=AP10,1,0)</f>
        <v>1</v>
      </c>
      <c r="EN10">
        <f>IF(BL10&lt;=BK10,1,0)</f>
        <v>1</v>
      </c>
      <c r="EO10">
        <f>IF(CG10&lt;=CF10,1,0)</f>
        <v>1</v>
      </c>
      <c r="EP10">
        <f>IF(CJ10&lt;=CI10,1,0)</f>
        <v>1</v>
      </c>
      <c r="EQ10">
        <f>IF(DE10&lt;=DD10,1,0)</f>
        <v>1</v>
      </c>
      <c r="ER10">
        <f>IF(DT10&lt;=DS10,1,0)</f>
        <v>1</v>
      </c>
      <c r="ES10">
        <f>IF(DW10&lt;=DV10,1,0)</f>
        <v>1</v>
      </c>
      <c r="ET10">
        <f>SUM(EH10:ES10)</f>
        <v>12</v>
      </c>
    </row>
    <row r="11" spans="1:150" x14ac:dyDescent="0.25">
      <c r="A11" s="5"/>
      <c r="B11" s="15">
        <v>852</v>
      </c>
      <c r="C11" s="16" t="s">
        <v>84</v>
      </c>
      <c r="D11" s="17"/>
      <c r="E11" s="17"/>
      <c r="F11" s="8">
        <f t="shared" si="75"/>
        <v>0</v>
      </c>
      <c r="G11" s="8">
        <f t="shared" si="75"/>
        <v>0</v>
      </c>
      <c r="H11" s="12" t="e">
        <f t="shared" si="76"/>
        <v>#DIV/0!</v>
      </c>
      <c r="I11" s="6">
        <f t="shared" si="98"/>
        <v>0</v>
      </c>
      <c r="J11" s="6">
        <f t="shared" si="98"/>
        <v>0</v>
      </c>
      <c r="K11" s="12" t="e">
        <f t="shared" si="1"/>
        <v>#DIV/0!</v>
      </c>
      <c r="L11" s="22"/>
      <c r="M11" s="6"/>
      <c r="N11" s="12" t="e">
        <f t="shared" si="3"/>
        <v>#DIV/0!</v>
      </c>
      <c r="O11" s="5"/>
      <c r="P11" s="5"/>
      <c r="Q11" s="12" t="e">
        <f t="shared" si="5"/>
        <v>#DIV/0!</v>
      </c>
      <c r="R11" s="22"/>
      <c r="S11" s="6"/>
      <c r="T11" s="12" t="e">
        <f t="shared" si="7"/>
        <v>#DIV/0!</v>
      </c>
      <c r="U11" s="6">
        <f t="shared" ref="U11:V19" si="114">X11+AA11+AD11+AG11+AM11+AP11+AJ11</f>
        <v>0</v>
      </c>
      <c r="V11" s="6">
        <f t="shared" si="114"/>
        <v>0</v>
      </c>
      <c r="W11" s="12" t="e">
        <f t="shared" si="9"/>
        <v>#DIV/0!</v>
      </c>
      <c r="X11" s="6"/>
      <c r="Y11" s="6"/>
      <c r="Z11" s="12" t="e">
        <f t="shared" si="11"/>
        <v>#DIV/0!</v>
      </c>
      <c r="AA11" s="6"/>
      <c r="AB11" s="6"/>
      <c r="AC11" s="12" t="e">
        <f t="shared" si="13"/>
        <v>#DIV/0!</v>
      </c>
      <c r="AD11" s="6"/>
      <c r="AE11" s="6"/>
      <c r="AF11" s="12" t="e">
        <f t="shared" si="15"/>
        <v>#DIV/0!</v>
      </c>
      <c r="AG11" s="6"/>
      <c r="AH11" s="6"/>
      <c r="AI11" s="12" t="e">
        <f t="shared" si="17"/>
        <v>#DIV/0!</v>
      </c>
      <c r="AJ11" s="6"/>
      <c r="AK11" s="6"/>
      <c r="AL11" s="12" t="e">
        <f t="shared" si="19"/>
        <v>#DIV/0!</v>
      </c>
      <c r="AM11" s="6"/>
      <c r="AN11" s="6"/>
      <c r="AO11" s="12" t="e">
        <f t="shared" si="21"/>
        <v>#DIV/0!</v>
      </c>
      <c r="AP11" s="6"/>
      <c r="AQ11" s="6"/>
      <c r="AR11" s="12" t="e">
        <f t="shared" si="23"/>
        <v>#DIV/0!</v>
      </c>
      <c r="AS11" s="12"/>
      <c r="AT11" s="12"/>
      <c r="AU11" s="12" t="e">
        <f t="shared" si="84"/>
        <v>#DIV/0!</v>
      </c>
      <c r="AV11" s="6"/>
      <c r="AW11" s="6"/>
      <c r="AX11" s="12" t="e">
        <f t="shared" si="27"/>
        <v>#DIV/0!</v>
      </c>
      <c r="AY11" s="12"/>
      <c r="AZ11" s="12"/>
      <c r="BA11" s="12" t="e">
        <f t="shared" si="29"/>
        <v>#DIV/0!</v>
      </c>
      <c r="BB11" s="12">
        <f t="shared" ref="BB11:BC19" si="115">BE11</f>
        <v>0</v>
      </c>
      <c r="BC11" s="12">
        <f t="shared" si="115"/>
        <v>0</v>
      </c>
      <c r="BD11" s="12" t="e">
        <f t="shared" si="31"/>
        <v>#DIV/0!</v>
      </c>
      <c r="BE11" s="6"/>
      <c r="BF11" s="6"/>
      <c r="BG11" s="12" t="e">
        <f t="shared" si="33"/>
        <v>#DIV/0!</v>
      </c>
      <c r="BH11" s="12"/>
      <c r="BI11" s="12"/>
      <c r="BJ11" s="12"/>
      <c r="BK11" s="13"/>
      <c r="BL11" s="13"/>
      <c r="BM11" s="12" t="e">
        <f t="shared" si="37"/>
        <v>#DIV/0!</v>
      </c>
      <c r="BN11" s="6">
        <f t="shared" ref="BN11:BO19" si="116">BQ11+CF11</f>
        <v>0</v>
      </c>
      <c r="BO11" s="6">
        <f t="shared" si="116"/>
        <v>0</v>
      </c>
      <c r="BP11" s="12" t="e">
        <f t="shared" si="39"/>
        <v>#DIV/0!</v>
      </c>
      <c r="BQ11" s="6"/>
      <c r="BR11" s="6"/>
      <c r="BS11" s="12" t="e">
        <f t="shared" si="41"/>
        <v>#DIV/0!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2" t="e">
        <f t="shared" si="51"/>
        <v>#DIV/0!</v>
      </c>
      <c r="CI11" s="6">
        <f>CL11+CO11+CR11+CU11+CX11</f>
        <v>0</v>
      </c>
      <c r="CJ11" s="6">
        <f t="shared" si="99"/>
        <v>0</v>
      </c>
      <c r="CK11" s="12" t="e">
        <f t="shared" si="53"/>
        <v>#DIV/0!</v>
      </c>
      <c r="CL11" s="6">
        <f>4900-100-200-700-2600-1300</f>
        <v>0</v>
      </c>
      <c r="CM11" s="6"/>
      <c r="CN11" s="12" t="e">
        <f t="shared" si="55"/>
        <v>#DIV/0!</v>
      </c>
      <c r="CO11" s="6"/>
      <c r="CP11" s="6"/>
      <c r="CQ11" s="12" t="e">
        <f t="shared" si="57"/>
        <v>#DIV/0!</v>
      </c>
      <c r="CR11" s="6"/>
      <c r="CS11" s="6"/>
      <c r="CT11" s="12" t="e">
        <f t="shared" si="59"/>
        <v>#DIV/0!</v>
      </c>
      <c r="CU11" s="6"/>
      <c r="CV11" s="6"/>
      <c r="CW11" s="12" t="e">
        <f t="shared" si="61"/>
        <v>#DIV/0!</v>
      </c>
      <c r="CX11" s="6"/>
      <c r="CY11" s="6"/>
      <c r="CZ11" s="12" t="e">
        <f t="shared" si="63"/>
        <v>#DIV/0!</v>
      </c>
      <c r="DA11" s="6">
        <f t="shared" si="108"/>
        <v>0</v>
      </c>
      <c r="DB11" s="6">
        <f t="shared" si="109"/>
        <v>0</v>
      </c>
      <c r="DC11" s="12" t="e">
        <f t="shared" si="64"/>
        <v>#DIV/0!</v>
      </c>
      <c r="DD11" s="6"/>
      <c r="DE11" s="6"/>
      <c r="DF11" s="12" t="e">
        <f t="shared" si="65"/>
        <v>#DIV/0!</v>
      </c>
      <c r="DG11" s="65">
        <f t="shared" si="112"/>
        <v>0</v>
      </c>
      <c r="DH11" s="65">
        <f t="shared" si="112"/>
        <v>0</v>
      </c>
      <c r="DI11" s="12" t="e">
        <f t="shared" si="80"/>
        <v>#DIV/0!</v>
      </c>
      <c r="DJ11" s="6"/>
      <c r="DK11" s="6"/>
      <c r="DL11" s="12" t="e">
        <f t="shared" si="67"/>
        <v>#DIV/0!</v>
      </c>
      <c r="DM11" s="6"/>
      <c r="DN11" s="6"/>
      <c r="DO11" s="12" t="e">
        <f t="shared" si="68"/>
        <v>#DIV/0!</v>
      </c>
      <c r="DP11" s="14"/>
      <c r="DQ11" s="14"/>
      <c r="DR11" s="12" t="e">
        <f t="shared" si="69"/>
        <v>#DIV/0!</v>
      </c>
      <c r="DS11" s="6"/>
      <c r="DT11" s="6"/>
      <c r="DU11" s="12" t="e">
        <f t="shared" si="70"/>
        <v>#DIV/0!</v>
      </c>
      <c r="DV11" s="6"/>
      <c r="DW11" s="6"/>
      <c r="DX11" s="12" t="e">
        <f t="shared" si="71"/>
        <v>#DIV/0!</v>
      </c>
      <c r="DY11" s="12"/>
      <c r="DZ11" s="12"/>
      <c r="EA11" s="12" t="e">
        <f t="shared" si="72"/>
        <v>#DIV/0!</v>
      </c>
      <c r="EB11" s="12"/>
      <c r="EC11" s="12"/>
      <c r="ED11" s="12" t="e">
        <f t="shared" si="73"/>
        <v>#DIV/0!</v>
      </c>
      <c r="EE11" s="6">
        <f t="shared" si="113"/>
        <v>0</v>
      </c>
      <c r="EF11" s="6">
        <f t="shared" si="113"/>
        <v>0</v>
      </c>
      <c r="EG11" s="12" t="e">
        <f t="shared" si="74"/>
        <v>#DIV/0!</v>
      </c>
      <c r="EH11">
        <f t="shared" ref="EH11:EH59" si="117">IF(M11&lt;=L11,1,0)</f>
        <v>1</v>
      </c>
      <c r="EI11">
        <f t="shared" ref="EI11:EI59" si="118">IF(S11&lt;=R11,1,0)</f>
        <v>1</v>
      </c>
      <c r="EJ11">
        <f t="shared" ref="EJ11:EJ59" si="119">IF(Y11&lt;=X11,1,0)</f>
        <v>1</v>
      </c>
      <c r="EK11">
        <f t="shared" ref="EK11:EK59" si="120">IF(AE11&lt;=AD11,1,0)</f>
        <v>1</v>
      </c>
      <c r="EL11">
        <f t="shared" ref="EL11:EL59" si="121">IF(AN11&lt;=AM11,1,0)</f>
        <v>1</v>
      </c>
      <c r="EM11">
        <f t="shared" ref="EM11:EM59" si="122">IF(AQ11&lt;=AP11,1,0)</f>
        <v>1</v>
      </c>
      <c r="EN11">
        <f t="shared" ref="EN11:EN59" si="123">IF(BL11&lt;=BK11,1,0)</f>
        <v>1</v>
      </c>
      <c r="EO11">
        <f t="shared" ref="EO11:EO59" si="124">IF(CG11&lt;=CF11,1,0)</f>
        <v>1</v>
      </c>
      <c r="EP11">
        <f t="shared" ref="EP11:EP59" si="125">IF(CJ11&lt;=CI11,1,0)</f>
        <v>1</v>
      </c>
      <c r="EQ11">
        <f t="shared" ref="EQ11:EQ59" si="126">IF(DE11&lt;=DD11,1,0)</f>
        <v>1</v>
      </c>
      <c r="ER11">
        <f t="shared" ref="ER11:ER59" si="127">IF(DT11&lt;=DS11,1,0)</f>
        <v>1</v>
      </c>
      <c r="ES11">
        <f t="shared" ref="ES11:ES59" si="128">IF(DW11&lt;=DV11,1,0)</f>
        <v>1</v>
      </c>
      <c r="ET11">
        <f t="shared" ref="ET11:ET59" si="129">SUM(EH11:ES11)</f>
        <v>12</v>
      </c>
    </row>
    <row r="12" spans="1:150" x14ac:dyDescent="0.25">
      <c r="A12" s="5"/>
      <c r="B12" s="15">
        <v>853</v>
      </c>
      <c r="C12" s="16" t="s">
        <v>85</v>
      </c>
      <c r="D12" s="17"/>
      <c r="E12" s="17"/>
      <c r="F12" s="8">
        <f t="shared" si="75"/>
        <v>13100</v>
      </c>
      <c r="G12" s="8">
        <f t="shared" si="75"/>
        <v>13075.07</v>
      </c>
      <c r="H12" s="12">
        <f t="shared" si="76"/>
        <v>99.809694656488546</v>
      </c>
      <c r="I12" s="6">
        <f t="shared" si="98"/>
        <v>0</v>
      </c>
      <c r="J12" s="6">
        <f t="shared" si="98"/>
        <v>0</v>
      </c>
      <c r="K12" s="12" t="e">
        <f t="shared" si="1"/>
        <v>#DIV/0!</v>
      </c>
      <c r="L12" s="22"/>
      <c r="M12" s="6"/>
      <c r="N12" s="12" t="e">
        <f t="shared" si="3"/>
        <v>#DIV/0!</v>
      </c>
      <c r="O12" s="5"/>
      <c r="P12" s="5"/>
      <c r="Q12" s="12" t="e">
        <f t="shared" si="5"/>
        <v>#DIV/0!</v>
      </c>
      <c r="R12" s="22"/>
      <c r="S12" s="6"/>
      <c r="T12" s="12" t="e">
        <f t="shared" si="7"/>
        <v>#DIV/0!</v>
      </c>
      <c r="U12" s="6">
        <f t="shared" si="114"/>
        <v>0</v>
      </c>
      <c r="V12" s="6">
        <f t="shared" si="114"/>
        <v>0</v>
      </c>
      <c r="W12" s="12" t="e">
        <f t="shared" si="9"/>
        <v>#DIV/0!</v>
      </c>
      <c r="X12" s="6"/>
      <c r="Y12" s="6"/>
      <c r="Z12" s="12" t="e">
        <f t="shared" si="11"/>
        <v>#DIV/0!</v>
      </c>
      <c r="AA12" s="6"/>
      <c r="AB12" s="6"/>
      <c r="AC12" s="12" t="e">
        <f t="shared" si="13"/>
        <v>#DIV/0!</v>
      </c>
      <c r="AD12" s="6"/>
      <c r="AE12" s="6"/>
      <c r="AF12" s="12" t="e">
        <f t="shared" si="15"/>
        <v>#DIV/0!</v>
      </c>
      <c r="AG12" s="6"/>
      <c r="AH12" s="6"/>
      <c r="AI12" s="12" t="e">
        <f t="shared" si="17"/>
        <v>#DIV/0!</v>
      </c>
      <c r="AJ12" s="6"/>
      <c r="AK12" s="6"/>
      <c r="AL12" s="12" t="e">
        <f t="shared" si="19"/>
        <v>#DIV/0!</v>
      </c>
      <c r="AM12" s="6"/>
      <c r="AN12" s="6"/>
      <c r="AO12" s="12" t="e">
        <f t="shared" si="21"/>
        <v>#DIV/0!</v>
      </c>
      <c r="AP12" s="6"/>
      <c r="AQ12" s="6"/>
      <c r="AR12" s="12" t="e">
        <f t="shared" si="23"/>
        <v>#DIV/0!</v>
      </c>
      <c r="AS12" s="12"/>
      <c r="AT12" s="12"/>
      <c r="AU12" s="12" t="e">
        <f t="shared" si="84"/>
        <v>#DIV/0!</v>
      </c>
      <c r="AV12" s="6"/>
      <c r="AW12" s="6"/>
      <c r="AX12" s="12" t="e">
        <f t="shared" si="27"/>
        <v>#DIV/0!</v>
      </c>
      <c r="AY12" s="12"/>
      <c r="AZ12" s="12"/>
      <c r="BA12" s="12" t="e">
        <f t="shared" si="29"/>
        <v>#DIV/0!</v>
      </c>
      <c r="BB12" s="12">
        <f t="shared" si="115"/>
        <v>0</v>
      </c>
      <c r="BC12" s="12">
        <f t="shared" si="115"/>
        <v>0</v>
      </c>
      <c r="BD12" s="12" t="e">
        <f t="shared" si="31"/>
        <v>#DIV/0!</v>
      </c>
      <c r="BE12" s="6"/>
      <c r="BF12" s="6"/>
      <c r="BG12" s="12" t="e">
        <f t="shared" si="33"/>
        <v>#DIV/0!</v>
      </c>
      <c r="BH12" s="12"/>
      <c r="BI12" s="12"/>
      <c r="BJ12" s="12"/>
      <c r="BK12" s="13"/>
      <c r="BL12" s="13"/>
      <c r="BM12" s="12" t="e">
        <f t="shared" si="37"/>
        <v>#DIV/0!</v>
      </c>
      <c r="BN12" s="6">
        <f t="shared" si="116"/>
        <v>0</v>
      </c>
      <c r="BO12" s="6">
        <f t="shared" si="116"/>
        <v>0</v>
      </c>
      <c r="BP12" s="12" t="e">
        <f t="shared" si="39"/>
        <v>#DIV/0!</v>
      </c>
      <c r="BQ12" s="6"/>
      <c r="BR12" s="6"/>
      <c r="BS12" s="12" t="e">
        <f t="shared" si="41"/>
        <v>#DIV/0!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12" t="e">
        <f t="shared" si="51"/>
        <v>#DIV/0!</v>
      </c>
      <c r="CI12" s="6">
        <f>CL12+CO12+CR12+CU12+CX12</f>
        <v>13100</v>
      </c>
      <c r="CJ12" s="6">
        <f>CM12+CP12+CS12+CV12+CY12</f>
        <v>13075.07</v>
      </c>
      <c r="CK12" s="12">
        <f t="shared" si="53"/>
        <v>99.809694656488546</v>
      </c>
      <c r="CL12" s="6"/>
      <c r="CM12" s="6"/>
      <c r="CN12" s="12" t="e">
        <f t="shared" si="55"/>
        <v>#DIV/0!</v>
      </c>
      <c r="CO12" s="6">
        <f>600+1100+1400+400+9600</f>
        <v>13100</v>
      </c>
      <c r="CP12" s="6">
        <f>562.5+1135.84+1400+263.16+102.8+9610.77</f>
        <v>13075.07</v>
      </c>
      <c r="CQ12" s="12">
        <f t="shared" si="57"/>
        <v>99.809694656488546</v>
      </c>
      <c r="CR12" s="6"/>
      <c r="CS12" s="6"/>
      <c r="CT12" s="12" t="e">
        <f t="shared" si="59"/>
        <v>#DIV/0!</v>
      </c>
      <c r="CU12" s="6"/>
      <c r="CV12" s="6"/>
      <c r="CW12" s="12" t="e">
        <f t="shared" si="61"/>
        <v>#DIV/0!</v>
      </c>
      <c r="CX12" s="6"/>
      <c r="CY12" s="6"/>
      <c r="CZ12" s="12" t="e">
        <f t="shared" si="63"/>
        <v>#DIV/0!</v>
      </c>
      <c r="DA12" s="6">
        <f t="shared" si="108"/>
        <v>0</v>
      </c>
      <c r="DB12" s="6">
        <f t="shared" si="109"/>
        <v>0</v>
      </c>
      <c r="DC12" s="12" t="e">
        <f t="shared" si="64"/>
        <v>#DIV/0!</v>
      </c>
      <c r="DD12" s="6"/>
      <c r="DE12" s="6"/>
      <c r="DF12" s="12" t="e">
        <f t="shared" si="65"/>
        <v>#DIV/0!</v>
      </c>
      <c r="DG12" s="65">
        <f t="shared" si="112"/>
        <v>0</v>
      </c>
      <c r="DH12" s="65">
        <f t="shared" si="112"/>
        <v>0</v>
      </c>
      <c r="DI12" s="12" t="e">
        <f t="shared" si="80"/>
        <v>#DIV/0!</v>
      </c>
      <c r="DJ12" s="6"/>
      <c r="DK12" s="6"/>
      <c r="DL12" s="12" t="e">
        <f t="shared" si="67"/>
        <v>#DIV/0!</v>
      </c>
      <c r="DM12" s="6"/>
      <c r="DN12" s="6"/>
      <c r="DO12" s="12" t="e">
        <f t="shared" si="68"/>
        <v>#DIV/0!</v>
      </c>
      <c r="DP12" s="14"/>
      <c r="DQ12" s="14"/>
      <c r="DR12" s="12" t="e">
        <f t="shared" si="69"/>
        <v>#DIV/0!</v>
      </c>
      <c r="DS12" s="6"/>
      <c r="DT12" s="6"/>
      <c r="DU12" s="12" t="e">
        <f t="shared" si="70"/>
        <v>#DIV/0!</v>
      </c>
      <c r="DV12" s="6"/>
      <c r="DW12" s="6"/>
      <c r="DX12" s="12" t="e">
        <f t="shared" si="71"/>
        <v>#DIV/0!</v>
      </c>
      <c r="DY12" s="12"/>
      <c r="DZ12" s="12"/>
      <c r="EA12" s="12" t="e">
        <f t="shared" si="72"/>
        <v>#DIV/0!</v>
      </c>
      <c r="EB12" s="12"/>
      <c r="EC12" s="12"/>
      <c r="ED12" s="12" t="e">
        <f t="shared" si="73"/>
        <v>#DIV/0!</v>
      </c>
      <c r="EE12" s="6">
        <f t="shared" si="113"/>
        <v>13100</v>
      </c>
      <c r="EF12" s="6">
        <f t="shared" si="113"/>
        <v>13075.07</v>
      </c>
      <c r="EG12" s="12">
        <f t="shared" si="74"/>
        <v>99.809694656488546</v>
      </c>
      <c r="EH12">
        <f t="shared" si="117"/>
        <v>1</v>
      </c>
      <c r="EI12">
        <f t="shared" si="118"/>
        <v>1</v>
      </c>
      <c r="EJ12">
        <f t="shared" si="119"/>
        <v>1</v>
      </c>
      <c r="EK12">
        <f t="shared" si="120"/>
        <v>1</v>
      </c>
      <c r="EL12">
        <f t="shared" si="121"/>
        <v>1</v>
      </c>
      <c r="EM12">
        <f t="shared" si="122"/>
        <v>1</v>
      </c>
      <c r="EN12">
        <f t="shared" si="123"/>
        <v>1</v>
      </c>
      <c r="EO12">
        <f t="shared" si="124"/>
        <v>1</v>
      </c>
      <c r="EP12">
        <f t="shared" si="125"/>
        <v>1</v>
      </c>
      <c r="EQ12">
        <f t="shared" si="126"/>
        <v>1</v>
      </c>
      <c r="ER12">
        <f t="shared" si="127"/>
        <v>1</v>
      </c>
      <c r="ES12">
        <f t="shared" si="128"/>
        <v>1</v>
      </c>
      <c r="ET12">
        <f t="shared" si="129"/>
        <v>12</v>
      </c>
    </row>
    <row r="13" spans="1:150" x14ac:dyDescent="0.25">
      <c r="A13" s="5" t="s">
        <v>41</v>
      </c>
      <c r="B13" s="5"/>
      <c r="C13" s="16" t="s">
        <v>42</v>
      </c>
      <c r="D13" s="17"/>
      <c r="E13" s="17"/>
      <c r="F13" s="8">
        <f t="shared" si="75"/>
        <v>0</v>
      </c>
      <c r="G13" s="8">
        <f t="shared" si="75"/>
        <v>0</v>
      </c>
      <c r="H13" s="12" t="e">
        <f t="shared" si="76"/>
        <v>#DIV/0!</v>
      </c>
      <c r="I13" s="6">
        <f t="shared" si="98"/>
        <v>0</v>
      </c>
      <c r="J13" s="6">
        <f t="shared" si="98"/>
        <v>0</v>
      </c>
      <c r="K13" s="12" t="e">
        <f t="shared" si="1"/>
        <v>#DIV/0!</v>
      </c>
      <c r="L13" s="6"/>
      <c r="M13" s="6"/>
      <c r="N13" s="12" t="e">
        <f t="shared" si="3"/>
        <v>#DIV/0!</v>
      </c>
      <c r="O13" s="5"/>
      <c r="P13" s="5"/>
      <c r="Q13" s="12" t="e">
        <f t="shared" si="5"/>
        <v>#DIV/0!</v>
      </c>
      <c r="R13" s="6"/>
      <c r="S13" s="6"/>
      <c r="T13" s="12" t="e">
        <f t="shared" si="7"/>
        <v>#DIV/0!</v>
      </c>
      <c r="U13" s="6">
        <f t="shared" si="114"/>
        <v>0</v>
      </c>
      <c r="V13" s="6">
        <f t="shared" si="114"/>
        <v>0</v>
      </c>
      <c r="W13" s="12" t="e">
        <f t="shared" si="9"/>
        <v>#DIV/0!</v>
      </c>
      <c r="X13" s="6"/>
      <c r="Y13" s="6"/>
      <c r="Z13" s="12" t="e">
        <f t="shared" si="11"/>
        <v>#DIV/0!</v>
      </c>
      <c r="AA13" s="6"/>
      <c r="AB13" s="6"/>
      <c r="AC13" s="12" t="e">
        <f t="shared" si="13"/>
        <v>#DIV/0!</v>
      </c>
      <c r="AD13" s="6"/>
      <c r="AE13" s="6"/>
      <c r="AF13" s="12" t="e">
        <f t="shared" si="15"/>
        <v>#DIV/0!</v>
      </c>
      <c r="AG13" s="6"/>
      <c r="AH13" s="6"/>
      <c r="AI13" s="12" t="e">
        <f t="shared" si="17"/>
        <v>#DIV/0!</v>
      </c>
      <c r="AJ13" s="6"/>
      <c r="AK13" s="6"/>
      <c r="AL13" s="12" t="e">
        <f t="shared" si="19"/>
        <v>#DIV/0!</v>
      </c>
      <c r="AM13" s="6"/>
      <c r="AN13" s="6"/>
      <c r="AO13" s="12" t="e">
        <f t="shared" si="21"/>
        <v>#DIV/0!</v>
      </c>
      <c r="AP13" s="6"/>
      <c r="AQ13" s="6"/>
      <c r="AR13" s="12" t="e">
        <f t="shared" si="23"/>
        <v>#DIV/0!</v>
      </c>
      <c r="AS13" s="12"/>
      <c r="AT13" s="12"/>
      <c r="AU13" s="12" t="e">
        <f t="shared" si="84"/>
        <v>#DIV/0!</v>
      </c>
      <c r="AV13" s="6"/>
      <c r="AW13" s="6"/>
      <c r="AX13" s="12" t="e">
        <f t="shared" si="27"/>
        <v>#DIV/0!</v>
      </c>
      <c r="AY13" s="12"/>
      <c r="AZ13" s="12"/>
      <c r="BA13" s="12" t="e">
        <f t="shared" si="29"/>
        <v>#DIV/0!</v>
      </c>
      <c r="BB13" s="12">
        <f t="shared" si="115"/>
        <v>0</v>
      </c>
      <c r="BC13" s="12">
        <f t="shared" si="115"/>
        <v>0</v>
      </c>
      <c r="BD13" s="12" t="e">
        <f t="shared" si="31"/>
        <v>#DIV/0!</v>
      </c>
      <c r="BE13" s="6"/>
      <c r="BF13" s="6"/>
      <c r="BG13" s="12" t="e">
        <f t="shared" si="33"/>
        <v>#DIV/0!</v>
      </c>
      <c r="BH13" s="12"/>
      <c r="BI13" s="12"/>
      <c r="BJ13" s="12"/>
      <c r="BK13" s="13"/>
      <c r="BL13" s="13"/>
      <c r="BM13" s="12" t="e">
        <f t="shared" si="37"/>
        <v>#DIV/0!</v>
      </c>
      <c r="BN13" s="6">
        <f t="shared" si="116"/>
        <v>0</v>
      </c>
      <c r="BO13" s="6">
        <f t="shared" si="116"/>
        <v>0</v>
      </c>
      <c r="BP13" s="12" t="e">
        <f t="shared" si="39"/>
        <v>#DIV/0!</v>
      </c>
      <c r="BQ13" s="6"/>
      <c r="BR13" s="6"/>
      <c r="BS13" s="12" t="e">
        <f t="shared" si="41"/>
        <v>#DIV/0!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2" t="e">
        <f t="shared" si="51"/>
        <v>#DIV/0!</v>
      </c>
      <c r="CI13" s="6">
        <f t="shared" si="99"/>
        <v>0</v>
      </c>
      <c r="CJ13" s="6">
        <f t="shared" si="99"/>
        <v>0</v>
      </c>
      <c r="CK13" s="12" t="e">
        <f t="shared" si="53"/>
        <v>#DIV/0!</v>
      </c>
      <c r="CL13" s="6"/>
      <c r="CM13" s="6"/>
      <c r="CN13" s="12" t="e">
        <f t="shared" si="55"/>
        <v>#DIV/0!</v>
      </c>
      <c r="CO13" s="6"/>
      <c r="CP13" s="6"/>
      <c r="CQ13" s="12" t="e">
        <f t="shared" si="57"/>
        <v>#DIV/0!</v>
      </c>
      <c r="CR13" s="6"/>
      <c r="CS13" s="6"/>
      <c r="CT13" s="12" t="e">
        <f t="shared" si="59"/>
        <v>#DIV/0!</v>
      </c>
      <c r="CU13" s="6"/>
      <c r="CV13" s="6"/>
      <c r="CW13" s="12" t="e">
        <f t="shared" si="61"/>
        <v>#DIV/0!</v>
      </c>
      <c r="CX13" s="6"/>
      <c r="CY13" s="6"/>
      <c r="CZ13" s="12" t="e">
        <f t="shared" si="63"/>
        <v>#DIV/0!</v>
      </c>
      <c r="DA13" s="6">
        <f t="shared" ref="DA13:DB15" si="130">DD13+DJ13+DM13+DP13+DS13+DV13+EB13</f>
        <v>0</v>
      </c>
      <c r="DB13" s="6">
        <f t="shared" si="130"/>
        <v>0</v>
      </c>
      <c r="DC13" s="12" t="e">
        <f t="shared" si="64"/>
        <v>#DIV/0!</v>
      </c>
      <c r="DD13" s="6"/>
      <c r="DE13" s="6"/>
      <c r="DF13" s="12" t="e">
        <f t="shared" si="65"/>
        <v>#DIV/0!</v>
      </c>
      <c r="DG13" s="65">
        <f t="shared" si="112"/>
        <v>0</v>
      </c>
      <c r="DH13" s="65">
        <f t="shared" si="112"/>
        <v>0</v>
      </c>
      <c r="DI13" s="12" t="e">
        <f t="shared" si="80"/>
        <v>#DIV/0!</v>
      </c>
      <c r="DJ13" s="6"/>
      <c r="DK13" s="6"/>
      <c r="DL13" s="12" t="e">
        <f t="shared" si="67"/>
        <v>#DIV/0!</v>
      </c>
      <c r="DM13" s="6"/>
      <c r="DN13" s="6"/>
      <c r="DO13" s="12" t="e">
        <f t="shared" si="68"/>
        <v>#DIV/0!</v>
      </c>
      <c r="DP13" s="14"/>
      <c r="DQ13" s="14"/>
      <c r="DR13" s="12" t="e">
        <f t="shared" si="69"/>
        <v>#DIV/0!</v>
      </c>
      <c r="DS13" s="6"/>
      <c r="DT13" s="6"/>
      <c r="DU13" s="12" t="e">
        <f t="shared" si="70"/>
        <v>#DIV/0!</v>
      </c>
      <c r="DV13" s="6"/>
      <c r="DW13" s="6"/>
      <c r="DX13" s="12" t="e">
        <f t="shared" si="71"/>
        <v>#DIV/0!</v>
      </c>
      <c r="DY13" s="12"/>
      <c r="DZ13" s="12"/>
      <c r="EA13" s="12" t="e">
        <f t="shared" si="72"/>
        <v>#DIV/0!</v>
      </c>
      <c r="EB13" s="12"/>
      <c r="EC13" s="12"/>
      <c r="ED13" s="12" t="e">
        <f t="shared" si="73"/>
        <v>#DIV/0!</v>
      </c>
      <c r="EE13" s="6">
        <f t="shared" si="113"/>
        <v>0</v>
      </c>
      <c r="EF13" s="6">
        <f t="shared" si="113"/>
        <v>0</v>
      </c>
      <c r="EG13" s="12" t="e">
        <f t="shared" si="74"/>
        <v>#DIV/0!</v>
      </c>
      <c r="EH13">
        <f t="shared" si="117"/>
        <v>1</v>
      </c>
      <c r="EI13">
        <f t="shared" si="118"/>
        <v>1</v>
      </c>
      <c r="EJ13">
        <f t="shared" si="119"/>
        <v>1</v>
      </c>
      <c r="EK13">
        <f t="shared" si="120"/>
        <v>1</v>
      </c>
      <c r="EL13">
        <f t="shared" si="121"/>
        <v>1</v>
      </c>
      <c r="EM13">
        <f t="shared" si="122"/>
        <v>1</v>
      </c>
      <c r="EN13">
        <f t="shared" si="123"/>
        <v>1</v>
      </c>
      <c r="EO13">
        <f t="shared" si="124"/>
        <v>1</v>
      </c>
      <c r="EP13">
        <f t="shared" si="125"/>
        <v>1</v>
      </c>
      <c r="EQ13">
        <f t="shared" si="126"/>
        <v>1</v>
      </c>
      <c r="ER13">
        <f t="shared" si="127"/>
        <v>1</v>
      </c>
      <c r="ES13">
        <f t="shared" si="128"/>
        <v>1</v>
      </c>
      <c r="ET13">
        <f t="shared" si="129"/>
        <v>12</v>
      </c>
    </row>
    <row r="14" spans="1:150" x14ac:dyDescent="0.25">
      <c r="A14" s="5" t="s">
        <v>43</v>
      </c>
      <c r="B14" s="5"/>
      <c r="C14" s="16" t="s">
        <v>44</v>
      </c>
      <c r="D14" s="17"/>
      <c r="E14" s="17"/>
      <c r="F14" s="8">
        <f t="shared" si="75"/>
        <v>0</v>
      </c>
      <c r="G14" s="8">
        <f t="shared" si="75"/>
        <v>0</v>
      </c>
      <c r="H14" s="12" t="e">
        <f t="shared" si="76"/>
        <v>#DIV/0!</v>
      </c>
      <c r="I14" s="6">
        <f t="shared" si="98"/>
        <v>0</v>
      </c>
      <c r="J14" s="6">
        <f t="shared" si="98"/>
        <v>0</v>
      </c>
      <c r="K14" s="12" t="e">
        <f t="shared" si="1"/>
        <v>#DIV/0!</v>
      </c>
      <c r="L14" s="22"/>
      <c r="M14" s="6"/>
      <c r="N14" s="12" t="e">
        <f t="shared" si="3"/>
        <v>#DIV/0!</v>
      </c>
      <c r="O14" s="5"/>
      <c r="P14" s="5"/>
      <c r="Q14" s="12" t="e">
        <f t="shared" si="5"/>
        <v>#DIV/0!</v>
      </c>
      <c r="R14" s="6"/>
      <c r="S14" s="6"/>
      <c r="T14" s="12" t="e">
        <f t="shared" si="7"/>
        <v>#DIV/0!</v>
      </c>
      <c r="U14" s="6">
        <f t="shared" si="114"/>
        <v>0</v>
      </c>
      <c r="V14" s="6">
        <f t="shared" si="114"/>
        <v>0</v>
      </c>
      <c r="W14" s="12" t="e">
        <f t="shared" si="9"/>
        <v>#DIV/0!</v>
      </c>
      <c r="X14" s="6"/>
      <c r="Y14" s="6"/>
      <c r="Z14" s="12" t="e">
        <f t="shared" si="11"/>
        <v>#DIV/0!</v>
      </c>
      <c r="AA14" s="6"/>
      <c r="AB14" s="6"/>
      <c r="AC14" s="12" t="e">
        <f t="shared" si="13"/>
        <v>#DIV/0!</v>
      </c>
      <c r="AD14" s="6"/>
      <c r="AE14" s="6"/>
      <c r="AF14" s="12" t="e">
        <f t="shared" si="15"/>
        <v>#DIV/0!</v>
      </c>
      <c r="AG14" s="6"/>
      <c r="AH14" s="6"/>
      <c r="AI14" s="12" t="e">
        <f t="shared" si="17"/>
        <v>#DIV/0!</v>
      </c>
      <c r="AJ14" s="6"/>
      <c r="AK14" s="6"/>
      <c r="AL14" s="12" t="e">
        <f t="shared" si="19"/>
        <v>#DIV/0!</v>
      </c>
      <c r="AM14" s="6"/>
      <c r="AN14" s="6"/>
      <c r="AO14" s="12" t="e">
        <f t="shared" si="21"/>
        <v>#DIV/0!</v>
      </c>
      <c r="AP14" s="6"/>
      <c r="AQ14" s="6"/>
      <c r="AR14" s="12" t="e">
        <f t="shared" si="23"/>
        <v>#DIV/0!</v>
      </c>
      <c r="AS14" s="12"/>
      <c r="AT14" s="12"/>
      <c r="AU14" s="12" t="e">
        <f t="shared" si="84"/>
        <v>#DIV/0!</v>
      </c>
      <c r="AV14" s="6"/>
      <c r="AW14" s="6"/>
      <c r="AX14" s="12" t="e">
        <f t="shared" si="27"/>
        <v>#DIV/0!</v>
      </c>
      <c r="AY14" s="12"/>
      <c r="AZ14" s="12"/>
      <c r="BA14" s="12" t="e">
        <f t="shared" si="29"/>
        <v>#DIV/0!</v>
      </c>
      <c r="BB14" s="12">
        <f t="shared" si="115"/>
        <v>0</v>
      </c>
      <c r="BC14" s="12">
        <f t="shared" si="115"/>
        <v>0</v>
      </c>
      <c r="BD14" s="12" t="e">
        <f t="shared" si="31"/>
        <v>#DIV/0!</v>
      </c>
      <c r="BE14" s="6"/>
      <c r="BF14" s="6"/>
      <c r="BG14" s="12" t="e">
        <f t="shared" si="33"/>
        <v>#DIV/0!</v>
      </c>
      <c r="BH14" s="12"/>
      <c r="BI14" s="12"/>
      <c r="BJ14" s="12"/>
      <c r="BK14" s="13"/>
      <c r="BL14" s="13"/>
      <c r="BM14" s="12" t="e">
        <f t="shared" si="37"/>
        <v>#DIV/0!</v>
      </c>
      <c r="BN14" s="6">
        <f t="shared" si="116"/>
        <v>0</v>
      </c>
      <c r="BO14" s="6">
        <f t="shared" si="116"/>
        <v>0</v>
      </c>
      <c r="BP14" s="12" t="e">
        <f t="shared" si="39"/>
        <v>#DIV/0!</v>
      </c>
      <c r="BQ14" s="6"/>
      <c r="BR14" s="6"/>
      <c r="BS14" s="12" t="e">
        <f t="shared" si="41"/>
        <v>#DIV/0!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12" t="e">
        <f t="shared" si="51"/>
        <v>#DIV/0!</v>
      </c>
      <c r="CI14" s="6">
        <f t="shared" si="99"/>
        <v>0</v>
      </c>
      <c r="CJ14" s="6">
        <f t="shared" si="99"/>
        <v>0</v>
      </c>
      <c r="CK14" s="12" t="e">
        <f t="shared" si="53"/>
        <v>#DIV/0!</v>
      </c>
      <c r="CL14" s="6"/>
      <c r="CM14" s="6"/>
      <c r="CN14" s="12" t="e">
        <f t="shared" si="55"/>
        <v>#DIV/0!</v>
      </c>
      <c r="CO14" s="6"/>
      <c r="CP14" s="6"/>
      <c r="CQ14" s="12" t="e">
        <f t="shared" si="57"/>
        <v>#DIV/0!</v>
      </c>
      <c r="CR14" s="6"/>
      <c r="CS14" s="6"/>
      <c r="CT14" s="12" t="e">
        <f t="shared" si="59"/>
        <v>#DIV/0!</v>
      </c>
      <c r="CU14" s="6"/>
      <c r="CV14" s="6"/>
      <c r="CW14" s="12" t="e">
        <f t="shared" si="61"/>
        <v>#DIV/0!</v>
      </c>
      <c r="CX14" s="6"/>
      <c r="CY14" s="6"/>
      <c r="CZ14" s="12" t="e">
        <f t="shared" si="63"/>
        <v>#DIV/0!</v>
      </c>
      <c r="DA14" s="6">
        <f t="shared" si="130"/>
        <v>0</v>
      </c>
      <c r="DB14" s="6">
        <f t="shared" si="130"/>
        <v>0</v>
      </c>
      <c r="DC14" s="12" t="e">
        <f t="shared" si="64"/>
        <v>#DIV/0!</v>
      </c>
      <c r="DD14" s="6"/>
      <c r="DE14" s="6"/>
      <c r="DF14" s="12" t="e">
        <f t="shared" si="65"/>
        <v>#DIV/0!</v>
      </c>
      <c r="DG14" s="65">
        <f t="shared" si="112"/>
        <v>0</v>
      </c>
      <c r="DH14" s="65">
        <f t="shared" si="112"/>
        <v>0</v>
      </c>
      <c r="DI14" s="12" t="e">
        <f t="shared" si="80"/>
        <v>#DIV/0!</v>
      </c>
      <c r="DJ14" s="6"/>
      <c r="DK14" s="6"/>
      <c r="DL14" s="12" t="e">
        <f t="shared" si="67"/>
        <v>#DIV/0!</v>
      </c>
      <c r="DM14" s="6"/>
      <c r="DN14" s="6"/>
      <c r="DO14" s="12" t="e">
        <f t="shared" si="68"/>
        <v>#DIV/0!</v>
      </c>
      <c r="DP14" s="14"/>
      <c r="DQ14" s="14"/>
      <c r="DR14" s="12" t="e">
        <f t="shared" si="69"/>
        <v>#DIV/0!</v>
      </c>
      <c r="DS14" s="6"/>
      <c r="DT14" s="6"/>
      <c r="DU14" s="12" t="e">
        <f t="shared" si="70"/>
        <v>#DIV/0!</v>
      </c>
      <c r="DV14" s="6"/>
      <c r="DW14" s="6"/>
      <c r="DX14" s="12" t="e">
        <f t="shared" si="71"/>
        <v>#DIV/0!</v>
      </c>
      <c r="DY14" s="12"/>
      <c r="DZ14" s="12"/>
      <c r="EA14" s="12" t="e">
        <f t="shared" si="72"/>
        <v>#DIV/0!</v>
      </c>
      <c r="EB14" s="12"/>
      <c r="EC14" s="12"/>
      <c r="ED14" s="12" t="e">
        <f t="shared" si="73"/>
        <v>#DIV/0!</v>
      </c>
      <c r="EE14" s="6">
        <f t="shared" si="113"/>
        <v>0</v>
      </c>
      <c r="EF14" s="6">
        <f t="shared" si="113"/>
        <v>0</v>
      </c>
      <c r="EG14" s="12" t="e">
        <f t="shared" si="74"/>
        <v>#DIV/0!</v>
      </c>
      <c r="EH14">
        <f t="shared" si="117"/>
        <v>1</v>
      </c>
      <c r="EI14">
        <f t="shared" si="118"/>
        <v>1</v>
      </c>
      <c r="EJ14">
        <f t="shared" si="119"/>
        <v>1</v>
      </c>
      <c r="EK14">
        <f t="shared" si="120"/>
        <v>1</v>
      </c>
      <c r="EL14">
        <f t="shared" si="121"/>
        <v>1</v>
      </c>
      <c r="EM14">
        <f t="shared" si="122"/>
        <v>1</v>
      </c>
      <c r="EN14">
        <f t="shared" si="123"/>
        <v>1</v>
      </c>
      <c r="EO14">
        <f t="shared" si="124"/>
        <v>1</v>
      </c>
      <c r="EP14">
        <f t="shared" si="125"/>
        <v>1</v>
      </c>
      <c r="EQ14">
        <f t="shared" si="126"/>
        <v>1</v>
      </c>
      <c r="ER14">
        <f t="shared" si="127"/>
        <v>1</v>
      </c>
      <c r="ES14">
        <f t="shared" si="128"/>
        <v>1</v>
      </c>
      <c r="ET14">
        <f t="shared" si="129"/>
        <v>12</v>
      </c>
    </row>
    <row r="15" spans="1:150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75"/>
        <v>48000</v>
      </c>
      <c r="G15" s="8">
        <f t="shared" si="75"/>
        <v>0</v>
      </c>
      <c r="H15" s="12">
        <f t="shared" si="76"/>
        <v>0</v>
      </c>
      <c r="I15" s="6">
        <f t="shared" si="98"/>
        <v>0</v>
      </c>
      <c r="J15" s="6">
        <f t="shared" si="98"/>
        <v>0</v>
      </c>
      <c r="K15" s="12" t="e">
        <f t="shared" si="1"/>
        <v>#DIV/0!</v>
      </c>
      <c r="L15" s="6"/>
      <c r="M15" s="6"/>
      <c r="N15" s="12" t="e">
        <f t="shared" si="3"/>
        <v>#DIV/0!</v>
      </c>
      <c r="O15" s="5"/>
      <c r="P15" s="5"/>
      <c r="Q15" s="12" t="e">
        <f t="shared" si="5"/>
        <v>#DIV/0!</v>
      </c>
      <c r="R15" s="6"/>
      <c r="S15" s="6"/>
      <c r="T15" s="12" t="e">
        <f t="shared" si="7"/>
        <v>#DIV/0!</v>
      </c>
      <c r="U15" s="6">
        <f t="shared" si="114"/>
        <v>0</v>
      </c>
      <c r="V15" s="6">
        <f t="shared" si="114"/>
        <v>0</v>
      </c>
      <c r="W15" s="12" t="e">
        <f t="shared" si="9"/>
        <v>#DIV/0!</v>
      </c>
      <c r="X15" s="6"/>
      <c r="Y15" s="6"/>
      <c r="Z15" s="12" t="e">
        <f t="shared" si="11"/>
        <v>#DIV/0!</v>
      </c>
      <c r="AA15" s="6"/>
      <c r="AB15" s="6"/>
      <c r="AC15" s="12" t="e">
        <f t="shared" si="13"/>
        <v>#DIV/0!</v>
      </c>
      <c r="AD15" s="6"/>
      <c r="AE15" s="6"/>
      <c r="AF15" s="12" t="e">
        <f t="shared" si="15"/>
        <v>#DIV/0!</v>
      </c>
      <c r="AG15" s="6"/>
      <c r="AH15" s="6"/>
      <c r="AI15" s="12" t="e">
        <f t="shared" si="17"/>
        <v>#DIV/0!</v>
      </c>
      <c r="AJ15" s="6"/>
      <c r="AK15" s="6"/>
      <c r="AL15" s="12" t="e">
        <f t="shared" si="19"/>
        <v>#DIV/0!</v>
      </c>
      <c r="AM15" s="6"/>
      <c r="AN15" s="6"/>
      <c r="AO15" s="12" t="e">
        <f t="shared" si="21"/>
        <v>#DIV/0!</v>
      </c>
      <c r="AP15" s="6"/>
      <c r="AQ15" s="6"/>
      <c r="AR15" s="12" t="e">
        <f t="shared" si="23"/>
        <v>#DIV/0!</v>
      </c>
      <c r="AS15" s="12"/>
      <c r="AT15" s="12"/>
      <c r="AU15" s="12" t="e">
        <f t="shared" si="84"/>
        <v>#DIV/0!</v>
      </c>
      <c r="AV15" s="6"/>
      <c r="AW15" s="6"/>
      <c r="AX15" s="12" t="e">
        <f t="shared" si="27"/>
        <v>#DIV/0!</v>
      </c>
      <c r="AY15" s="12"/>
      <c r="AZ15" s="12"/>
      <c r="BA15" s="12" t="e">
        <f t="shared" si="29"/>
        <v>#DIV/0!</v>
      </c>
      <c r="BB15" s="12">
        <f t="shared" si="115"/>
        <v>0</v>
      </c>
      <c r="BC15" s="12">
        <f t="shared" si="115"/>
        <v>0</v>
      </c>
      <c r="BD15" s="12" t="e">
        <f t="shared" si="31"/>
        <v>#DIV/0!</v>
      </c>
      <c r="BE15" s="6"/>
      <c r="BF15" s="6"/>
      <c r="BG15" s="12" t="e">
        <f t="shared" si="33"/>
        <v>#DIV/0!</v>
      </c>
      <c r="BH15" s="12"/>
      <c r="BI15" s="12"/>
      <c r="BJ15" s="12"/>
      <c r="BK15" s="13"/>
      <c r="BL15" s="13"/>
      <c r="BM15" s="12" t="e">
        <f t="shared" si="37"/>
        <v>#DIV/0!</v>
      </c>
      <c r="BN15" s="6">
        <f t="shared" si="116"/>
        <v>0</v>
      </c>
      <c r="BO15" s="6">
        <f t="shared" si="116"/>
        <v>0</v>
      </c>
      <c r="BP15" s="12" t="e">
        <f t="shared" si="39"/>
        <v>#DIV/0!</v>
      </c>
      <c r="BQ15" s="6"/>
      <c r="BR15" s="6"/>
      <c r="BS15" s="12" t="e">
        <f t="shared" si="41"/>
        <v>#DIV/0!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12" t="e">
        <f t="shared" si="51"/>
        <v>#DIV/0!</v>
      </c>
      <c r="CI15" s="6">
        <f t="shared" si="99"/>
        <v>48000</v>
      </c>
      <c r="CJ15" s="6">
        <f t="shared" si="99"/>
        <v>0</v>
      </c>
      <c r="CK15" s="12">
        <f t="shared" si="53"/>
        <v>0</v>
      </c>
      <c r="CL15" s="6"/>
      <c r="CM15" s="6"/>
      <c r="CN15" s="12" t="e">
        <f t="shared" si="55"/>
        <v>#DIV/0!</v>
      </c>
      <c r="CO15" s="6"/>
      <c r="CP15" s="6"/>
      <c r="CQ15" s="12" t="e">
        <f t="shared" si="57"/>
        <v>#DIV/0!</v>
      </c>
      <c r="CR15" s="6"/>
      <c r="CS15" s="6"/>
      <c r="CT15" s="12" t="e">
        <f t="shared" si="59"/>
        <v>#DIV/0!</v>
      </c>
      <c r="CU15" s="6"/>
      <c r="CV15" s="6"/>
      <c r="CW15" s="12" t="e">
        <f t="shared" si="61"/>
        <v>#DIV/0!</v>
      </c>
      <c r="CX15" s="6">
        <f>48000</f>
        <v>48000</v>
      </c>
      <c r="CY15" s="6"/>
      <c r="CZ15" s="12">
        <f t="shared" si="63"/>
        <v>0</v>
      </c>
      <c r="DA15" s="6">
        <f t="shared" si="130"/>
        <v>0</v>
      </c>
      <c r="DB15" s="6">
        <f t="shared" si="130"/>
        <v>0</v>
      </c>
      <c r="DC15" s="12" t="e">
        <f t="shared" si="64"/>
        <v>#DIV/0!</v>
      </c>
      <c r="DD15" s="6"/>
      <c r="DE15" s="6"/>
      <c r="DF15" s="12" t="e">
        <f t="shared" si="65"/>
        <v>#DIV/0!</v>
      </c>
      <c r="DG15" s="65">
        <f t="shared" si="112"/>
        <v>0</v>
      </c>
      <c r="DH15" s="65">
        <f t="shared" si="112"/>
        <v>0</v>
      </c>
      <c r="DI15" s="12" t="e">
        <f t="shared" si="80"/>
        <v>#DIV/0!</v>
      </c>
      <c r="DJ15" s="6"/>
      <c r="DK15" s="6"/>
      <c r="DL15" s="12" t="e">
        <f t="shared" si="67"/>
        <v>#DIV/0!</v>
      </c>
      <c r="DM15" s="6"/>
      <c r="DN15" s="6"/>
      <c r="DO15" s="12" t="e">
        <f t="shared" si="68"/>
        <v>#DIV/0!</v>
      </c>
      <c r="DP15" s="14"/>
      <c r="DQ15" s="14"/>
      <c r="DR15" s="12" t="e">
        <f t="shared" si="69"/>
        <v>#DIV/0!</v>
      </c>
      <c r="DS15" s="6"/>
      <c r="DT15" s="6"/>
      <c r="DU15" s="12" t="e">
        <f t="shared" si="70"/>
        <v>#DIV/0!</v>
      </c>
      <c r="DV15" s="6"/>
      <c r="DW15" s="6"/>
      <c r="DX15" s="12" t="e">
        <f t="shared" si="71"/>
        <v>#DIV/0!</v>
      </c>
      <c r="DY15" s="12"/>
      <c r="DZ15" s="12"/>
      <c r="EA15" s="12" t="e">
        <f t="shared" si="72"/>
        <v>#DIV/0!</v>
      </c>
      <c r="EB15" s="12"/>
      <c r="EC15" s="12"/>
      <c r="ED15" s="12" t="e">
        <f t="shared" si="73"/>
        <v>#DIV/0!</v>
      </c>
      <c r="EE15" s="6">
        <f t="shared" si="113"/>
        <v>48000</v>
      </c>
      <c r="EF15" s="6">
        <f t="shared" si="113"/>
        <v>0</v>
      </c>
      <c r="EG15" s="12">
        <f t="shared" si="74"/>
        <v>0</v>
      </c>
      <c r="EH15">
        <f t="shared" si="117"/>
        <v>1</v>
      </c>
      <c r="EI15">
        <f t="shared" si="118"/>
        <v>1</v>
      </c>
      <c r="EJ15">
        <f t="shared" si="119"/>
        <v>1</v>
      </c>
      <c r="EK15">
        <f t="shared" si="120"/>
        <v>1</v>
      </c>
      <c r="EL15">
        <f t="shared" si="121"/>
        <v>1</v>
      </c>
      <c r="EM15">
        <f t="shared" si="122"/>
        <v>1</v>
      </c>
      <c r="EN15">
        <f t="shared" si="123"/>
        <v>1</v>
      </c>
      <c r="EO15">
        <f t="shared" si="124"/>
        <v>1</v>
      </c>
      <c r="EP15">
        <f t="shared" si="125"/>
        <v>1</v>
      </c>
      <c r="EQ15">
        <f t="shared" si="126"/>
        <v>1</v>
      </c>
      <c r="ER15">
        <f t="shared" si="127"/>
        <v>1</v>
      </c>
      <c r="ES15">
        <f t="shared" si="128"/>
        <v>1</v>
      </c>
      <c r="ET15">
        <f t="shared" si="129"/>
        <v>12</v>
      </c>
    </row>
    <row r="16" spans="1:150" hidden="1" x14ac:dyDescent="0.25">
      <c r="A16" s="5"/>
      <c r="B16" s="15">
        <v>244</v>
      </c>
      <c r="C16" s="16"/>
      <c r="D16" s="17"/>
      <c r="E16" s="17"/>
      <c r="F16" s="8">
        <f>I16+U16+BB16+BN16+CI16+BK16</f>
        <v>0</v>
      </c>
      <c r="G16" s="8">
        <f t="shared" ref="G16" si="131">J16+V16+BC16+BO16+CJ16+BL16</f>
        <v>0</v>
      </c>
      <c r="H16" s="12" t="e">
        <f t="shared" ref="H16" si="132">G16/F16*100</f>
        <v>#DIV/0!</v>
      </c>
      <c r="I16" s="6">
        <f t="shared" ref="I16" si="133">L16+O16+R16</f>
        <v>0</v>
      </c>
      <c r="J16" s="6">
        <f t="shared" ref="J16" si="134">M16+P16+S16</f>
        <v>0</v>
      </c>
      <c r="K16" s="12" t="e">
        <f t="shared" ref="K16" si="135">J16/I16*100</f>
        <v>#DIV/0!</v>
      </c>
      <c r="L16" s="6"/>
      <c r="M16" s="6"/>
      <c r="N16" s="12" t="e">
        <f t="shared" ref="N16" si="136">M16/L16*100</f>
        <v>#DIV/0!</v>
      </c>
      <c r="O16" s="5"/>
      <c r="P16" s="5"/>
      <c r="Q16" s="12" t="e">
        <f t="shared" ref="Q16" si="137">P16/O16*100</f>
        <v>#DIV/0!</v>
      </c>
      <c r="R16" s="6"/>
      <c r="S16" s="6"/>
      <c r="T16" s="12" t="e">
        <f t="shared" ref="T16" si="138">S16/R16*100</f>
        <v>#DIV/0!</v>
      </c>
      <c r="U16" s="6">
        <f t="shared" ref="U16" si="139">X16+AA16+AD16+AG16+AM16+AP16+AJ16</f>
        <v>0</v>
      </c>
      <c r="V16" s="6">
        <f t="shared" ref="V16" si="140">Y16+AB16+AE16+AH16+AN16+AQ16+AK16</f>
        <v>0</v>
      </c>
      <c r="W16" s="12" t="e">
        <f t="shared" ref="W16" si="141">V16/U16*100</f>
        <v>#DIV/0!</v>
      </c>
      <c r="X16" s="6"/>
      <c r="Y16" s="6"/>
      <c r="Z16" s="12" t="e">
        <f t="shared" ref="Z16" si="142">Y16/X16*100</f>
        <v>#DIV/0!</v>
      </c>
      <c r="AA16" s="6"/>
      <c r="AB16" s="6"/>
      <c r="AC16" s="12" t="e">
        <f t="shared" ref="AC16" si="143">AB16/AA16*100</f>
        <v>#DIV/0!</v>
      </c>
      <c r="AD16" s="6"/>
      <c r="AE16" s="6"/>
      <c r="AF16" s="12" t="e">
        <f t="shared" ref="AF16" si="144">AE16/AD16*100</f>
        <v>#DIV/0!</v>
      </c>
      <c r="AG16" s="6"/>
      <c r="AH16" s="6"/>
      <c r="AI16" s="12" t="e">
        <f t="shared" ref="AI16" si="145">AH16/AG16*100</f>
        <v>#DIV/0!</v>
      </c>
      <c r="AJ16" s="6"/>
      <c r="AK16" s="6"/>
      <c r="AL16" s="12" t="e">
        <f t="shared" ref="AL16" si="146">AK16/AJ16*100</f>
        <v>#DIV/0!</v>
      </c>
      <c r="AM16" s="6"/>
      <c r="AN16" s="6"/>
      <c r="AO16" s="12" t="e">
        <f t="shared" ref="AO16" si="147">AN16/AM16*100</f>
        <v>#DIV/0!</v>
      </c>
      <c r="AP16" s="6"/>
      <c r="AQ16" s="6"/>
      <c r="AR16" s="12" t="e">
        <f t="shared" ref="AR16" si="148">AQ16/AP16*100</f>
        <v>#DIV/0!</v>
      </c>
      <c r="AS16" s="12"/>
      <c r="AT16" s="12"/>
      <c r="AU16" s="12" t="e">
        <f t="shared" si="84"/>
        <v>#DIV/0!</v>
      </c>
      <c r="AV16" s="6"/>
      <c r="AW16" s="6"/>
      <c r="AX16" s="12" t="e">
        <f t="shared" ref="AX16:AX17" si="149">AW16/AV16*100</f>
        <v>#DIV/0!</v>
      </c>
      <c r="AY16" s="12"/>
      <c r="AZ16" s="12"/>
      <c r="BA16" s="12" t="e">
        <f t="shared" ref="BA16" si="150">AZ16/AY16*100</f>
        <v>#DIV/0!</v>
      </c>
      <c r="BB16" s="12">
        <f t="shared" ref="BB16" si="151">BE16</f>
        <v>0</v>
      </c>
      <c r="BC16" s="12">
        <f t="shared" ref="BC16" si="152">BF16</f>
        <v>0</v>
      </c>
      <c r="BD16" s="12" t="e">
        <f t="shared" ref="BD16" si="153">BC16/BB16*100</f>
        <v>#DIV/0!</v>
      </c>
      <c r="BE16" s="6"/>
      <c r="BF16" s="6"/>
      <c r="BG16" s="12" t="e">
        <f t="shared" ref="BG16" si="154">BF16/BE16*100</f>
        <v>#DIV/0!</v>
      </c>
      <c r="BH16" s="12"/>
      <c r="BI16" s="12"/>
      <c r="BJ16" s="12"/>
      <c r="BK16" s="13"/>
      <c r="BL16" s="13"/>
      <c r="BM16" s="12" t="e">
        <f t="shared" ref="BM16" si="155">BL16/BK16*100</f>
        <v>#DIV/0!</v>
      </c>
      <c r="BN16" s="6">
        <f t="shared" ref="BN16" si="156">BQ16+CF16</f>
        <v>0</v>
      </c>
      <c r="BO16" s="6">
        <f t="shared" ref="BO16" si="157">BR16+CG16</f>
        <v>0</v>
      </c>
      <c r="BP16" s="12" t="e">
        <f t="shared" ref="BP16" si="158">BO16/BN16*100</f>
        <v>#DIV/0!</v>
      </c>
      <c r="BQ16" s="6"/>
      <c r="BR16" s="6"/>
      <c r="BS16" s="12" t="e">
        <f t="shared" ref="BS16" si="159">BR16/BQ16*100</f>
        <v>#DIV/0!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12" t="e">
        <f t="shared" ref="CH16" si="160">CG16/CF16*100</f>
        <v>#DIV/0!</v>
      </c>
      <c r="CI16" s="6">
        <f t="shared" ref="CI16" si="161">CL16+CO16+CR16+CU16+CX16</f>
        <v>0</v>
      </c>
      <c r="CJ16" s="6">
        <f t="shared" ref="CJ16" si="162">CM16+CP16+CS16+CV16+CY16</f>
        <v>0</v>
      </c>
      <c r="CK16" s="12" t="e">
        <f t="shared" ref="CK16" si="163">CJ16/CI16*100</f>
        <v>#DIV/0!</v>
      </c>
      <c r="CL16" s="6"/>
      <c r="CM16" s="6"/>
      <c r="CN16" s="12" t="e">
        <f t="shared" ref="CN16" si="164">CM16/CL16*100</f>
        <v>#DIV/0!</v>
      </c>
      <c r="CO16" s="6"/>
      <c r="CP16" s="6"/>
      <c r="CQ16" s="12" t="e">
        <f t="shared" ref="CQ16" si="165">CP16/CO16*100</f>
        <v>#DIV/0!</v>
      </c>
      <c r="CR16" s="6"/>
      <c r="CS16" s="6"/>
      <c r="CT16" s="12" t="e">
        <f t="shared" ref="CT16" si="166">CS16/CR16*100</f>
        <v>#DIV/0!</v>
      </c>
      <c r="CU16" s="6"/>
      <c r="CV16" s="6"/>
      <c r="CW16" s="12" t="e">
        <f t="shared" ref="CW16" si="167">CV16/CU16*100</f>
        <v>#DIV/0!</v>
      </c>
      <c r="CX16" s="6"/>
      <c r="CY16" s="6"/>
      <c r="CZ16" s="12" t="e">
        <f t="shared" ref="CZ16" si="168">CY16/CX16*100</f>
        <v>#DIV/0!</v>
      </c>
      <c r="DA16" s="6">
        <f t="shared" ref="DA16" si="169">DD16+DJ16+DM16+DP16+DS16+DV16+EB16</f>
        <v>0</v>
      </c>
      <c r="DB16" s="6">
        <f t="shared" ref="DB16" si="170">DE16+DK16+DN16+DQ16+DT16+DW16+EC16</f>
        <v>0</v>
      </c>
      <c r="DC16" s="12" t="e">
        <f t="shared" ref="DC16" si="171">DB16/DA16*100</f>
        <v>#DIV/0!</v>
      </c>
      <c r="DD16" s="6"/>
      <c r="DE16" s="6"/>
      <c r="DF16" s="12" t="e">
        <f t="shared" ref="DF16" si="172">DE16/DD16*100</f>
        <v>#DIV/0!</v>
      </c>
      <c r="DG16" s="65"/>
      <c r="DH16" s="65"/>
      <c r="DI16" s="12" t="e">
        <f t="shared" si="80"/>
        <v>#DIV/0!</v>
      </c>
      <c r="DJ16" s="6"/>
      <c r="DK16" s="6"/>
      <c r="DL16" s="12" t="e">
        <f t="shared" ref="DL16" si="173">DK16/DJ16*100</f>
        <v>#DIV/0!</v>
      </c>
      <c r="DM16" s="6">
        <f>12800-12800</f>
        <v>0</v>
      </c>
      <c r="DN16" s="6">
        <f>12800-12800</f>
        <v>0</v>
      </c>
      <c r="DO16" s="12" t="e">
        <f t="shared" ref="DO16" si="174">DN16/DM16*100</f>
        <v>#DIV/0!</v>
      </c>
      <c r="DP16" s="14"/>
      <c r="DQ16" s="14"/>
      <c r="DR16" s="12" t="e">
        <f t="shared" ref="DR16" si="175">DQ16/DP16*100</f>
        <v>#DIV/0!</v>
      </c>
      <c r="DS16" s="6">
        <f>35200-35200</f>
        <v>0</v>
      </c>
      <c r="DT16" s="6">
        <f>35200-35200</f>
        <v>0</v>
      </c>
      <c r="DU16" s="12" t="e">
        <f t="shared" ref="DU16" si="176">DT16/DS16*100</f>
        <v>#DIV/0!</v>
      </c>
      <c r="DV16" s="6"/>
      <c r="DW16" s="6"/>
      <c r="DX16" s="12" t="e">
        <f t="shared" ref="DX16" si="177">DW16/DV16*100</f>
        <v>#DIV/0!</v>
      </c>
      <c r="DY16" s="12"/>
      <c r="DZ16" s="12"/>
      <c r="EA16" s="12" t="e">
        <f t="shared" si="72"/>
        <v>#DIV/0!</v>
      </c>
      <c r="EB16" s="12"/>
      <c r="EC16" s="12"/>
      <c r="ED16" s="12" t="e">
        <f t="shared" ref="ED16" si="178">EC16/EB16*100</f>
        <v>#DIV/0!</v>
      </c>
      <c r="EE16" s="6">
        <f t="shared" ref="EE16" si="179">I16+U16+BB16+BN16+CI16+DA16+BK16</f>
        <v>0</v>
      </c>
      <c r="EF16" s="6">
        <f t="shared" ref="EF16" si="180">J16+V16+BC16+BO16+CJ16+DB16+BL16</f>
        <v>0</v>
      </c>
      <c r="EG16" s="12" t="e">
        <f t="shared" ref="EG16" si="181">EF16/EE16*100</f>
        <v>#DIV/0!</v>
      </c>
    </row>
    <row r="17" spans="1:150" x14ac:dyDescent="0.25">
      <c r="A17" s="5" t="s">
        <v>47</v>
      </c>
      <c r="B17" s="15"/>
      <c r="C17" s="16" t="s">
        <v>48</v>
      </c>
      <c r="D17" s="17"/>
      <c r="E17" s="17"/>
      <c r="F17" s="8">
        <f t="shared" si="75"/>
        <v>117630</v>
      </c>
      <c r="G17" s="8">
        <f t="shared" si="75"/>
        <v>91188.4</v>
      </c>
      <c r="H17" s="12">
        <f t="shared" si="76"/>
        <v>77.521380600187015</v>
      </c>
      <c r="I17" s="6">
        <f>I19+I20+I18</f>
        <v>43930</v>
      </c>
      <c r="J17" s="6">
        <f>J19+J20+J18</f>
        <v>32947.5</v>
      </c>
      <c r="K17" s="12">
        <f t="shared" si="1"/>
        <v>75</v>
      </c>
      <c r="L17" s="6">
        <f>L19+L20+L18</f>
        <v>33740.400000000001</v>
      </c>
      <c r="M17" s="6">
        <f>M19+M20+M18</f>
        <v>25305.300000000003</v>
      </c>
      <c r="N17" s="12">
        <f t="shared" si="3"/>
        <v>75</v>
      </c>
      <c r="O17" s="5"/>
      <c r="P17" s="5"/>
      <c r="Q17" s="12" t="e">
        <f t="shared" si="5"/>
        <v>#DIV/0!</v>
      </c>
      <c r="R17" s="6">
        <f>R19+R20+R18</f>
        <v>10189.6</v>
      </c>
      <c r="S17" s="6">
        <f>S19+S20+S18</f>
        <v>7642.2000000000007</v>
      </c>
      <c r="T17" s="12">
        <f t="shared" si="7"/>
        <v>75</v>
      </c>
      <c r="U17" s="6">
        <f>U19+U20+U18</f>
        <v>60000</v>
      </c>
      <c r="V17" s="6">
        <f>V19+V20+V18</f>
        <v>44540.9</v>
      </c>
      <c r="W17" s="12">
        <f t="shared" si="9"/>
        <v>74.234833333333341</v>
      </c>
      <c r="X17" s="6">
        <f>X19+X20+X18</f>
        <v>0</v>
      </c>
      <c r="Y17" s="6">
        <f>Y19+Y20+Y18</f>
        <v>0</v>
      </c>
      <c r="Z17" s="12" t="e">
        <f t="shared" si="11"/>
        <v>#DIV/0!</v>
      </c>
      <c r="AA17" s="6">
        <f>AA19+AA20+AA18</f>
        <v>0</v>
      </c>
      <c r="AB17" s="6">
        <f>AB19+AB20+AB18</f>
        <v>0</v>
      </c>
      <c r="AC17" s="12" t="e">
        <f t="shared" si="13"/>
        <v>#DIV/0!</v>
      </c>
      <c r="AD17" s="6">
        <f>AD19+AD20+AD18</f>
        <v>0</v>
      </c>
      <c r="AE17" s="6">
        <f>AE19+AE20+AE18</f>
        <v>0</v>
      </c>
      <c r="AF17" s="12" t="e">
        <f t="shared" si="15"/>
        <v>#DIV/0!</v>
      </c>
      <c r="AG17" s="6">
        <f>AG19+AG20+AG18</f>
        <v>0</v>
      </c>
      <c r="AH17" s="6">
        <f>AH19+AH20+AH18</f>
        <v>0</v>
      </c>
      <c r="AI17" s="12" t="e">
        <f t="shared" si="17"/>
        <v>#DIV/0!</v>
      </c>
      <c r="AJ17" s="6">
        <f>AJ19+AJ20+AJ18</f>
        <v>0</v>
      </c>
      <c r="AK17" s="6">
        <f>AK19+AK20+AK18</f>
        <v>0</v>
      </c>
      <c r="AL17" s="12" t="e">
        <f t="shared" si="19"/>
        <v>#DIV/0!</v>
      </c>
      <c r="AM17" s="6">
        <f>AM19+AM20+AM18</f>
        <v>0</v>
      </c>
      <c r="AN17" s="6">
        <f>AN19+AN20+AN18</f>
        <v>0</v>
      </c>
      <c r="AO17" s="12" t="e">
        <f t="shared" si="21"/>
        <v>#DIV/0!</v>
      </c>
      <c r="AP17" s="6">
        <f>AP19+AP20+AP18</f>
        <v>60000</v>
      </c>
      <c r="AQ17" s="6">
        <f>AQ19+AQ20+AQ18</f>
        <v>44540.9</v>
      </c>
      <c r="AR17" s="12">
        <f t="shared" si="23"/>
        <v>74.234833333333341</v>
      </c>
      <c r="AS17" s="6">
        <f>AS19+AS20+AS18</f>
        <v>0</v>
      </c>
      <c r="AT17" s="6">
        <f>AT19+AT20+AT18</f>
        <v>0</v>
      </c>
      <c r="AU17" s="12" t="e">
        <f t="shared" ref="AU17:AU20" si="182">AT17/AS17*100</f>
        <v>#DIV/0!</v>
      </c>
      <c r="AV17" s="6">
        <f>AV19+AV20+AV18</f>
        <v>0</v>
      </c>
      <c r="AW17" s="6">
        <f>AW19+AW20+AW18</f>
        <v>0</v>
      </c>
      <c r="AX17" s="12" t="e">
        <f t="shared" si="149"/>
        <v>#DIV/0!</v>
      </c>
      <c r="AY17" s="6">
        <f>AY19+AY20+AY18</f>
        <v>0</v>
      </c>
      <c r="AZ17" s="6">
        <f>AZ19+AZ20+AZ18</f>
        <v>0</v>
      </c>
      <c r="BA17" s="12" t="e">
        <f t="shared" si="29"/>
        <v>#DIV/0!</v>
      </c>
      <c r="BB17" s="12">
        <f t="shared" si="115"/>
        <v>0</v>
      </c>
      <c r="BC17" s="12">
        <f t="shared" si="115"/>
        <v>0</v>
      </c>
      <c r="BD17" s="12" t="e">
        <f t="shared" si="31"/>
        <v>#DIV/0!</v>
      </c>
      <c r="BE17" s="6"/>
      <c r="BF17" s="6"/>
      <c r="BG17" s="12" t="e">
        <f t="shared" si="33"/>
        <v>#DIV/0!</v>
      </c>
      <c r="BH17" s="12"/>
      <c r="BI17" s="12"/>
      <c r="BJ17" s="12"/>
      <c r="BK17" s="6">
        <f>BK19+BK20+BK18</f>
        <v>0</v>
      </c>
      <c r="BL17" s="6">
        <f>BL19+BL20+BL18</f>
        <v>0</v>
      </c>
      <c r="BM17" s="12" t="e">
        <f t="shared" si="37"/>
        <v>#DIV/0!</v>
      </c>
      <c r="BN17" s="6">
        <f>BN19+BN20+BN18</f>
        <v>0</v>
      </c>
      <c r="BO17" s="6">
        <f>BO19+BO20+BO18</f>
        <v>0</v>
      </c>
      <c r="BP17" s="12" t="e">
        <f t="shared" si="39"/>
        <v>#DIV/0!</v>
      </c>
      <c r="BQ17" s="6">
        <f>BQ19+BQ20+BQ18</f>
        <v>0</v>
      </c>
      <c r="BR17" s="6">
        <f>BR19+BR20+BR18</f>
        <v>0</v>
      </c>
      <c r="BS17" s="12" t="e">
        <f t="shared" si="41"/>
        <v>#DIV/0!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6">
        <f>CF19+CF20+CF18</f>
        <v>0</v>
      </c>
      <c r="CG17" s="6">
        <f>CG19+CG20+CG18</f>
        <v>0</v>
      </c>
      <c r="CH17" s="12" t="e">
        <f t="shared" si="51"/>
        <v>#DIV/0!</v>
      </c>
      <c r="CI17" s="6">
        <f>CI19+CI20+CI18</f>
        <v>13700</v>
      </c>
      <c r="CJ17" s="6">
        <f>CJ19+CJ20+CJ18</f>
        <v>13700</v>
      </c>
      <c r="CK17" s="12">
        <f t="shared" si="53"/>
        <v>100</v>
      </c>
      <c r="CL17" s="6">
        <f>CL19+CL20+CL18</f>
        <v>0</v>
      </c>
      <c r="CM17" s="6">
        <f>CM19+CM20+CM18</f>
        <v>0</v>
      </c>
      <c r="CN17" s="12" t="e">
        <f t="shared" si="55"/>
        <v>#DIV/0!</v>
      </c>
      <c r="CO17" s="6">
        <f>CO19+CO20+CO18</f>
        <v>0</v>
      </c>
      <c r="CP17" s="6">
        <f>CP19+CP20+CP18</f>
        <v>0</v>
      </c>
      <c r="CQ17" s="12" t="e">
        <f t="shared" si="57"/>
        <v>#DIV/0!</v>
      </c>
      <c r="CR17" s="6">
        <f>CR19+CR20+CR18</f>
        <v>0</v>
      </c>
      <c r="CS17" s="6">
        <f>CS19+CS20+CS18</f>
        <v>0</v>
      </c>
      <c r="CT17" s="12" t="e">
        <f t="shared" si="59"/>
        <v>#DIV/0!</v>
      </c>
      <c r="CU17" s="6">
        <f>CU19+CU20+CU18</f>
        <v>0</v>
      </c>
      <c r="CV17" s="6">
        <f>CV19+CV20+CV18</f>
        <v>0</v>
      </c>
      <c r="CW17" s="12" t="e">
        <f t="shared" si="61"/>
        <v>#DIV/0!</v>
      </c>
      <c r="CX17" s="6">
        <f>CX19+CX20+CX18</f>
        <v>13700</v>
      </c>
      <c r="CY17" s="6">
        <f>CY19+CY20+CY18</f>
        <v>13700</v>
      </c>
      <c r="CZ17" s="12">
        <f t="shared" si="63"/>
        <v>100</v>
      </c>
      <c r="DA17" s="6">
        <f>DA19+DA20+DA18</f>
        <v>47000</v>
      </c>
      <c r="DB17" s="6">
        <f>DB19+DB20+DB18</f>
        <v>9142</v>
      </c>
      <c r="DC17" s="12">
        <f t="shared" si="64"/>
        <v>19.451063829787234</v>
      </c>
      <c r="DD17" s="6">
        <f>DD19+DD20+DD18</f>
        <v>0</v>
      </c>
      <c r="DE17" s="6">
        <f>DE19+DE20+DE18</f>
        <v>0</v>
      </c>
      <c r="DF17" s="12" t="e">
        <f t="shared" si="65"/>
        <v>#DIV/0!</v>
      </c>
      <c r="DG17" s="6">
        <f>DG19+DG20+DG18</f>
        <v>47000</v>
      </c>
      <c r="DH17" s="6">
        <f>DH19+DH20+DH18</f>
        <v>9142</v>
      </c>
      <c r="DI17" s="12">
        <f t="shared" si="80"/>
        <v>19.451063829787234</v>
      </c>
      <c r="DJ17" s="6">
        <f>DJ19+DJ20+DJ18</f>
        <v>0</v>
      </c>
      <c r="DK17" s="6">
        <f>DK19+DK20+DK18</f>
        <v>0</v>
      </c>
      <c r="DL17" s="12" t="e">
        <f t="shared" si="67"/>
        <v>#DIV/0!</v>
      </c>
      <c r="DM17" s="6">
        <f>DM19+DM20+DM18</f>
        <v>0</v>
      </c>
      <c r="DN17" s="6">
        <f>DN19+DN20+DN18</f>
        <v>0</v>
      </c>
      <c r="DO17" s="12" t="e">
        <f t="shared" si="68"/>
        <v>#DIV/0!</v>
      </c>
      <c r="DP17" s="6">
        <f>DP19+DP20+DP18</f>
        <v>0</v>
      </c>
      <c r="DQ17" s="6">
        <f>DQ19+DQ20+DQ18</f>
        <v>0</v>
      </c>
      <c r="DR17" s="12" t="e">
        <f t="shared" si="69"/>
        <v>#DIV/0!</v>
      </c>
      <c r="DS17" s="6">
        <f>DS19+DS20+DS18</f>
        <v>0</v>
      </c>
      <c r="DT17" s="6">
        <f>DT19+DT20+DT18</f>
        <v>0</v>
      </c>
      <c r="DU17" s="12" t="e">
        <f t="shared" si="70"/>
        <v>#DIV/0!</v>
      </c>
      <c r="DV17" s="6">
        <f>DV19+DV20+DV18</f>
        <v>47000</v>
      </c>
      <c r="DW17" s="6">
        <f>DW19+DW20+DW18</f>
        <v>9142</v>
      </c>
      <c r="DX17" s="12">
        <f t="shared" si="71"/>
        <v>19.451063829787234</v>
      </c>
      <c r="DY17" s="6">
        <f>DY19+DY20+DY18</f>
        <v>0</v>
      </c>
      <c r="DZ17" s="6">
        <f>DZ19+DZ20+DZ18</f>
        <v>0</v>
      </c>
      <c r="EA17" s="12" t="e">
        <f t="shared" si="72"/>
        <v>#DIV/0!</v>
      </c>
      <c r="EB17" s="6">
        <f>EB19+EB20+EB18</f>
        <v>0</v>
      </c>
      <c r="EC17" s="6">
        <f>EC19+EC20+EC18</f>
        <v>0</v>
      </c>
      <c r="ED17" s="12" t="e">
        <f t="shared" si="73"/>
        <v>#DIV/0!</v>
      </c>
      <c r="EE17" s="6">
        <f>EE19+EE20+EE18</f>
        <v>164630</v>
      </c>
      <c r="EF17" s="6">
        <f>EF19+EF20+EF18</f>
        <v>100330.4</v>
      </c>
      <c r="EG17" s="12">
        <f t="shared" si="74"/>
        <v>60.942963007957232</v>
      </c>
      <c r="EH17">
        <f t="shared" si="117"/>
        <v>1</v>
      </c>
      <c r="EI17">
        <f t="shared" si="118"/>
        <v>1</v>
      </c>
      <c r="EJ17">
        <f t="shared" si="119"/>
        <v>1</v>
      </c>
      <c r="EK17">
        <f t="shared" si="120"/>
        <v>1</v>
      </c>
      <c r="EL17">
        <f t="shared" si="121"/>
        <v>1</v>
      </c>
      <c r="EM17">
        <f t="shared" si="122"/>
        <v>1</v>
      </c>
      <c r="EN17">
        <f t="shared" si="123"/>
        <v>1</v>
      </c>
      <c r="EO17">
        <f t="shared" si="124"/>
        <v>1</v>
      </c>
      <c r="EP17">
        <f t="shared" si="125"/>
        <v>1</v>
      </c>
      <c r="EQ17">
        <f t="shared" si="126"/>
        <v>1</v>
      </c>
      <c r="ER17">
        <f t="shared" si="127"/>
        <v>1</v>
      </c>
      <c r="ES17">
        <f t="shared" si="128"/>
        <v>1</v>
      </c>
      <c r="ET17">
        <f t="shared" si="129"/>
        <v>12</v>
      </c>
    </row>
    <row r="18" spans="1:150" x14ac:dyDescent="0.25">
      <c r="A18" s="5"/>
      <c r="B18" s="15" t="s">
        <v>36</v>
      </c>
      <c r="C18" s="16" t="s">
        <v>108</v>
      </c>
      <c r="D18" s="17"/>
      <c r="E18" s="17"/>
      <c r="F18" s="8">
        <f t="shared" ref="F18" si="183">I18+U18+BB18+BN18+CI18+BK18</f>
        <v>43930</v>
      </c>
      <c r="G18" s="8">
        <f>J18+V18+BC18+BO18+CJ18+BL18</f>
        <v>32947.5</v>
      </c>
      <c r="H18" s="12">
        <f t="shared" ref="H18" si="184">G18/F18*100</f>
        <v>75</v>
      </c>
      <c r="I18" s="6">
        <f>L18+O18+R18</f>
        <v>43930</v>
      </c>
      <c r="J18" s="6">
        <f t="shared" ref="J18" si="185">M18+P18+S18</f>
        <v>32947.5</v>
      </c>
      <c r="K18" s="12">
        <f t="shared" ref="K18" si="186">J18/I18*100</f>
        <v>75</v>
      </c>
      <c r="L18" s="19">
        <f>33740.4</f>
        <v>33740.400000000001</v>
      </c>
      <c r="M18" s="20">
        <f>16870.2+8435.1</f>
        <v>25305.300000000003</v>
      </c>
      <c r="N18" s="12">
        <f t="shared" ref="N18" si="187">M18/L18*100</f>
        <v>75</v>
      </c>
      <c r="O18" s="21"/>
      <c r="P18" s="21"/>
      <c r="Q18" s="12" t="e">
        <f t="shared" ref="Q18" si="188">P18/O18*100</f>
        <v>#DIV/0!</v>
      </c>
      <c r="R18" s="19">
        <f>10189.6</f>
        <v>10189.6</v>
      </c>
      <c r="S18" s="6">
        <f>5094.8+2547.4</f>
        <v>7642.2000000000007</v>
      </c>
      <c r="T18" s="12">
        <f t="shared" ref="T18" si="189">S18/R18*100</f>
        <v>75</v>
      </c>
      <c r="U18" s="6">
        <f t="shared" si="114"/>
        <v>0</v>
      </c>
      <c r="V18" s="6">
        <f t="shared" si="114"/>
        <v>0</v>
      </c>
      <c r="W18" s="12" t="e">
        <f t="shared" ref="W18" si="190">V18/U18*100</f>
        <v>#DIV/0!</v>
      </c>
      <c r="X18" s="6"/>
      <c r="Y18" s="6"/>
      <c r="Z18" s="12" t="e">
        <f t="shared" ref="Z18" si="191">Y18/X18*100</f>
        <v>#DIV/0!</v>
      </c>
      <c r="AA18" s="6"/>
      <c r="AB18" s="6"/>
      <c r="AC18" s="12" t="e">
        <f t="shared" ref="AC18" si="192">AB18/AA18*100</f>
        <v>#DIV/0!</v>
      </c>
      <c r="AD18" s="6"/>
      <c r="AE18" s="6"/>
      <c r="AF18" s="12" t="e">
        <f t="shared" ref="AF18" si="193">AE18/AD18*100</f>
        <v>#DIV/0!</v>
      </c>
      <c r="AG18" s="6"/>
      <c r="AH18" s="6"/>
      <c r="AI18" s="12" t="e">
        <f t="shared" ref="AI18" si="194">AH18/AG18*100</f>
        <v>#DIV/0!</v>
      </c>
      <c r="AJ18" s="6"/>
      <c r="AK18" s="6"/>
      <c r="AL18" s="12" t="e">
        <f t="shared" ref="AL18" si="195">AK18/AJ18*100</f>
        <v>#DIV/0!</v>
      </c>
      <c r="AM18" s="6"/>
      <c r="AN18" s="6"/>
      <c r="AO18" s="12" t="e">
        <f t="shared" ref="AO18" si="196">AN18/AM18*100</f>
        <v>#DIV/0!</v>
      </c>
      <c r="AP18" s="6"/>
      <c r="AQ18" s="6"/>
      <c r="AR18" s="12" t="e">
        <f t="shared" ref="AR18" si="197">AQ18/AP18*100</f>
        <v>#DIV/0!</v>
      </c>
      <c r="AS18" s="12"/>
      <c r="AT18" s="12"/>
      <c r="AU18" s="12" t="e">
        <f t="shared" si="182"/>
        <v>#DIV/0!</v>
      </c>
      <c r="AV18" s="6"/>
      <c r="AW18" s="6"/>
      <c r="AX18" s="12" t="e">
        <f t="shared" ref="AX18" si="198">AW18/AV18*100</f>
        <v>#DIV/0!</v>
      </c>
      <c r="AY18" s="12"/>
      <c r="AZ18" s="12"/>
      <c r="BA18" s="12" t="e">
        <f t="shared" ref="BA18" si="199">AZ18/AY18*100</f>
        <v>#DIV/0!</v>
      </c>
      <c r="BB18" s="12">
        <f t="shared" si="115"/>
        <v>0</v>
      </c>
      <c r="BC18" s="12">
        <f t="shared" si="115"/>
        <v>0</v>
      </c>
      <c r="BD18" s="12" t="e">
        <f t="shared" ref="BD18" si="200">BC18/BB18*100</f>
        <v>#DIV/0!</v>
      </c>
      <c r="BE18" s="6"/>
      <c r="BF18" s="6"/>
      <c r="BG18" s="12" t="e">
        <f t="shared" ref="BG18" si="201">BF18/BE18*100</f>
        <v>#DIV/0!</v>
      </c>
      <c r="BH18" s="12"/>
      <c r="BI18" s="12"/>
      <c r="BJ18" s="12"/>
      <c r="BK18" s="13"/>
      <c r="BL18" s="13"/>
      <c r="BM18" s="12" t="e">
        <f t="shared" ref="BM18" si="202">BL18/BK18*100</f>
        <v>#DIV/0!</v>
      </c>
      <c r="BN18" s="6">
        <f t="shared" ref="BN18" si="203">BQ18+CF18</f>
        <v>0</v>
      </c>
      <c r="BO18" s="6">
        <f t="shared" ref="BO18" si="204">BR18+CG18</f>
        <v>0</v>
      </c>
      <c r="BP18" s="12" t="e">
        <f t="shared" ref="BP18" si="205">BO18/BN18*100</f>
        <v>#DIV/0!</v>
      </c>
      <c r="BQ18" s="6"/>
      <c r="BR18" s="6"/>
      <c r="BS18" s="12" t="e">
        <f t="shared" ref="BS18" si="206">BR18/BQ18*100</f>
        <v>#DIV/0!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12" t="e">
        <f t="shared" ref="CH18" si="207">CG18/CF18*100</f>
        <v>#DIV/0!</v>
      </c>
      <c r="CI18" s="6">
        <f>CL18+CO18+CR18+CU18+CX18</f>
        <v>0</v>
      </c>
      <c r="CJ18" s="6">
        <f>CM18+CP18+CS18+CV18+CY18</f>
        <v>0</v>
      </c>
      <c r="CK18" s="12" t="e">
        <f t="shared" ref="CK18" si="208">CJ18/CI18*100</f>
        <v>#DIV/0!</v>
      </c>
      <c r="CL18" s="6"/>
      <c r="CM18" s="6"/>
      <c r="CN18" s="12" t="e">
        <f t="shared" ref="CN18" si="209">CM18/CL18*100</f>
        <v>#DIV/0!</v>
      </c>
      <c r="CO18" s="6"/>
      <c r="CP18" s="6"/>
      <c r="CQ18" s="12" t="e">
        <f t="shared" ref="CQ18" si="210">CP18/CO18*100</f>
        <v>#DIV/0!</v>
      </c>
      <c r="CR18" s="6"/>
      <c r="CS18" s="6"/>
      <c r="CT18" s="12" t="e">
        <f t="shared" ref="CT18" si="211">CS18/CR18*100</f>
        <v>#DIV/0!</v>
      </c>
      <c r="CU18" s="6"/>
      <c r="CV18" s="6"/>
      <c r="CW18" s="12" t="e">
        <f t="shared" ref="CW18" si="212">CV18/CU18*100</f>
        <v>#DIV/0!</v>
      </c>
      <c r="CX18" s="6"/>
      <c r="CY18" s="6"/>
      <c r="CZ18" s="12" t="e">
        <f t="shared" ref="CZ18" si="213">CY18/CX18*100</f>
        <v>#DIV/0!</v>
      </c>
      <c r="DA18" s="6">
        <f>DD18+DJ18+DM18+DP18+DS18+DV18+EB18</f>
        <v>0</v>
      </c>
      <c r="DB18" s="6">
        <f>DE18+DK18+DN18+DQ18+DT18+DW18+EC18</f>
        <v>0</v>
      </c>
      <c r="DC18" s="12" t="e">
        <f t="shared" ref="DC18" si="214">DB18/DA18*100</f>
        <v>#DIV/0!</v>
      </c>
      <c r="DD18" s="6"/>
      <c r="DE18" s="6"/>
      <c r="DF18" s="12" t="e">
        <f t="shared" ref="DF18" si="215">DE18/DD18*100</f>
        <v>#DIV/0!</v>
      </c>
      <c r="DG18" s="65">
        <f>DJ18+DM18+DP18+DS18+DV18+EB18</f>
        <v>0</v>
      </c>
      <c r="DH18" s="65">
        <f>DK18+DN18+DQ18+DT18+DW18+EC18</f>
        <v>0</v>
      </c>
      <c r="DI18" s="12" t="e">
        <f t="shared" ref="DI18" si="216">DH18/DG18*100</f>
        <v>#DIV/0!</v>
      </c>
      <c r="DJ18" s="6"/>
      <c r="DK18" s="6"/>
      <c r="DL18" s="12" t="e">
        <f t="shared" ref="DL18" si="217">DK18/DJ18*100</f>
        <v>#DIV/0!</v>
      </c>
      <c r="DM18" s="6"/>
      <c r="DN18" s="6"/>
      <c r="DO18" s="12" t="e">
        <f t="shared" ref="DO18" si="218">DN18/DM18*100</f>
        <v>#DIV/0!</v>
      </c>
      <c r="DP18" s="14"/>
      <c r="DQ18" s="14"/>
      <c r="DR18" s="12" t="e">
        <f t="shared" ref="DR18" si="219">DQ18/DP18*100</f>
        <v>#DIV/0!</v>
      </c>
      <c r="DS18" s="6"/>
      <c r="DT18" s="6"/>
      <c r="DU18" s="12" t="e">
        <f t="shared" ref="DU18" si="220">DT18/DS18*100</f>
        <v>#DIV/0!</v>
      </c>
      <c r="DV18" s="6"/>
      <c r="DW18" s="6"/>
      <c r="DX18" s="12" t="e">
        <f t="shared" ref="DX18" si="221">DW18/DV18*100</f>
        <v>#DIV/0!</v>
      </c>
      <c r="DY18" s="12"/>
      <c r="DZ18" s="12"/>
      <c r="EA18" s="12" t="e">
        <f t="shared" ref="EA18" si="222">DZ18/DY18*100</f>
        <v>#DIV/0!</v>
      </c>
      <c r="EB18" s="12"/>
      <c r="EC18" s="12"/>
      <c r="ED18" s="12" t="e">
        <f t="shared" ref="ED18" si="223">EC18/EB18*100</f>
        <v>#DIV/0!</v>
      </c>
      <c r="EE18" s="6">
        <f>I18+U18+BB18+BN18+CI18+DA18+BK18</f>
        <v>43930</v>
      </c>
      <c r="EF18" s="6">
        <f>J18+V18+BC18+BO18+CJ18+DB18+BL18</f>
        <v>32947.5</v>
      </c>
      <c r="EG18" s="12">
        <f t="shared" ref="EG18" si="224">EF18/EE18*100</f>
        <v>75</v>
      </c>
      <c r="EH18">
        <f>IF(M18&lt;=L18,1,0)</f>
        <v>1</v>
      </c>
      <c r="EI18">
        <f>IF(S18&lt;=R18,1,0)</f>
        <v>1</v>
      </c>
      <c r="EJ18">
        <f>IF(Y18&lt;=X18,1,0)</f>
        <v>1</v>
      </c>
      <c r="EK18">
        <f>IF(AE18&lt;=AD18,1,0)</f>
        <v>1</v>
      </c>
      <c r="EL18">
        <f>IF(AN18&lt;=AM18,1,0)</f>
        <v>1</v>
      </c>
      <c r="EM18">
        <f>IF(AQ18&lt;=AP18,1,0)</f>
        <v>1</v>
      </c>
      <c r="EN18">
        <f>IF(BL18&lt;=BK18,1,0)</f>
        <v>1</v>
      </c>
      <c r="EO18">
        <f>IF(CG18&lt;=CF18,1,0)</f>
        <v>1</v>
      </c>
      <c r="EP18">
        <f>IF(CJ18&lt;=CI18,1,0)</f>
        <v>1</v>
      </c>
      <c r="EQ18">
        <f>IF(DE18&lt;=DD18,1,0)</f>
        <v>1</v>
      </c>
      <c r="ER18">
        <f>IF(DT18&lt;=DS18,1,0)</f>
        <v>1</v>
      </c>
      <c r="ES18">
        <f>IF(DW18&lt;=DV18,1,0)</f>
        <v>1</v>
      </c>
      <c r="ET18">
        <f>SUM(EH18:ES18)</f>
        <v>12</v>
      </c>
    </row>
    <row r="19" spans="1:150" x14ac:dyDescent="0.25">
      <c r="A19" s="5"/>
      <c r="B19" s="15">
        <v>244</v>
      </c>
      <c r="C19" s="16"/>
      <c r="D19" s="17"/>
      <c r="E19" s="17"/>
      <c r="F19" s="8">
        <f t="shared" si="75"/>
        <v>60000</v>
      </c>
      <c r="G19" s="8">
        <f t="shared" si="75"/>
        <v>44540.9</v>
      </c>
      <c r="H19" s="12">
        <f t="shared" si="76"/>
        <v>74.234833333333341</v>
      </c>
      <c r="I19" s="6">
        <f t="shared" si="98"/>
        <v>0</v>
      </c>
      <c r="J19" s="6">
        <f t="shared" si="98"/>
        <v>0</v>
      </c>
      <c r="K19" s="12" t="e">
        <f t="shared" si="1"/>
        <v>#DIV/0!</v>
      </c>
      <c r="L19" s="6"/>
      <c r="M19" s="6"/>
      <c r="N19" s="12" t="e">
        <f t="shared" si="3"/>
        <v>#DIV/0!</v>
      </c>
      <c r="O19" s="5"/>
      <c r="P19" s="5"/>
      <c r="Q19" s="12" t="e">
        <f t="shared" si="5"/>
        <v>#DIV/0!</v>
      </c>
      <c r="R19" s="6"/>
      <c r="S19" s="6"/>
      <c r="T19" s="12" t="e">
        <f t="shared" si="7"/>
        <v>#DIV/0!</v>
      </c>
      <c r="U19" s="6">
        <f t="shared" si="114"/>
        <v>60000</v>
      </c>
      <c r="V19" s="6">
        <f t="shared" si="114"/>
        <v>44540.9</v>
      </c>
      <c r="W19" s="12">
        <f t="shared" si="9"/>
        <v>74.234833333333341</v>
      </c>
      <c r="X19" s="6"/>
      <c r="Y19" s="6"/>
      <c r="Z19" s="12" t="e">
        <f t="shared" si="11"/>
        <v>#DIV/0!</v>
      </c>
      <c r="AA19" s="6"/>
      <c r="AB19" s="6"/>
      <c r="AC19" s="12" t="e">
        <f t="shared" si="13"/>
        <v>#DIV/0!</v>
      </c>
      <c r="AD19" s="6"/>
      <c r="AE19" s="6"/>
      <c r="AF19" s="12" t="e">
        <f t="shared" si="15"/>
        <v>#DIV/0!</v>
      </c>
      <c r="AG19" s="6"/>
      <c r="AH19" s="6"/>
      <c r="AI19" s="12" t="e">
        <f t="shared" si="17"/>
        <v>#DIV/0!</v>
      </c>
      <c r="AJ19" s="6"/>
      <c r="AK19" s="6"/>
      <c r="AL19" s="12" t="e">
        <f t="shared" si="19"/>
        <v>#DIV/0!</v>
      </c>
      <c r="AM19" s="6"/>
      <c r="AN19" s="6"/>
      <c r="AO19" s="12" t="e">
        <f t="shared" si="21"/>
        <v>#DIV/0!</v>
      </c>
      <c r="AP19" s="6">
        <f>5000+55000</f>
        <v>60000</v>
      </c>
      <c r="AQ19" s="6">
        <f>1586.27+8486+2220.63+4243+13246+10516+4243</f>
        <v>44540.9</v>
      </c>
      <c r="AR19" s="12">
        <f t="shared" si="23"/>
        <v>74.234833333333341</v>
      </c>
      <c r="AS19" s="12"/>
      <c r="AT19" s="12"/>
      <c r="AU19" s="12" t="e">
        <f t="shared" si="182"/>
        <v>#DIV/0!</v>
      </c>
      <c r="AV19" s="6"/>
      <c r="AW19" s="6"/>
      <c r="AX19" s="12" t="e">
        <f t="shared" si="27"/>
        <v>#DIV/0!</v>
      </c>
      <c r="AY19" s="12"/>
      <c r="AZ19" s="12"/>
      <c r="BA19" s="12" t="e">
        <f t="shared" si="29"/>
        <v>#DIV/0!</v>
      </c>
      <c r="BB19" s="12">
        <f t="shared" si="115"/>
        <v>0</v>
      </c>
      <c r="BC19" s="12">
        <f t="shared" si="115"/>
        <v>0</v>
      </c>
      <c r="BD19" s="12" t="e">
        <f t="shared" si="31"/>
        <v>#DIV/0!</v>
      </c>
      <c r="BE19" s="6"/>
      <c r="BF19" s="6"/>
      <c r="BG19" s="12" t="e">
        <f t="shared" si="33"/>
        <v>#DIV/0!</v>
      </c>
      <c r="BH19" s="12"/>
      <c r="BI19" s="12"/>
      <c r="BJ19" s="12"/>
      <c r="BK19" s="13"/>
      <c r="BL19" s="13"/>
      <c r="BM19" s="12" t="e">
        <f t="shared" si="37"/>
        <v>#DIV/0!</v>
      </c>
      <c r="BN19" s="6">
        <f t="shared" si="116"/>
        <v>0</v>
      </c>
      <c r="BO19" s="6">
        <f t="shared" si="116"/>
        <v>0</v>
      </c>
      <c r="BP19" s="12" t="e">
        <f t="shared" si="39"/>
        <v>#DIV/0!</v>
      </c>
      <c r="BQ19" s="6"/>
      <c r="BR19" s="6"/>
      <c r="BS19" s="12" t="e">
        <f t="shared" si="41"/>
        <v>#DIV/0!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12" t="e">
        <f t="shared" si="51"/>
        <v>#DIV/0!</v>
      </c>
      <c r="CI19" s="6">
        <f t="shared" si="99"/>
        <v>0</v>
      </c>
      <c r="CJ19" s="6">
        <f t="shared" si="99"/>
        <v>0</v>
      </c>
      <c r="CK19" s="12" t="e">
        <f t="shared" si="53"/>
        <v>#DIV/0!</v>
      </c>
      <c r="CL19" s="6"/>
      <c r="CM19" s="6"/>
      <c r="CN19" s="12" t="e">
        <f t="shared" si="55"/>
        <v>#DIV/0!</v>
      </c>
      <c r="CO19" s="6"/>
      <c r="CP19" s="6"/>
      <c r="CQ19" s="12" t="e">
        <f t="shared" si="57"/>
        <v>#DIV/0!</v>
      </c>
      <c r="CR19" s="6"/>
      <c r="CS19" s="6"/>
      <c r="CT19" s="12" t="e">
        <f t="shared" si="59"/>
        <v>#DIV/0!</v>
      </c>
      <c r="CU19" s="6"/>
      <c r="CV19" s="6"/>
      <c r="CW19" s="12" t="e">
        <f t="shared" si="61"/>
        <v>#DIV/0!</v>
      </c>
      <c r="CX19" s="6"/>
      <c r="CY19" s="6"/>
      <c r="CZ19" s="12" t="e">
        <f t="shared" si="63"/>
        <v>#DIV/0!</v>
      </c>
      <c r="DA19" s="6">
        <f>DD19+DJ19+DM19+DP19+DS19+DV19+EB19</f>
        <v>47000</v>
      </c>
      <c r="DB19" s="6">
        <f>DE19+DK19+DN19+DQ19+DT19+DW19+EC19</f>
        <v>9142</v>
      </c>
      <c r="DC19" s="12">
        <f t="shared" si="64"/>
        <v>19.451063829787234</v>
      </c>
      <c r="DD19" s="6"/>
      <c r="DE19" s="6"/>
      <c r="DF19" s="12" t="e">
        <f t="shared" si="65"/>
        <v>#DIV/0!</v>
      </c>
      <c r="DG19" s="65">
        <f>DJ19+DM19+DP19+DS19+DV19+EB19+DY19</f>
        <v>47000</v>
      </c>
      <c r="DH19" s="65">
        <f>DK19+DN19+DQ19+DT19+DW19+EC19+DZ19</f>
        <v>9142</v>
      </c>
      <c r="DI19" s="12">
        <f t="shared" si="80"/>
        <v>19.451063829787234</v>
      </c>
      <c r="DJ19" s="6"/>
      <c r="DK19" s="6"/>
      <c r="DL19" s="12" t="e">
        <f t="shared" si="67"/>
        <v>#DIV/0!</v>
      </c>
      <c r="DM19" s="6"/>
      <c r="DN19" s="6"/>
      <c r="DO19" s="12" t="e">
        <f t="shared" si="68"/>
        <v>#DIV/0!</v>
      </c>
      <c r="DP19" s="14"/>
      <c r="DQ19" s="14"/>
      <c r="DR19" s="12" t="e">
        <f t="shared" si="69"/>
        <v>#DIV/0!</v>
      </c>
      <c r="DS19" s="6"/>
      <c r="DT19" s="6"/>
      <c r="DU19" s="12" t="e">
        <f t="shared" si="70"/>
        <v>#DIV/0!</v>
      </c>
      <c r="DV19" s="6">
        <f>700+15000*2+20000+2000+3000+5000-7700-6000</f>
        <v>47000</v>
      </c>
      <c r="DW19" s="6">
        <f>1250+5000+3900+192-1200</f>
        <v>9142</v>
      </c>
      <c r="DX19" s="12">
        <f t="shared" si="71"/>
        <v>19.451063829787234</v>
      </c>
      <c r="DY19" s="6">
        <f>1300+1150-50-26-1150-1224</f>
        <v>0</v>
      </c>
      <c r="DZ19" s="6">
        <f>1150+1224-1150-1224</f>
        <v>0</v>
      </c>
      <c r="EA19" s="12" t="e">
        <f t="shared" si="72"/>
        <v>#DIV/0!</v>
      </c>
      <c r="EB19" s="6">
        <f>1300+1150-50-26-1150-1224</f>
        <v>0</v>
      </c>
      <c r="EC19" s="6">
        <f>1150+1224-1150-1224</f>
        <v>0</v>
      </c>
      <c r="ED19" s="12" t="e">
        <f t="shared" si="73"/>
        <v>#DIV/0!</v>
      </c>
      <c r="EE19" s="6">
        <f>I19+U19+BB19+BN19+CI19+DA19+BK19</f>
        <v>107000</v>
      </c>
      <c r="EF19" s="6">
        <f>J19+V19+BC19+BO19+CJ19+DB19+BL19</f>
        <v>53682.9</v>
      </c>
      <c r="EG19" s="12">
        <f t="shared" si="74"/>
        <v>50.170934579439255</v>
      </c>
    </row>
    <row r="20" spans="1:150" x14ac:dyDescent="0.25">
      <c r="A20" s="5"/>
      <c r="B20" s="15">
        <v>350</v>
      </c>
      <c r="C20" s="16"/>
      <c r="D20" s="17"/>
      <c r="E20" s="17"/>
      <c r="F20" s="8">
        <f t="shared" ref="F20" si="225">I20+U20+BB20+BN20+CI20+BK20</f>
        <v>13700</v>
      </c>
      <c r="G20" s="8">
        <f t="shared" ref="G20" si="226">J20+V20+BC20+BO20+CJ20+BL20</f>
        <v>13700</v>
      </c>
      <c r="H20" s="12">
        <f t="shared" ref="H20" si="227">G20/F20*100</f>
        <v>100</v>
      </c>
      <c r="I20" s="6">
        <f t="shared" ref="I20" si="228">L20+O20+R20</f>
        <v>0</v>
      </c>
      <c r="J20" s="6">
        <f t="shared" ref="J20" si="229">M20+P20+S20</f>
        <v>0</v>
      </c>
      <c r="K20" s="12" t="e">
        <f t="shared" ref="K20" si="230">J20/I20*100</f>
        <v>#DIV/0!</v>
      </c>
      <c r="L20" s="6"/>
      <c r="M20" s="6"/>
      <c r="N20" s="12" t="e">
        <f t="shared" ref="N20" si="231">M20/L20*100</f>
        <v>#DIV/0!</v>
      </c>
      <c r="O20" s="5"/>
      <c r="P20" s="5"/>
      <c r="Q20" s="12" t="e">
        <f t="shared" ref="Q20" si="232">P20/O20*100</f>
        <v>#DIV/0!</v>
      </c>
      <c r="R20" s="6"/>
      <c r="S20" s="6"/>
      <c r="T20" s="12" t="e">
        <f t="shared" ref="T20" si="233">S20/R20*100</f>
        <v>#DIV/0!</v>
      </c>
      <c r="U20" s="6">
        <f t="shared" ref="U20" si="234">X20+AA20+AD20+AG20+AM20+AP20+AJ20</f>
        <v>0</v>
      </c>
      <c r="V20" s="6">
        <f t="shared" ref="V20" si="235">Y20+AB20+AE20+AH20+AN20+AQ20+AK20</f>
        <v>0</v>
      </c>
      <c r="W20" s="12" t="e">
        <f t="shared" ref="W20" si="236">V20/U20*100</f>
        <v>#DIV/0!</v>
      </c>
      <c r="X20" s="6"/>
      <c r="Y20" s="6"/>
      <c r="Z20" s="12" t="e">
        <f t="shared" ref="Z20" si="237">Y20/X20*100</f>
        <v>#DIV/0!</v>
      </c>
      <c r="AA20" s="6"/>
      <c r="AB20" s="6"/>
      <c r="AC20" s="12" t="e">
        <f t="shared" ref="AC20" si="238">AB20/AA20*100</f>
        <v>#DIV/0!</v>
      </c>
      <c r="AD20" s="6"/>
      <c r="AE20" s="6"/>
      <c r="AF20" s="12" t="e">
        <f t="shared" ref="AF20" si="239">AE20/AD20*100</f>
        <v>#DIV/0!</v>
      </c>
      <c r="AG20" s="6"/>
      <c r="AH20" s="6"/>
      <c r="AI20" s="12" t="e">
        <f t="shared" ref="AI20" si="240">AH20/AG20*100</f>
        <v>#DIV/0!</v>
      </c>
      <c r="AJ20" s="6"/>
      <c r="AK20" s="6"/>
      <c r="AL20" s="12" t="e">
        <f t="shared" ref="AL20" si="241">AK20/AJ20*100</f>
        <v>#DIV/0!</v>
      </c>
      <c r="AM20" s="6"/>
      <c r="AN20" s="6"/>
      <c r="AO20" s="12" t="e">
        <f t="shared" ref="AO20" si="242">AN20/AM20*100</f>
        <v>#DIV/0!</v>
      </c>
      <c r="AP20" s="6">
        <v>0</v>
      </c>
      <c r="AQ20" s="6">
        <v>0</v>
      </c>
      <c r="AR20" s="12" t="e">
        <f t="shared" ref="AR20" si="243">AQ20/AP20*100</f>
        <v>#DIV/0!</v>
      </c>
      <c r="AS20" s="12"/>
      <c r="AT20" s="12"/>
      <c r="AU20" s="12" t="e">
        <f t="shared" si="182"/>
        <v>#DIV/0!</v>
      </c>
      <c r="AV20" s="6"/>
      <c r="AW20" s="6"/>
      <c r="AX20" s="12" t="e">
        <f t="shared" ref="AX20" si="244">AW20/AV20*100</f>
        <v>#DIV/0!</v>
      </c>
      <c r="AY20" s="12"/>
      <c r="AZ20" s="12"/>
      <c r="BA20" s="12" t="e">
        <f t="shared" ref="BA20" si="245">AZ20/AY20*100</f>
        <v>#DIV/0!</v>
      </c>
      <c r="BB20" s="12">
        <f t="shared" ref="BB20" si="246">BE20</f>
        <v>0</v>
      </c>
      <c r="BC20" s="12">
        <f t="shared" ref="BC20" si="247">BF20</f>
        <v>0</v>
      </c>
      <c r="BD20" s="12" t="e">
        <f t="shared" ref="BD20" si="248">BC20/BB20*100</f>
        <v>#DIV/0!</v>
      </c>
      <c r="BE20" s="6"/>
      <c r="BF20" s="6"/>
      <c r="BG20" s="12" t="e">
        <f t="shared" ref="BG20" si="249">BF20/BE20*100</f>
        <v>#DIV/0!</v>
      </c>
      <c r="BH20" s="12"/>
      <c r="BI20" s="12"/>
      <c r="BJ20" s="12"/>
      <c r="BK20" s="13"/>
      <c r="BL20" s="13"/>
      <c r="BM20" s="12" t="e">
        <f t="shared" ref="BM20" si="250">BL20/BK20*100</f>
        <v>#DIV/0!</v>
      </c>
      <c r="BN20" s="6">
        <f t="shared" ref="BN20" si="251">BQ20+CF20</f>
        <v>0</v>
      </c>
      <c r="BO20" s="6">
        <f t="shared" ref="BO20" si="252">BR20+CG20</f>
        <v>0</v>
      </c>
      <c r="BP20" s="12" t="e">
        <f t="shared" ref="BP20" si="253">BO20/BN20*100</f>
        <v>#DIV/0!</v>
      </c>
      <c r="BQ20" s="6"/>
      <c r="BR20" s="6"/>
      <c r="BS20" s="12" t="e">
        <f t="shared" ref="BS20" si="254">BR20/BQ20*100</f>
        <v>#DIV/0!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12" t="e">
        <f t="shared" ref="CH20" si="255">CG20/CF20*100</f>
        <v>#DIV/0!</v>
      </c>
      <c r="CI20" s="6">
        <f t="shared" ref="CI20" si="256">CL20+CO20+CR20+CU20+CX20</f>
        <v>13700</v>
      </c>
      <c r="CJ20" s="6">
        <f t="shared" ref="CJ20" si="257">CM20+CP20+CS20+CV20+CY20</f>
        <v>13700</v>
      </c>
      <c r="CK20" s="12">
        <f t="shared" ref="CK20" si="258">CJ20/CI20*100</f>
        <v>100</v>
      </c>
      <c r="CL20" s="6"/>
      <c r="CM20" s="6"/>
      <c r="CN20" s="12" t="e">
        <f t="shared" ref="CN20" si="259">CM20/CL20*100</f>
        <v>#DIV/0!</v>
      </c>
      <c r="CO20" s="6"/>
      <c r="CP20" s="6"/>
      <c r="CQ20" s="12" t="e">
        <f t="shared" ref="CQ20" si="260">CP20/CO20*100</f>
        <v>#DIV/0!</v>
      </c>
      <c r="CR20" s="6"/>
      <c r="CS20" s="6"/>
      <c r="CT20" s="12" t="e">
        <f t="shared" ref="CT20" si="261">CS20/CR20*100</f>
        <v>#DIV/0!</v>
      </c>
      <c r="CU20" s="6"/>
      <c r="CV20" s="6"/>
      <c r="CW20" s="12" t="e">
        <f t="shared" ref="CW20" si="262">CV20/CU20*100</f>
        <v>#DIV/0!</v>
      </c>
      <c r="CX20" s="6">
        <f>7700+6000</f>
        <v>13700</v>
      </c>
      <c r="CY20" s="6">
        <f>7700+6000</f>
        <v>13700</v>
      </c>
      <c r="CZ20" s="12">
        <f t="shared" ref="CZ20" si="263">CY20/CX20*100</f>
        <v>100</v>
      </c>
      <c r="DA20" s="6">
        <f t="shared" ref="DA20" si="264">DD20+DJ20+DM20+DP20+DS20+DV20+EB20</f>
        <v>0</v>
      </c>
      <c r="DB20" s="6">
        <f t="shared" ref="DB20" si="265">DE20+DK20+DN20+DQ20+DT20+DW20+EC20</f>
        <v>0</v>
      </c>
      <c r="DC20" s="12" t="e">
        <f t="shared" ref="DC20" si="266">DB20/DA20*100</f>
        <v>#DIV/0!</v>
      </c>
      <c r="DD20" s="6"/>
      <c r="DE20" s="6"/>
      <c r="DF20" s="12" t="e">
        <f t="shared" ref="DF20" si="267">DE20/DD20*100</f>
        <v>#DIV/0!</v>
      </c>
      <c r="DG20" s="65">
        <f>DJ20+DM20+DP20+DS20+DV20+EB20</f>
        <v>0</v>
      </c>
      <c r="DH20" s="65">
        <f>DK20+DN20+DQ20+DT20+DW20+EC20</f>
        <v>0</v>
      </c>
      <c r="DI20" s="12" t="e">
        <f t="shared" si="80"/>
        <v>#DIV/0!</v>
      </c>
      <c r="DJ20" s="6"/>
      <c r="DK20" s="6"/>
      <c r="DL20" s="12" t="e">
        <f t="shared" ref="DL20" si="268">DK20/DJ20*100</f>
        <v>#DIV/0!</v>
      </c>
      <c r="DM20" s="6"/>
      <c r="DN20" s="6"/>
      <c r="DO20" s="12" t="e">
        <f t="shared" ref="DO20" si="269">DN20/DM20*100</f>
        <v>#DIV/0!</v>
      </c>
      <c r="DP20" s="14"/>
      <c r="DQ20" s="14"/>
      <c r="DR20" s="12" t="e">
        <f t="shared" ref="DR20" si="270">DQ20/DP20*100</f>
        <v>#DIV/0!</v>
      </c>
      <c r="DS20" s="6"/>
      <c r="DT20" s="6"/>
      <c r="DU20" s="12" t="e">
        <f t="shared" ref="DU20" si="271">DT20/DS20*100</f>
        <v>#DIV/0!</v>
      </c>
      <c r="DV20" s="6">
        <v>0</v>
      </c>
      <c r="DW20" s="6">
        <v>0</v>
      </c>
      <c r="DX20" s="12" t="e">
        <f t="shared" ref="DX20" si="272">DW20/DV20*100</f>
        <v>#DIV/0!</v>
      </c>
      <c r="DY20" s="6"/>
      <c r="DZ20" s="6"/>
      <c r="EA20" s="12" t="e">
        <f t="shared" si="72"/>
        <v>#DIV/0!</v>
      </c>
      <c r="EB20" s="6"/>
      <c r="EC20" s="6"/>
      <c r="ED20" s="12" t="e">
        <f t="shared" ref="ED20" si="273">EC20/EB20*100</f>
        <v>#DIV/0!</v>
      </c>
      <c r="EE20" s="6">
        <f t="shared" ref="EE20" si="274">I20+U20+BB20+BN20+CI20+DA20+BK20</f>
        <v>13700</v>
      </c>
      <c r="EF20" s="6">
        <f t="shared" ref="EF20" si="275">J20+V20+BC20+BO20+CJ20+DB20+BL20</f>
        <v>13700</v>
      </c>
      <c r="EG20" s="12">
        <f t="shared" ref="EG20" si="276">EF20/EE20*100</f>
        <v>100</v>
      </c>
    </row>
    <row r="21" spans="1:150" x14ac:dyDescent="0.25">
      <c r="A21" s="13" t="s">
        <v>49</v>
      </c>
      <c r="B21" s="13"/>
      <c r="C21" s="23" t="s">
        <v>50</v>
      </c>
      <c r="D21" s="24"/>
      <c r="E21" s="24"/>
      <c r="F21" s="10">
        <f>SUM(F22:F23)</f>
        <v>332100</v>
      </c>
      <c r="G21" s="10">
        <f>SUM(G22:G23)</f>
        <v>253899.99999999997</v>
      </c>
      <c r="H21" s="12">
        <f t="shared" si="76"/>
        <v>76.4528756398675</v>
      </c>
      <c r="I21" s="10">
        <f>SUM(I22:I23)</f>
        <v>311900</v>
      </c>
      <c r="J21" s="10">
        <f>SUM(J22:J23)</f>
        <v>234864.09999999998</v>
      </c>
      <c r="K21" s="12">
        <f t="shared" si="1"/>
        <v>75.301090092978512</v>
      </c>
      <c r="L21" s="10">
        <f>SUM(L22:L23)</f>
        <v>239600</v>
      </c>
      <c r="M21" s="10">
        <f>SUM(M22:M23)</f>
        <v>183756.03999999998</v>
      </c>
      <c r="N21" s="12">
        <f t="shared" si="3"/>
        <v>76.692838063439055</v>
      </c>
      <c r="O21" s="10">
        <f>SUM(O22:O23)</f>
        <v>0</v>
      </c>
      <c r="P21" s="10">
        <f>SUM(P22:P23)</f>
        <v>0</v>
      </c>
      <c r="Q21" s="12" t="e">
        <f t="shared" si="5"/>
        <v>#DIV/0!</v>
      </c>
      <c r="R21" s="10">
        <f>SUM(R22:R23)</f>
        <v>72300</v>
      </c>
      <c r="S21" s="10">
        <f>SUM(S22:S23)</f>
        <v>51108.06</v>
      </c>
      <c r="T21" s="12">
        <f t="shared" si="7"/>
        <v>70.688879668049793</v>
      </c>
      <c r="U21" s="10">
        <f>SUM(U22:U23)</f>
        <v>20200</v>
      </c>
      <c r="V21" s="10">
        <f>SUM(V22:V23)</f>
        <v>19035.900000000001</v>
      </c>
      <c r="W21" s="12">
        <f t="shared" si="9"/>
        <v>94.237128712871296</v>
      </c>
      <c r="X21" s="10">
        <f>SUM(X22:X23)</f>
        <v>16600</v>
      </c>
      <c r="Y21" s="10">
        <f>SUM(Y22:Y23)</f>
        <v>16335.9</v>
      </c>
      <c r="Z21" s="12">
        <f t="shared" si="11"/>
        <v>98.409036144578309</v>
      </c>
      <c r="AA21" s="10">
        <f>SUM(AA22:AA23)</f>
        <v>3600</v>
      </c>
      <c r="AB21" s="10">
        <f>SUM(AB22:AB23)</f>
        <v>2700</v>
      </c>
      <c r="AC21" s="12">
        <f t="shared" si="13"/>
        <v>75</v>
      </c>
      <c r="AD21" s="10">
        <f>SUM(AD22:AD23)</f>
        <v>0</v>
      </c>
      <c r="AE21" s="10">
        <f>SUM(AE22:AE23)</f>
        <v>0</v>
      </c>
      <c r="AF21" s="12" t="e">
        <f t="shared" si="15"/>
        <v>#DIV/0!</v>
      </c>
      <c r="AG21" s="10">
        <f>SUM(AG22:AG23)</f>
        <v>0</v>
      </c>
      <c r="AH21" s="10">
        <f>SUM(AH22:AH23)</f>
        <v>0</v>
      </c>
      <c r="AI21" s="12" t="e">
        <f t="shared" si="17"/>
        <v>#DIV/0!</v>
      </c>
      <c r="AJ21" s="10">
        <f>SUM(AJ22:AJ23)</f>
        <v>0</v>
      </c>
      <c r="AK21" s="10">
        <f>SUM(AK22:AK23)</f>
        <v>0</v>
      </c>
      <c r="AL21" s="12" t="e">
        <f t="shared" si="19"/>
        <v>#DIV/0!</v>
      </c>
      <c r="AM21" s="10">
        <f>SUM(AM22:AM23)</f>
        <v>0</v>
      </c>
      <c r="AN21" s="10">
        <f>SUM(AN22:AN23)</f>
        <v>0</v>
      </c>
      <c r="AO21" s="12" t="e">
        <f t="shared" si="21"/>
        <v>#DIV/0!</v>
      </c>
      <c r="AP21" s="10">
        <f>SUM(AP22:AP23)</f>
        <v>0</v>
      </c>
      <c r="AQ21" s="10">
        <f>SUM(AQ22:AQ23)</f>
        <v>0</v>
      </c>
      <c r="AR21" s="12" t="e">
        <f t="shared" si="23"/>
        <v>#DIV/0!</v>
      </c>
      <c r="AS21" s="12"/>
      <c r="AT21" s="12"/>
      <c r="AU21" s="12"/>
      <c r="AV21" s="10">
        <f>SUM(AV22:AV23)</f>
        <v>0</v>
      </c>
      <c r="AW21" s="10">
        <f>SUM(AW22:AW23)</f>
        <v>0</v>
      </c>
      <c r="AX21" s="12" t="e">
        <f t="shared" si="27"/>
        <v>#DIV/0!</v>
      </c>
      <c r="AY21" s="12"/>
      <c r="AZ21" s="12"/>
      <c r="BA21" s="12" t="e">
        <f t="shared" si="29"/>
        <v>#DIV/0!</v>
      </c>
      <c r="BB21" s="10">
        <f>SUM(BB22:BB23)</f>
        <v>0</v>
      </c>
      <c r="BC21" s="10">
        <f>SUM(BC22:BC23)</f>
        <v>0</v>
      </c>
      <c r="BD21" s="12" t="e">
        <f t="shared" si="31"/>
        <v>#DIV/0!</v>
      </c>
      <c r="BE21" s="10">
        <f>SUM(BE22:BE23)</f>
        <v>0</v>
      </c>
      <c r="BF21" s="10">
        <f>SUM(BF22:BF23)</f>
        <v>0</v>
      </c>
      <c r="BG21" s="12" t="e">
        <f t="shared" si="33"/>
        <v>#DIV/0!</v>
      </c>
      <c r="BH21" s="12"/>
      <c r="BI21" s="12"/>
      <c r="BJ21" s="12"/>
      <c r="BK21" s="10">
        <f>SUM(BK22:BK23)</f>
        <v>0</v>
      </c>
      <c r="BL21" s="10">
        <f>SUM(BL22:BL23)</f>
        <v>0</v>
      </c>
      <c r="BM21" s="12" t="e">
        <f t="shared" si="37"/>
        <v>#DIV/0!</v>
      </c>
      <c r="BN21" s="10">
        <f>SUM(BN22:BN23)</f>
        <v>0</v>
      </c>
      <c r="BO21" s="10">
        <f>SUM(BO22:BO23)</f>
        <v>0</v>
      </c>
      <c r="BP21" s="12" t="e">
        <f t="shared" si="39"/>
        <v>#DIV/0!</v>
      </c>
      <c r="BQ21" s="10">
        <f>SUM(BQ22:BQ23)</f>
        <v>0</v>
      </c>
      <c r="BR21" s="10">
        <f>SUM(BR22:BR23)</f>
        <v>0</v>
      </c>
      <c r="BS21" s="12" t="e">
        <f t="shared" si="41"/>
        <v>#DIV/0!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0">
        <f>SUM(CF22:CF23)</f>
        <v>0</v>
      </c>
      <c r="CG21" s="10">
        <f>SUM(CG22:CG23)</f>
        <v>0</v>
      </c>
      <c r="CH21" s="12" t="e">
        <f t="shared" si="51"/>
        <v>#DIV/0!</v>
      </c>
      <c r="CI21" s="10">
        <f>SUM(CI22:CI23)</f>
        <v>0</v>
      </c>
      <c r="CJ21" s="10">
        <f>SUM(CJ22:CJ23)</f>
        <v>0</v>
      </c>
      <c r="CK21" s="12" t="e">
        <f t="shared" si="53"/>
        <v>#DIV/0!</v>
      </c>
      <c r="CL21" s="6">
        <f t="shared" ref="CL21:CM21" si="277">SUM(CL22:CL23)</f>
        <v>0</v>
      </c>
      <c r="CM21" s="6">
        <f t="shared" si="277"/>
        <v>0</v>
      </c>
      <c r="CN21" s="12" t="e">
        <f t="shared" si="55"/>
        <v>#DIV/0!</v>
      </c>
      <c r="CO21" s="6">
        <f t="shared" ref="CO21:CP21" si="278">SUM(CO22:CO23)</f>
        <v>0</v>
      </c>
      <c r="CP21" s="6">
        <f t="shared" si="278"/>
        <v>0</v>
      </c>
      <c r="CQ21" s="12" t="e">
        <f t="shared" si="57"/>
        <v>#DIV/0!</v>
      </c>
      <c r="CR21" s="6">
        <f t="shared" ref="CR21:CS21" si="279">SUM(CR22:CR23)</f>
        <v>0</v>
      </c>
      <c r="CS21" s="6">
        <f t="shared" si="279"/>
        <v>0</v>
      </c>
      <c r="CT21" s="12" t="e">
        <f t="shared" si="59"/>
        <v>#DIV/0!</v>
      </c>
      <c r="CU21" s="6">
        <f t="shared" ref="CU21:CV21" si="280">SUM(CU22:CU23)</f>
        <v>0</v>
      </c>
      <c r="CV21" s="6">
        <f t="shared" si="280"/>
        <v>0</v>
      </c>
      <c r="CW21" s="12" t="e">
        <f t="shared" si="61"/>
        <v>#DIV/0!</v>
      </c>
      <c r="CX21" s="6">
        <f t="shared" ref="CX21:CY21" si="281">SUM(CX22:CX23)</f>
        <v>0</v>
      </c>
      <c r="CY21" s="6">
        <f t="shared" si="281"/>
        <v>0</v>
      </c>
      <c r="CZ21" s="12" t="e">
        <f t="shared" si="63"/>
        <v>#DIV/0!</v>
      </c>
      <c r="DA21" s="10">
        <f>SUM(DA22:DA23)</f>
        <v>11400</v>
      </c>
      <c r="DB21" s="10">
        <f>SUM(DB22:DB23)</f>
        <v>3800</v>
      </c>
      <c r="DC21" s="12">
        <f t="shared" si="64"/>
        <v>33.333333333333329</v>
      </c>
      <c r="DD21" s="10">
        <f>SUM(DD22:DD23)</f>
        <v>0</v>
      </c>
      <c r="DE21" s="10">
        <f>SUM(DE22:DE23)</f>
        <v>0</v>
      </c>
      <c r="DF21" s="12" t="e">
        <f t="shared" si="65"/>
        <v>#DIV/0!</v>
      </c>
      <c r="DG21" s="10">
        <f>SUM(DG22:DG23)</f>
        <v>11400</v>
      </c>
      <c r="DH21" s="10">
        <f>SUM(DH22:DH23)</f>
        <v>3800</v>
      </c>
      <c r="DI21" s="12">
        <f t="shared" si="80"/>
        <v>33.333333333333329</v>
      </c>
      <c r="DJ21" s="10">
        <f>SUM(DJ22:DJ23)</f>
        <v>0</v>
      </c>
      <c r="DK21" s="10">
        <f>SUM(DK22:DK23)</f>
        <v>0</v>
      </c>
      <c r="DL21" s="12" t="e">
        <f t="shared" si="67"/>
        <v>#DIV/0!</v>
      </c>
      <c r="DM21" s="10">
        <f>SUM(DM22:DM23)</f>
        <v>0</v>
      </c>
      <c r="DN21" s="10">
        <f>SUM(DN22:DN23)</f>
        <v>0</v>
      </c>
      <c r="DO21" s="12" t="e">
        <f t="shared" si="68"/>
        <v>#DIV/0!</v>
      </c>
      <c r="DP21" s="10">
        <f>SUM(DP22:DP23)</f>
        <v>0</v>
      </c>
      <c r="DQ21" s="10">
        <f>SUM(DQ22:DQ23)</f>
        <v>0</v>
      </c>
      <c r="DR21" s="12" t="e">
        <f t="shared" si="69"/>
        <v>#DIV/0!</v>
      </c>
      <c r="DS21" s="10">
        <f>SUM(DS22:DS23)</f>
        <v>0</v>
      </c>
      <c r="DT21" s="10">
        <f>SUM(DT22:DT23)</f>
        <v>0</v>
      </c>
      <c r="DU21" s="12" t="e">
        <f t="shared" si="70"/>
        <v>#DIV/0!</v>
      </c>
      <c r="DV21" s="10">
        <f>SUM(DV22:DV23)</f>
        <v>11400</v>
      </c>
      <c r="DW21" s="10">
        <f>SUM(DW22:DW23)</f>
        <v>3800</v>
      </c>
      <c r="DX21" s="12">
        <f t="shared" si="71"/>
        <v>33.333333333333329</v>
      </c>
      <c r="DY21" s="10">
        <f>SUM(DY22:DY23)</f>
        <v>0</v>
      </c>
      <c r="DZ21" s="10">
        <f>SUM(DZ22:DZ23)</f>
        <v>0</v>
      </c>
      <c r="EA21" s="12" t="e">
        <f t="shared" si="72"/>
        <v>#DIV/0!</v>
      </c>
      <c r="EB21" s="10">
        <f>SUM(EB22:EB23)</f>
        <v>0</v>
      </c>
      <c r="EC21" s="10">
        <f>SUM(EC22:EC23)</f>
        <v>0</v>
      </c>
      <c r="ED21" s="12" t="e">
        <f t="shared" si="73"/>
        <v>#DIV/0!</v>
      </c>
      <c r="EE21" s="10">
        <f>SUM(EE22:EE23)</f>
        <v>343500</v>
      </c>
      <c r="EF21" s="10">
        <f>SUM(EF22:EF23)</f>
        <v>257699.99999999997</v>
      </c>
      <c r="EG21" s="12">
        <f t="shared" si="74"/>
        <v>75.021834061135365</v>
      </c>
      <c r="EH21">
        <f t="shared" si="117"/>
        <v>1</v>
      </c>
      <c r="EI21">
        <f t="shared" si="118"/>
        <v>1</v>
      </c>
      <c r="EJ21">
        <f t="shared" si="119"/>
        <v>1</v>
      </c>
      <c r="EK21">
        <f t="shared" si="120"/>
        <v>1</v>
      </c>
      <c r="EL21">
        <f t="shared" si="121"/>
        <v>1</v>
      </c>
      <c r="EM21">
        <f t="shared" si="122"/>
        <v>1</v>
      </c>
      <c r="EN21">
        <f t="shared" si="123"/>
        <v>1</v>
      </c>
      <c r="EO21">
        <f t="shared" si="124"/>
        <v>1</v>
      </c>
      <c r="EP21">
        <f t="shared" si="125"/>
        <v>1</v>
      </c>
      <c r="EQ21">
        <f t="shared" si="126"/>
        <v>1</v>
      </c>
      <c r="ER21">
        <f t="shared" si="127"/>
        <v>1</v>
      </c>
      <c r="ES21">
        <f t="shared" si="128"/>
        <v>1</v>
      </c>
      <c r="ET21">
        <f t="shared" si="129"/>
        <v>12</v>
      </c>
    </row>
    <row r="22" spans="1:150" ht="17.25" customHeight="1" x14ac:dyDescent="0.25">
      <c r="A22" s="5" t="s">
        <v>51</v>
      </c>
      <c r="B22" s="15" t="s">
        <v>52</v>
      </c>
      <c r="C22" s="16" t="s">
        <v>53</v>
      </c>
      <c r="D22" s="24"/>
      <c r="E22" s="24"/>
      <c r="F22" s="8">
        <f>I22+U22+BB22+BN22+CI22+BK22</f>
        <v>311900</v>
      </c>
      <c r="G22" s="8">
        <f>J22+V22+BC22+BO22+CJ22+BL22</f>
        <v>234864.09999999998</v>
      </c>
      <c r="H22" s="12">
        <f t="shared" si="76"/>
        <v>75.301090092978512</v>
      </c>
      <c r="I22" s="6">
        <f t="shared" ref="I22:J23" si="282">L22+O22+R22</f>
        <v>311900</v>
      </c>
      <c r="J22" s="6">
        <f t="shared" si="282"/>
        <v>234864.09999999998</v>
      </c>
      <c r="K22" s="12">
        <f t="shared" si="1"/>
        <v>75.301090092978512</v>
      </c>
      <c r="L22" s="6">
        <f>239600</f>
        <v>239600</v>
      </c>
      <c r="M22" s="6">
        <f>10000+20467.2+31643.68+19757.92+20467.2+22331.61+13863.5+45224.93</f>
        <v>183756.03999999998</v>
      </c>
      <c r="N22" s="12">
        <f t="shared" si="3"/>
        <v>76.692838063439055</v>
      </c>
      <c r="O22" s="6"/>
      <c r="P22" s="6"/>
      <c r="Q22" s="12" t="e">
        <f t="shared" si="5"/>
        <v>#DIV/0!</v>
      </c>
      <c r="R22" s="6">
        <f>72300</f>
        <v>72300</v>
      </c>
      <c r="S22" s="6">
        <f>6181.09+12362.18+6181.09+6181.09*2+5312.91+8708.61</f>
        <v>51108.06</v>
      </c>
      <c r="T22" s="12">
        <f t="shared" si="7"/>
        <v>70.688879668049793</v>
      </c>
      <c r="U22" s="6">
        <f>X22+AA22+AD22+AG22+AM22+AP22+AJ22</f>
        <v>0</v>
      </c>
      <c r="V22" s="6">
        <f>Y22+AB22+AE22+AH22+AN22+AQ22+AK22</f>
        <v>0</v>
      </c>
      <c r="W22" s="12" t="e">
        <f t="shared" si="9"/>
        <v>#DIV/0!</v>
      </c>
      <c r="X22" s="6"/>
      <c r="Y22" s="6"/>
      <c r="Z22" s="12" t="e">
        <f t="shared" si="11"/>
        <v>#DIV/0!</v>
      </c>
      <c r="AA22" s="6"/>
      <c r="AB22" s="6"/>
      <c r="AC22" s="12" t="e">
        <f t="shared" si="13"/>
        <v>#DIV/0!</v>
      </c>
      <c r="AD22" s="6"/>
      <c r="AE22" s="6"/>
      <c r="AF22" s="12" t="e">
        <f t="shared" si="15"/>
        <v>#DIV/0!</v>
      </c>
      <c r="AG22" s="10"/>
      <c r="AH22" s="10"/>
      <c r="AI22" s="12" t="e">
        <f t="shared" si="17"/>
        <v>#DIV/0!</v>
      </c>
      <c r="AJ22" s="6"/>
      <c r="AK22" s="6"/>
      <c r="AL22" s="12" t="e">
        <f t="shared" si="19"/>
        <v>#DIV/0!</v>
      </c>
      <c r="AM22" s="6"/>
      <c r="AN22" s="6"/>
      <c r="AO22" s="12" t="e">
        <f t="shared" si="21"/>
        <v>#DIV/0!</v>
      </c>
      <c r="AP22" s="6"/>
      <c r="AQ22" s="6"/>
      <c r="AR22" s="12" t="e">
        <f t="shared" si="23"/>
        <v>#DIV/0!</v>
      </c>
      <c r="AS22" s="12"/>
      <c r="AT22" s="12"/>
      <c r="AU22" s="12"/>
      <c r="AV22" s="6"/>
      <c r="AW22" s="6"/>
      <c r="AX22" s="12" t="e">
        <f t="shared" si="27"/>
        <v>#DIV/0!</v>
      </c>
      <c r="AY22" s="12"/>
      <c r="AZ22" s="12"/>
      <c r="BA22" s="12" t="e">
        <f t="shared" si="29"/>
        <v>#DIV/0!</v>
      </c>
      <c r="BB22" s="12">
        <f>BE22</f>
        <v>0</v>
      </c>
      <c r="BC22" s="12">
        <f>BF22</f>
        <v>0</v>
      </c>
      <c r="BD22" s="12" t="e">
        <f t="shared" si="31"/>
        <v>#DIV/0!</v>
      </c>
      <c r="BE22" s="10"/>
      <c r="BF22" s="10"/>
      <c r="BG22" s="12" t="e">
        <f t="shared" si="33"/>
        <v>#DIV/0!</v>
      </c>
      <c r="BH22" s="12"/>
      <c r="BI22" s="12"/>
      <c r="BJ22" s="12"/>
      <c r="BK22" s="13"/>
      <c r="BL22" s="13"/>
      <c r="BM22" s="12" t="e">
        <f t="shared" si="37"/>
        <v>#DIV/0!</v>
      </c>
      <c r="BN22" s="6">
        <f>BQ22+CF22</f>
        <v>0</v>
      </c>
      <c r="BO22" s="6">
        <f>BR22+CG22</f>
        <v>0</v>
      </c>
      <c r="BP22" s="12" t="e">
        <f t="shared" si="39"/>
        <v>#DIV/0!</v>
      </c>
      <c r="BQ22" s="10"/>
      <c r="BR22" s="10"/>
      <c r="BS22" s="12" t="e">
        <f t="shared" si="41"/>
        <v>#DIV/0!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2" t="e">
        <f t="shared" si="51"/>
        <v>#DIV/0!</v>
      </c>
      <c r="CI22" s="6">
        <f t="shared" ref="CI22:CJ23" si="283">CL22+CO22+CR22+CU22+CX22</f>
        <v>0</v>
      </c>
      <c r="CJ22" s="6">
        <f t="shared" si="283"/>
        <v>0</v>
      </c>
      <c r="CK22" s="12" t="e">
        <f t="shared" si="53"/>
        <v>#DIV/0!</v>
      </c>
      <c r="CL22" s="6"/>
      <c r="CM22" s="6"/>
      <c r="CN22" s="12" t="e">
        <f t="shared" si="55"/>
        <v>#DIV/0!</v>
      </c>
      <c r="CO22" s="6"/>
      <c r="CP22" s="6"/>
      <c r="CQ22" s="12" t="e">
        <f t="shared" si="57"/>
        <v>#DIV/0!</v>
      </c>
      <c r="CR22" s="6"/>
      <c r="CS22" s="6"/>
      <c r="CT22" s="12" t="e">
        <f t="shared" si="59"/>
        <v>#DIV/0!</v>
      </c>
      <c r="CU22" s="6"/>
      <c r="CV22" s="6"/>
      <c r="CW22" s="12" t="e">
        <f t="shared" si="61"/>
        <v>#DIV/0!</v>
      </c>
      <c r="CX22" s="6"/>
      <c r="CY22" s="6"/>
      <c r="CZ22" s="12" t="e">
        <f t="shared" si="63"/>
        <v>#DIV/0!</v>
      </c>
      <c r="DA22" s="6">
        <f>DD22+DJ22+DM22+DP22+DS22+DV22+EB22</f>
        <v>0</v>
      </c>
      <c r="DB22" s="6">
        <f>DE22+DK22+DN22+DQ22+DT22+DW22+EC22</f>
        <v>0</v>
      </c>
      <c r="DC22" s="12" t="e">
        <f t="shared" si="64"/>
        <v>#DIV/0!</v>
      </c>
      <c r="DD22" s="6"/>
      <c r="DE22" s="6"/>
      <c r="DF22" s="12" t="e">
        <f t="shared" si="65"/>
        <v>#DIV/0!</v>
      </c>
      <c r="DG22" s="65">
        <f>DJ22+DM22+DP22+DS22+DV22+EB22</f>
        <v>0</v>
      </c>
      <c r="DH22" s="65">
        <f>DK22+DN22+DQ22+DT22+DW22+EC22</f>
        <v>0</v>
      </c>
      <c r="DI22" s="12" t="e">
        <f t="shared" si="80"/>
        <v>#DIV/0!</v>
      </c>
      <c r="DJ22" s="10"/>
      <c r="DK22" s="10"/>
      <c r="DL22" s="12" t="e">
        <f t="shared" si="67"/>
        <v>#DIV/0!</v>
      </c>
      <c r="DM22" s="10"/>
      <c r="DN22" s="10"/>
      <c r="DO22" s="12" t="e">
        <f t="shared" si="68"/>
        <v>#DIV/0!</v>
      </c>
      <c r="DP22" s="25"/>
      <c r="DQ22" s="25"/>
      <c r="DR22" s="12" t="e">
        <f t="shared" si="69"/>
        <v>#DIV/0!</v>
      </c>
      <c r="DS22" s="6">
        <f>2000-1000+2000-3000</f>
        <v>0</v>
      </c>
      <c r="DT22" s="6"/>
      <c r="DU22" s="12" t="e">
        <f t="shared" si="70"/>
        <v>#DIV/0!</v>
      </c>
      <c r="DV22" s="6">
        <v>0</v>
      </c>
      <c r="DW22" s="6"/>
      <c r="DX22" s="12" t="e">
        <f t="shared" si="71"/>
        <v>#DIV/0!</v>
      </c>
      <c r="DY22" s="12"/>
      <c r="DZ22" s="12"/>
      <c r="EA22" s="12" t="e">
        <f t="shared" si="72"/>
        <v>#DIV/0!</v>
      </c>
      <c r="EB22" s="12"/>
      <c r="EC22" s="12"/>
      <c r="ED22" s="12" t="e">
        <f t="shared" si="73"/>
        <v>#DIV/0!</v>
      </c>
      <c r="EE22" s="6">
        <f>I22+U22+BB22+BN22+CI22+DA22+BK22</f>
        <v>311900</v>
      </c>
      <c r="EF22" s="6">
        <f>J22+V22+BC22+BO22+CJ22+DB22+BL22</f>
        <v>234864.09999999998</v>
      </c>
      <c r="EG22" s="12">
        <f t="shared" si="74"/>
        <v>75.301090092978512</v>
      </c>
      <c r="EH22">
        <f t="shared" si="117"/>
        <v>1</v>
      </c>
      <c r="EI22">
        <f t="shared" si="118"/>
        <v>1</v>
      </c>
      <c r="EJ22">
        <f t="shared" si="119"/>
        <v>1</v>
      </c>
      <c r="EK22">
        <f t="shared" si="120"/>
        <v>1</v>
      </c>
      <c r="EL22">
        <f t="shared" si="121"/>
        <v>1</v>
      </c>
      <c r="EM22">
        <f t="shared" si="122"/>
        <v>1</v>
      </c>
      <c r="EN22">
        <f t="shared" si="123"/>
        <v>1</v>
      </c>
      <c r="EO22">
        <f t="shared" si="124"/>
        <v>1</v>
      </c>
      <c r="EP22">
        <f t="shared" si="125"/>
        <v>1</v>
      </c>
      <c r="EQ22">
        <f t="shared" si="126"/>
        <v>1</v>
      </c>
      <c r="ER22">
        <f t="shared" si="127"/>
        <v>1</v>
      </c>
      <c r="ES22">
        <f t="shared" si="128"/>
        <v>1</v>
      </c>
      <c r="ET22">
        <f t="shared" si="129"/>
        <v>12</v>
      </c>
    </row>
    <row r="23" spans="1:150" x14ac:dyDescent="0.25">
      <c r="A23" s="5"/>
      <c r="B23" s="15">
        <v>244</v>
      </c>
      <c r="C23" s="16" t="s">
        <v>40</v>
      </c>
      <c r="D23" s="24"/>
      <c r="E23" s="24"/>
      <c r="F23" s="8">
        <f>I23+U23+BB23+BN23+CI23+BK23</f>
        <v>20200</v>
      </c>
      <c r="G23" s="8">
        <f>J23+V23+BC23+BO23+CJ23+BL23</f>
        <v>19035.900000000001</v>
      </c>
      <c r="H23" s="12">
        <f t="shared" si="76"/>
        <v>94.237128712871296</v>
      </c>
      <c r="I23" s="6">
        <f t="shared" si="282"/>
        <v>0</v>
      </c>
      <c r="J23" s="6">
        <f t="shared" si="282"/>
        <v>0</v>
      </c>
      <c r="K23" s="12" t="e">
        <f t="shared" si="1"/>
        <v>#DIV/0!</v>
      </c>
      <c r="L23" s="6"/>
      <c r="M23" s="6"/>
      <c r="N23" s="12" t="e">
        <f t="shared" si="3"/>
        <v>#DIV/0!</v>
      </c>
      <c r="O23" s="6"/>
      <c r="P23" s="6"/>
      <c r="Q23" s="12" t="e">
        <f t="shared" si="5"/>
        <v>#DIV/0!</v>
      </c>
      <c r="R23" s="6"/>
      <c r="S23" s="6"/>
      <c r="T23" s="12" t="e">
        <f t="shared" si="7"/>
        <v>#DIV/0!</v>
      </c>
      <c r="U23" s="6">
        <f>X23+AA23+AD23+AG23+AM23+AP23+AJ23</f>
        <v>20200</v>
      </c>
      <c r="V23" s="6">
        <f>Y23+AB23+AE23+AH23+AN23+AQ23+AK23</f>
        <v>19035.900000000001</v>
      </c>
      <c r="W23" s="12">
        <f t="shared" si="9"/>
        <v>94.237128712871296</v>
      </c>
      <c r="X23" s="6">
        <f>8600+8000</f>
        <v>16600</v>
      </c>
      <c r="Y23" s="6">
        <f>4245.85+12090.05</f>
        <v>16335.9</v>
      </c>
      <c r="Z23" s="12">
        <f t="shared" si="11"/>
        <v>98.409036144578309</v>
      </c>
      <c r="AA23" s="6">
        <f>2800+800</f>
        <v>3600</v>
      </c>
      <c r="AB23" s="6">
        <f>900*3</f>
        <v>2700</v>
      </c>
      <c r="AC23" s="12">
        <f t="shared" si="13"/>
        <v>75</v>
      </c>
      <c r="AD23" s="6"/>
      <c r="AE23" s="6"/>
      <c r="AF23" s="12" t="e">
        <f t="shared" si="15"/>
        <v>#DIV/0!</v>
      </c>
      <c r="AG23" s="10"/>
      <c r="AH23" s="10"/>
      <c r="AI23" s="12" t="e">
        <f t="shared" si="17"/>
        <v>#DIV/0!</v>
      </c>
      <c r="AJ23" s="6"/>
      <c r="AK23" s="6"/>
      <c r="AL23" s="12" t="e">
        <f t="shared" si="19"/>
        <v>#DIV/0!</v>
      </c>
      <c r="AM23" s="6"/>
      <c r="AN23" s="6"/>
      <c r="AO23" s="12" t="e">
        <f t="shared" si="21"/>
        <v>#DIV/0!</v>
      </c>
      <c r="AP23" s="6"/>
      <c r="AQ23" s="6"/>
      <c r="AR23" s="12" t="e">
        <f t="shared" si="23"/>
        <v>#DIV/0!</v>
      </c>
      <c r="AS23" s="12"/>
      <c r="AT23" s="12"/>
      <c r="AU23" s="12"/>
      <c r="AV23" s="6"/>
      <c r="AW23" s="6"/>
      <c r="AX23" s="12" t="e">
        <f t="shared" si="27"/>
        <v>#DIV/0!</v>
      </c>
      <c r="AY23" s="12"/>
      <c r="AZ23" s="12"/>
      <c r="BA23" s="12" t="e">
        <f t="shared" si="29"/>
        <v>#DIV/0!</v>
      </c>
      <c r="BB23" s="12">
        <f>BE23</f>
        <v>0</v>
      </c>
      <c r="BC23" s="12">
        <f>BF23</f>
        <v>0</v>
      </c>
      <c r="BD23" s="12" t="e">
        <f t="shared" si="31"/>
        <v>#DIV/0!</v>
      </c>
      <c r="BE23" s="10"/>
      <c r="BF23" s="10"/>
      <c r="BG23" s="12" t="e">
        <f t="shared" si="33"/>
        <v>#DIV/0!</v>
      </c>
      <c r="BH23" s="12"/>
      <c r="BI23" s="12"/>
      <c r="BJ23" s="12"/>
      <c r="BK23" s="13"/>
      <c r="BL23" s="13"/>
      <c r="BM23" s="12" t="e">
        <f t="shared" si="37"/>
        <v>#DIV/0!</v>
      </c>
      <c r="BN23" s="6">
        <f>BQ23+CF23</f>
        <v>0</v>
      </c>
      <c r="BO23" s="6">
        <f>BR23+CG23</f>
        <v>0</v>
      </c>
      <c r="BP23" s="12" t="e">
        <f t="shared" si="39"/>
        <v>#DIV/0!</v>
      </c>
      <c r="BQ23" s="10"/>
      <c r="BR23" s="10"/>
      <c r="BS23" s="12" t="e">
        <f t="shared" si="41"/>
        <v>#DIV/0!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2" t="e">
        <f t="shared" si="51"/>
        <v>#DIV/0!</v>
      </c>
      <c r="CI23" s="6">
        <f t="shared" si="283"/>
        <v>0</v>
      </c>
      <c r="CJ23" s="6">
        <f t="shared" si="283"/>
        <v>0</v>
      </c>
      <c r="CK23" s="12" t="e">
        <f t="shared" si="53"/>
        <v>#DIV/0!</v>
      </c>
      <c r="CL23" s="6"/>
      <c r="CM23" s="6"/>
      <c r="CN23" s="12" t="e">
        <f t="shared" si="55"/>
        <v>#DIV/0!</v>
      </c>
      <c r="CO23" s="6"/>
      <c r="CP23" s="6"/>
      <c r="CQ23" s="12" t="e">
        <f t="shared" si="57"/>
        <v>#DIV/0!</v>
      </c>
      <c r="CR23" s="6"/>
      <c r="CS23" s="6"/>
      <c r="CT23" s="12" t="e">
        <f t="shared" si="59"/>
        <v>#DIV/0!</v>
      </c>
      <c r="CU23" s="6"/>
      <c r="CV23" s="6"/>
      <c r="CW23" s="12" t="e">
        <f t="shared" si="61"/>
        <v>#DIV/0!</v>
      </c>
      <c r="CX23" s="6"/>
      <c r="CY23" s="6"/>
      <c r="CZ23" s="12" t="e">
        <f t="shared" si="63"/>
        <v>#DIV/0!</v>
      </c>
      <c r="DA23" s="6">
        <f>DD23+DG23</f>
        <v>11400</v>
      </c>
      <c r="DB23" s="6">
        <f>DE23+DH23</f>
        <v>3800</v>
      </c>
      <c r="DC23" s="12">
        <f t="shared" si="64"/>
        <v>33.333333333333329</v>
      </c>
      <c r="DD23" s="6"/>
      <c r="DE23" s="6"/>
      <c r="DF23" s="12" t="e">
        <f t="shared" si="65"/>
        <v>#DIV/0!</v>
      </c>
      <c r="DG23" s="65">
        <f>DJ23+DM23+DP23+DS23+DV23+EB23+DY23</f>
        <v>11400</v>
      </c>
      <c r="DH23" s="65">
        <f>DK23+DN23+DQ23+DT23+DW23+EC23+DZ23</f>
        <v>3800</v>
      </c>
      <c r="DI23" s="12">
        <f t="shared" si="80"/>
        <v>33.333333333333329</v>
      </c>
      <c r="DJ23" s="10"/>
      <c r="DK23" s="10"/>
      <c r="DL23" s="12" t="e">
        <f t="shared" si="67"/>
        <v>#DIV/0!</v>
      </c>
      <c r="DM23" s="10"/>
      <c r="DN23" s="10"/>
      <c r="DO23" s="12" t="e">
        <f t="shared" si="68"/>
        <v>#DIV/0!</v>
      </c>
      <c r="DP23" s="25"/>
      <c r="DQ23" s="25"/>
      <c r="DR23" s="12" t="e">
        <f t="shared" si="69"/>
        <v>#DIV/0!</v>
      </c>
      <c r="DS23" s="6"/>
      <c r="DT23" s="6"/>
      <c r="DU23" s="12" t="e">
        <f t="shared" si="70"/>
        <v>#DIV/0!</v>
      </c>
      <c r="DV23" s="6">
        <f>19400-8000</f>
        <v>11400</v>
      </c>
      <c r="DW23" s="44">
        <f>3800</f>
        <v>3800</v>
      </c>
      <c r="DX23" s="12">
        <f t="shared" si="71"/>
        <v>33.333333333333329</v>
      </c>
      <c r="DY23" s="12"/>
      <c r="DZ23" s="12"/>
      <c r="EA23" s="12" t="e">
        <f t="shared" si="72"/>
        <v>#DIV/0!</v>
      </c>
      <c r="EB23" s="12"/>
      <c r="EC23" s="12"/>
      <c r="ED23" s="12" t="e">
        <f t="shared" si="73"/>
        <v>#DIV/0!</v>
      </c>
      <c r="EE23" s="6">
        <f>I23+U23+BB23+BN23+CI23+DA23+BK23</f>
        <v>31600</v>
      </c>
      <c r="EF23" s="6">
        <f>J23+V23+BC23+BO23+CJ23+DB23+BL23</f>
        <v>22835.9</v>
      </c>
      <c r="EG23" s="12">
        <f t="shared" si="74"/>
        <v>72.265506329113933</v>
      </c>
      <c r="EH23">
        <f t="shared" si="117"/>
        <v>1</v>
      </c>
      <c r="EI23">
        <f t="shared" si="118"/>
        <v>1</v>
      </c>
      <c r="EJ23">
        <f t="shared" si="119"/>
        <v>1</v>
      </c>
      <c r="EK23">
        <f t="shared" si="120"/>
        <v>1</v>
      </c>
      <c r="EL23">
        <f t="shared" si="121"/>
        <v>1</v>
      </c>
      <c r="EM23">
        <f t="shared" si="122"/>
        <v>1</v>
      </c>
      <c r="EN23">
        <f t="shared" si="123"/>
        <v>1</v>
      </c>
      <c r="EO23">
        <f t="shared" si="124"/>
        <v>1</v>
      </c>
      <c r="EP23">
        <f t="shared" si="125"/>
        <v>1</v>
      </c>
      <c r="EQ23">
        <f t="shared" si="126"/>
        <v>1</v>
      </c>
      <c r="ER23">
        <f t="shared" si="127"/>
        <v>1</v>
      </c>
      <c r="ES23">
        <f t="shared" si="128"/>
        <v>1</v>
      </c>
      <c r="ET23">
        <f t="shared" si="129"/>
        <v>12</v>
      </c>
    </row>
    <row r="24" spans="1:150" x14ac:dyDescent="0.25">
      <c r="A24" s="13" t="s">
        <v>54</v>
      </c>
      <c r="B24" s="13"/>
      <c r="C24" s="13" t="s">
        <v>55</v>
      </c>
      <c r="D24" s="13"/>
      <c r="E24" s="13"/>
      <c r="F24" s="10">
        <f>F25+F28+F32</f>
        <v>17027892</v>
      </c>
      <c r="G24" s="10">
        <f>G25+G28+G32</f>
        <v>11384700</v>
      </c>
      <c r="H24" s="10">
        <f t="shared" ref="H24:BS24" si="284">H25+H28+H32</f>
        <v>142.78537589353451</v>
      </c>
      <c r="I24" s="10">
        <f t="shared" si="284"/>
        <v>83100</v>
      </c>
      <c r="J24" s="10">
        <f t="shared" si="284"/>
        <v>61200</v>
      </c>
      <c r="K24" s="10" t="e">
        <f t="shared" si="284"/>
        <v>#DIV/0!</v>
      </c>
      <c r="L24" s="10">
        <f t="shared" si="284"/>
        <v>63800</v>
      </c>
      <c r="M24" s="10">
        <f t="shared" si="284"/>
        <v>46743.72</v>
      </c>
      <c r="N24" s="10" t="e">
        <f t="shared" si="284"/>
        <v>#DIV/0!</v>
      </c>
      <c r="O24" s="10">
        <f t="shared" si="284"/>
        <v>0</v>
      </c>
      <c r="P24" s="10">
        <f t="shared" si="284"/>
        <v>0</v>
      </c>
      <c r="Q24" s="10" t="e">
        <f t="shared" si="284"/>
        <v>#DIV/0!</v>
      </c>
      <c r="R24" s="10">
        <f t="shared" si="284"/>
        <v>19300</v>
      </c>
      <c r="S24" s="10">
        <f t="shared" si="284"/>
        <v>14456.28</v>
      </c>
      <c r="T24" s="10" t="e">
        <f t="shared" si="284"/>
        <v>#DIV/0!</v>
      </c>
      <c r="U24" s="10">
        <f t="shared" si="284"/>
        <v>16944792</v>
      </c>
      <c r="V24" s="10">
        <f t="shared" si="284"/>
        <v>11323500</v>
      </c>
      <c r="W24" s="10">
        <f t="shared" si="284"/>
        <v>167.78537589353451</v>
      </c>
      <c r="X24" s="10">
        <f t="shared" si="284"/>
        <v>4500</v>
      </c>
      <c r="Y24" s="10">
        <f t="shared" si="284"/>
        <v>4500</v>
      </c>
      <c r="Z24" s="10" t="e">
        <f t="shared" si="284"/>
        <v>#DIV/0!</v>
      </c>
      <c r="AA24" s="10">
        <f t="shared" si="284"/>
        <v>0</v>
      </c>
      <c r="AB24" s="10">
        <f t="shared" si="284"/>
        <v>0</v>
      </c>
      <c r="AC24" s="10" t="e">
        <f t="shared" si="284"/>
        <v>#DIV/0!</v>
      </c>
      <c r="AD24" s="10">
        <f t="shared" si="284"/>
        <v>0</v>
      </c>
      <c r="AE24" s="10">
        <f t="shared" si="284"/>
        <v>0</v>
      </c>
      <c r="AF24" s="10" t="e">
        <f t="shared" si="284"/>
        <v>#DIV/0!</v>
      </c>
      <c r="AG24" s="10">
        <f t="shared" si="284"/>
        <v>0</v>
      </c>
      <c r="AH24" s="10">
        <f t="shared" si="284"/>
        <v>0</v>
      </c>
      <c r="AI24" s="10" t="e">
        <f t="shared" si="284"/>
        <v>#DIV/0!</v>
      </c>
      <c r="AJ24" s="10">
        <f t="shared" si="284"/>
        <v>0</v>
      </c>
      <c r="AK24" s="10">
        <f t="shared" si="284"/>
        <v>0</v>
      </c>
      <c r="AL24" s="10" t="e">
        <f t="shared" si="284"/>
        <v>#DIV/0!</v>
      </c>
      <c r="AM24" s="10">
        <f t="shared" si="284"/>
        <v>2838492</v>
      </c>
      <c r="AN24" s="10">
        <f t="shared" si="284"/>
        <v>850000</v>
      </c>
      <c r="AO24" s="12">
        <f t="shared" si="21"/>
        <v>29.945478091888226</v>
      </c>
      <c r="AP24" s="10">
        <f t="shared" si="284"/>
        <v>316000</v>
      </c>
      <c r="AQ24" s="10">
        <f t="shared" si="284"/>
        <v>74000</v>
      </c>
      <c r="AR24" s="12">
        <f t="shared" si="23"/>
        <v>23.417721518987342</v>
      </c>
      <c r="AS24" s="10">
        <f t="shared" si="284"/>
        <v>0</v>
      </c>
      <c r="AT24" s="10">
        <f t="shared" si="284"/>
        <v>0</v>
      </c>
      <c r="AU24" s="10" t="e">
        <f t="shared" si="284"/>
        <v>#DIV/0!</v>
      </c>
      <c r="AV24" s="10">
        <f t="shared" si="284"/>
        <v>13785800</v>
      </c>
      <c r="AW24" s="10">
        <f t="shared" si="284"/>
        <v>10395000</v>
      </c>
      <c r="AX24" s="12">
        <f t="shared" si="27"/>
        <v>75.403676246572559</v>
      </c>
      <c r="AY24" s="10">
        <f t="shared" si="284"/>
        <v>0</v>
      </c>
      <c r="AZ24" s="10">
        <f t="shared" si="284"/>
        <v>0</v>
      </c>
      <c r="BA24" s="10" t="e">
        <f t="shared" si="284"/>
        <v>#DIV/0!</v>
      </c>
      <c r="BB24" s="10">
        <f t="shared" si="284"/>
        <v>0</v>
      </c>
      <c r="BC24" s="10">
        <f t="shared" si="284"/>
        <v>0</v>
      </c>
      <c r="BD24" s="10" t="e">
        <f t="shared" si="284"/>
        <v>#DIV/0!</v>
      </c>
      <c r="BE24" s="10">
        <f t="shared" si="284"/>
        <v>0</v>
      </c>
      <c r="BF24" s="10">
        <f t="shared" si="284"/>
        <v>0</v>
      </c>
      <c r="BG24" s="10" t="e">
        <f t="shared" si="284"/>
        <v>#DIV/0!</v>
      </c>
      <c r="BH24" s="10">
        <f t="shared" si="284"/>
        <v>0</v>
      </c>
      <c r="BI24" s="10">
        <f t="shared" si="284"/>
        <v>0</v>
      </c>
      <c r="BJ24" s="10" t="e">
        <f t="shared" si="284"/>
        <v>#DIV/0!</v>
      </c>
      <c r="BK24" s="10">
        <f t="shared" si="284"/>
        <v>0</v>
      </c>
      <c r="BL24" s="10">
        <f t="shared" si="284"/>
        <v>0</v>
      </c>
      <c r="BM24" s="10" t="e">
        <f t="shared" si="284"/>
        <v>#DIV/0!</v>
      </c>
      <c r="BN24" s="10">
        <f t="shared" si="284"/>
        <v>0</v>
      </c>
      <c r="BO24" s="10">
        <f t="shared" si="284"/>
        <v>0</v>
      </c>
      <c r="BP24" s="10" t="e">
        <f t="shared" si="284"/>
        <v>#DIV/0!</v>
      </c>
      <c r="BQ24" s="10">
        <f t="shared" si="284"/>
        <v>0</v>
      </c>
      <c r="BR24" s="10">
        <f t="shared" si="284"/>
        <v>0</v>
      </c>
      <c r="BS24" s="10" t="e">
        <f t="shared" si="284"/>
        <v>#DIV/0!</v>
      </c>
      <c r="BT24" s="10">
        <f t="shared" ref="BT24:EG24" si="285">BT25+BT28+BT32</f>
        <v>0</v>
      </c>
      <c r="BU24" s="10">
        <f t="shared" si="285"/>
        <v>0</v>
      </c>
      <c r="BV24" s="10" t="e">
        <f t="shared" si="285"/>
        <v>#DIV/0!</v>
      </c>
      <c r="BW24" s="10">
        <f t="shared" si="285"/>
        <v>0</v>
      </c>
      <c r="BX24" s="10">
        <f t="shared" si="285"/>
        <v>0</v>
      </c>
      <c r="BY24" s="10" t="e">
        <f t="shared" si="285"/>
        <v>#DIV/0!</v>
      </c>
      <c r="BZ24" s="10">
        <f t="shared" si="285"/>
        <v>0</v>
      </c>
      <c r="CA24" s="10">
        <f t="shared" si="285"/>
        <v>0</v>
      </c>
      <c r="CB24" s="10" t="e">
        <f t="shared" si="285"/>
        <v>#DIV/0!</v>
      </c>
      <c r="CC24" s="10">
        <f t="shared" si="285"/>
        <v>0</v>
      </c>
      <c r="CD24" s="10">
        <f t="shared" si="285"/>
        <v>0</v>
      </c>
      <c r="CE24" s="10" t="e">
        <f t="shared" si="285"/>
        <v>#DIV/0!</v>
      </c>
      <c r="CF24" s="10">
        <f t="shared" si="285"/>
        <v>0</v>
      </c>
      <c r="CG24" s="10">
        <f t="shared" si="285"/>
        <v>0</v>
      </c>
      <c r="CH24" s="10" t="e">
        <f t="shared" si="285"/>
        <v>#DIV/0!</v>
      </c>
      <c r="CI24" s="10">
        <f t="shared" si="285"/>
        <v>0</v>
      </c>
      <c r="CJ24" s="10">
        <f t="shared" si="285"/>
        <v>0</v>
      </c>
      <c r="CK24" s="10" t="e">
        <f t="shared" si="285"/>
        <v>#DIV/0!</v>
      </c>
      <c r="CL24" s="10">
        <f t="shared" si="285"/>
        <v>0</v>
      </c>
      <c r="CM24" s="10">
        <f t="shared" si="285"/>
        <v>0</v>
      </c>
      <c r="CN24" s="10" t="e">
        <f t="shared" si="285"/>
        <v>#DIV/0!</v>
      </c>
      <c r="CO24" s="10">
        <f t="shared" si="285"/>
        <v>0</v>
      </c>
      <c r="CP24" s="10">
        <f t="shared" si="285"/>
        <v>0</v>
      </c>
      <c r="CQ24" s="10" t="e">
        <f t="shared" si="285"/>
        <v>#DIV/0!</v>
      </c>
      <c r="CR24" s="10">
        <f t="shared" si="285"/>
        <v>0</v>
      </c>
      <c r="CS24" s="10">
        <f t="shared" si="285"/>
        <v>0</v>
      </c>
      <c r="CT24" s="10" t="e">
        <f t="shared" si="285"/>
        <v>#DIV/0!</v>
      </c>
      <c r="CU24" s="10">
        <f t="shared" si="285"/>
        <v>0</v>
      </c>
      <c r="CV24" s="10">
        <f t="shared" si="285"/>
        <v>0</v>
      </c>
      <c r="CW24" s="10" t="e">
        <f t="shared" si="285"/>
        <v>#DIV/0!</v>
      </c>
      <c r="CX24" s="10">
        <f t="shared" si="285"/>
        <v>0</v>
      </c>
      <c r="CY24" s="10">
        <f t="shared" si="285"/>
        <v>0</v>
      </c>
      <c r="CZ24" s="10" t="e">
        <f t="shared" si="285"/>
        <v>#DIV/0!</v>
      </c>
      <c r="DA24" s="10">
        <f t="shared" si="285"/>
        <v>200000</v>
      </c>
      <c r="DB24" s="10">
        <f t="shared" si="285"/>
        <v>190900.7</v>
      </c>
      <c r="DC24" s="10" t="e">
        <f t="shared" si="285"/>
        <v>#DIV/0!</v>
      </c>
      <c r="DD24" s="10">
        <f t="shared" si="285"/>
        <v>0</v>
      </c>
      <c r="DE24" s="10">
        <f t="shared" si="285"/>
        <v>0</v>
      </c>
      <c r="DF24" s="10" t="e">
        <f t="shared" si="285"/>
        <v>#DIV/0!</v>
      </c>
      <c r="DG24" s="10">
        <f t="shared" si="285"/>
        <v>200000</v>
      </c>
      <c r="DH24" s="10">
        <f t="shared" si="285"/>
        <v>190900.7</v>
      </c>
      <c r="DI24" s="12">
        <f t="shared" si="80"/>
        <v>95.45035</v>
      </c>
      <c r="DJ24" s="10">
        <f t="shared" si="285"/>
        <v>0</v>
      </c>
      <c r="DK24" s="10">
        <f t="shared" si="285"/>
        <v>0</v>
      </c>
      <c r="DL24" s="10" t="e">
        <f t="shared" si="285"/>
        <v>#DIV/0!</v>
      </c>
      <c r="DM24" s="10">
        <f t="shared" si="285"/>
        <v>0</v>
      </c>
      <c r="DN24" s="10">
        <f t="shared" si="285"/>
        <v>0</v>
      </c>
      <c r="DO24" s="10" t="e">
        <f t="shared" si="285"/>
        <v>#DIV/0!</v>
      </c>
      <c r="DP24" s="10">
        <f t="shared" si="285"/>
        <v>0</v>
      </c>
      <c r="DQ24" s="10">
        <f t="shared" si="285"/>
        <v>0</v>
      </c>
      <c r="DR24" s="10" t="e">
        <f t="shared" si="285"/>
        <v>#DIV/0!</v>
      </c>
      <c r="DS24" s="10">
        <f t="shared" si="285"/>
        <v>0</v>
      </c>
      <c r="DT24" s="10">
        <f t="shared" si="285"/>
        <v>0</v>
      </c>
      <c r="DU24" s="10" t="e">
        <f t="shared" si="285"/>
        <v>#DIV/0!</v>
      </c>
      <c r="DV24" s="10">
        <f t="shared" si="285"/>
        <v>200000</v>
      </c>
      <c r="DW24" s="10">
        <f t="shared" si="285"/>
        <v>190900.7</v>
      </c>
      <c r="DX24" s="12">
        <f t="shared" si="71"/>
        <v>95.45035</v>
      </c>
      <c r="DY24" s="10">
        <f t="shared" ref="DY24:EA24" si="286">DY25+DY28+DY32</f>
        <v>0</v>
      </c>
      <c r="DZ24" s="10">
        <f t="shared" si="286"/>
        <v>0</v>
      </c>
      <c r="EA24" s="10" t="e">
        <f t="shared" si="286"/>
        <v>#DIV/0!</v>
      </c>
      <c r="EB24" s="10">
        <f t="shared" si="285"/>
        <v>0</v>
      </c>
      <c r="EC24" s="10">
        <f t="shared" si="285"/>
        <v>0</v>
      </c>
      <c r="ED24" s="10" t="e">
        <f t="shared" si="285"/>
        <v>#DIV/0!</v>
      </c>
      <c r="EE24" s="10">
        <f t="shared" si="285"/>
        <v>17227892</v>
      </c>
      <c r="EF24" s="10">
        <f t="shared" si="285"/>
        <v>11575600.699999999</v>
      </c>
      <c r="EG24" s="10">
        <f t="shared" si="285"/>
        <v>143.11280512847097</v>
      </c>
      <c r="EH24">
        <f t="shared" si="117"/>
        <v>1</v>
      </c>
      <c r="EI24">
        <f t="shared" si="118"/>
        <v>1</v>
      </c>
      <c r="EJ24">
        <f t="shared" si="119"/>
        <v>1</v>
      </c>
      <c r="EK24">
        <f t="shared" si="120"/>
        <v>1</v>
      </c>
      <c r="EL24">
        <f t="shared" si="121"/>
        <v>1</v>
      </c>
      <c r="EM24">
        <f t="shared" si="122"/>
        <v>1</v>
      </c>
      <c r="EN24">
        <f t="shared" si="123"/>
        <v>1</v>
      </c>
      <c r="EO24">
        <f t="shared" si="124"/>
        <v>1</v>
      </c>
      <c r="EP24">
        <f t="shared" si="125"/>
        <v>1</v>
      </c>
      <c r="EQ24">
        <f t="shared" si="126"/>
        <v>1</v>
      </c>
      <c r="ER24">
        <f t="shared" si="127"/>
        <v>1</v>
      </c>
      <c r="ES24">
        <f t="shared" si="128"/>
        <v>1</v>
      </c>
      <c r="ET24">
        <f t="shared" si="129"/>
        <v>12</v>
      </c>
    </row>
    <row r="25" spans="1:150" x14ac:dyDescent="0.25">
      <c r="A25" s="5" t="s">
        <v>56</v>
      </c>
      <c r="B25" s="13"/>
      <c r="C25" s="5" t="s">
        <v>34</v>
      </c>
      <c r="D25" s="13"/>
      <c r="E25" s="13"/>
      <c r="F25" s="8">
        <f>F26+F27</f>
        <v>87600</v>
      </c>
      <c r="G25" s="8">
        <f>G26+G27</f>
        <v>65700</v>
      </c>
      <c r="H25" s="12">
        <f t="shared" si="76"/>
        <v>75</v>
      </c>
      <c r="I25" s="8">
        <f t="shared" ref="I25:J25" si="287">I26+I27</f>
        <v>83100</v>
      </c>
      <c r="J25" s="8">
        <f t="shared" si="287"/>
        <v>61200</v>
      </c>
      <c r="K25" s="12">
        <f t="shared" si="1"/>
        <v>73.646209386281598</v>
      </c>
      <c r="L25" s="8">
        <f t="shared" ref="L25:M25" si="288">L26+L27</f>
        <v>63800</v>
      </c>
      <c r="M25" s="8">
        <f t="shared" si="288"/>
        <v>46743.72</v>
      </c>
      <c r="N25" s="12">
        <f t="shared" si="3"/>
        <v>73.266018808777432</v>
      </c>
      <c r="O25" s="8">
        <f t="shared" ref="O25:P25" si="289">O26+O27</f>
        <v>0</v>
      </c>
      <c r="P25" s="8">
        <f t="shared" si="289"/>
        <v>0</v>
      </c>
      <c r="Q25" s="12" t="e">
        <f t="shared" si="5"/>
        <v>#DIV/0!</v>
      </c>
      <c r="R25" s="8">
        <f t="shared" ref="R25:S25" si="290">R26+R27</f>
        <v>19300</v>
      </c>
      <c r="S25" s="8">
        <f t="shared" si="290"/>
        <v>14456.28</v>
      </c>
      <c r="T25" s="12">
        <f t="shared" si="7"/>
        <v>74.903005181347154</v>
      </c>
      <c r="U25" s="8">
        <f t="shared" ref="U25:V25" si="291">U26+U27</f>
        <v>4500</v>
      </c>
      <c r="V25" s="8">
        <f t="shared" si="291"/>
        <v>4500</v>
      </c>
      <c r="W25" s="12">
        <f t="shared" si="9"/>
        <v>100</v>
      </c>
      <c r="X25" s="8">
        <f t="shared" ref="X25:Y25" si="292">X26+X27</f>
        <v>4500</v>
      </c>
      <c r="Y25" s="8">
        <f t="shared" si="292"/>
        <v>4500</v>
      </c>
      <c r="Z25" s="12">
        <f t="shared" si="11"/>
        <v>100</v>
      </c>
      <c r="AA25" s="8">
        <f t="shared" ref="AA25:AB25" si="293">AA26+AA27</f>
        <v>0</v>
      </c>
      <c r="AB25" s="8">
        <f t="shared" si="293"/>
        <v>0</v>
      </c>
      <c r="AC25" s="12" t="e">
        <f t="shared" si="13"/>
        <v>#DIV/0!</v>
      </c>
      <c r="AD25" s="8">
        <f t="shared" ref="AD25:AE25" si="294">AD26+AD27</f>
        <v>0</v>
      </c>
      <c r="AE25" s="8">
        <f t="shared" si="294"/>
        <v>0</v>
      </c>
      <c r="AF25" s="12" t="e">
        <f t="shared" si="15"/>
        <v>#DIV/0!</v>
      </c>
      <c r="AG25" s="8">
        <f t="shared" ref="AG25:AH25" si="295">AG26+AG27</f>
        <v>0</v>
      </c>
      <c r="AH25" s="8">
        <f t="shared" si="295"/>
        <v>0</v>
      </c>
      <c r="AI25" s="12" t="e">
        <f t="shared" si="17"/>
        <v>#DIV/0!</v>
      </c>
      <c r="AJ25" s="8">
        <f t="shared" ref="AJ25:AK25" si="296">AJ26+AJ27</f>
        <v>0</v>
      </c>
      <c r="AK25" s="8">
        <f t="shared" si="296"/>
        <v>0</v>
      </c>
      <c r="AL25" s="12" t="e">
        <f t="shared" si="19"/>
        <v>#DIV/0!</v>
      </c>
      <c r="AM25" s="8">
        <f t="shared" ref="AM25:AN25" si="297">AM26+AM27</f>
        <v>0</v>
      </c>
      <c r="AN25" s="8">
        <f t="shared" si="297"/>
        <v>0</v>
      </c>
      <c r="AO25" s="12" t="e">
        <f t="shared" si="21"/>
        <v>#DIV/0!</v>
      </c>
      <c r="AP25" s="8">
        <f t="shared" ref="AP25:AQ25" si="298">AP26+AP27</f>
        <v>0</v>
      </c>
      <c r="AQ25" s="8">
        <f t="shared" si="298"/>
        <v>0</v>
      </c>
      <c r="AR25" s="12" t="e">
        <f t="shared" si="23"/>
        <v>#DIV/0!</v>
      </c>
      <c r="AS25" s="8">
        <f t="shared" ref="AS25:AT25" si="299">AS26+AS27</f>
        <v>0</v>
      </c>
      <c r="AT25" s="8">
        <f t="shared" si="299"/>
        <v>0</v>
      </c>
      <c r="AU25" s="12" t="e">
        <f t="shared" ref="AU25" si="300">AT25/AS25*100</f>
        <v>#DIV/0!</v>
      </c>
      <c r="AV25" s="8">
        <f t="shared" ref="AV25:AW25" si="301">AV26+AV27</f>
        <v>0</v>
      </c>
      <c r="AW25" s="8">
        <f t="shared" si="301"/>
        <v>0</v>
      </c>
      <c r="AX25" s="12" t="e">
        <f t="shared" si="27"/>
        <v>#DIV/0!</v>
      </c>
      <c r="AY25" s="8">
        <f t="shared" ref="AY25:AZ25" si="302">AY26+AY27</f>
        <v>0</v>
      </c>
      <c r="AZ25" s="8">
        <f t="shared" si="302"/>
        <v>0</v>
      </c>
      <c r="BA25" s="12" t="e">
        <f t="shared" si="29"/>
        <v>#DIV/0!</v>
      </c>
      <c r="BB25" s="8">
        <f t="shared" ref="BB25:BC25" si="303">BB26+BB27</f>
        <v>0</v>
      </c>
      <c r="BC25" s="8">
        <f t="shared" si="303"/>
        <v>0</v>
      </c>
      <c r="BD25" s="12" t="e">
        <f t="shared" si="31"/>
        <v>#DIV/0!</v>
      </c>
      <c r="BE25" s="8">
        <f t="shared" ref="BE25:BF25" si="304">BE26+BE27</f>
        <v>0</v>
      </c>
      <c r="BF25" s="8">
        <f t="shared" si="304"/>
        <v>0</v>
      </c>
      <c r="BG25" s="12" t="e">
        <f t="shared" si="33"/>
        <v>#DIV/0!</v>
      </c>
      <c r="BH25" s="8">
        <f t="shared" ref="BH25:BI25" si="305">BH26+BH27</f>
        <v>0</v>
      </c>
      <c r="BI25" s="8">
        <f t="shared" si="305"/>
        <v>0</v>
      </c>
      <c r="BJ25" s="12" t="e">
        <f t="shared" ref="BJ25" si="306">BI25/BH25*100</f>
        <v>#DIV/0!</v>
      </c>
      <c r="BK25" s="8">
        <f t="shared" ref="BK25:BL25" si="307">BK26+BK27</f>
        <v>0</v>
      </c>
      <c r="BL25" s="8">
        <f t="shared" si="307"/>
        <v>0</v>
      </c>
      <c r="BM25" s="12" t="e">
        <f t="shared" si="37"/>
        <v>#DIV/0!</v>
      </c>
      <c r="BN25" s="8">
        <f t="shared" ref="BN25:BO25" si="308">BN26+BN27</f>
        <v>0</v>
      </c>
      <c r="BO25" s="8">
        <f t="shared" si="308"/>
        <v>0</v>
      </c>
      <c r="BP25" s="12" t="e">
        <f t="shared" si="39"/>
        <v>#DIV/0!</v>
      </c>
      <c r="BQ25" s="8">
        <f t="shared" ref="BQ25:BR25" si="309">BQ26+BQ27</f>
        <v>0</v>
      </c>
      <c r="BR25" s="8">
        <f t="shared" si="309"/>
        <v>0</v>
      </c>
      <c r="BS25" s="12" t="e">
        <f t="shared" si="41"/>
        <v>#DIV/0!</v>
      </c>
      <c r="BT25" s="8">
        <f t="shared" ref="BT25:BU25" si="310">BT26+BT27</f>
        <v>0</v>
      </c>
      <c r="BU25" s="8">
        <f t="shared" si="310"/>
        <v>0</v>
      </c>
      <c r="BV25" s="12" t="e">
        <f t="shared" ref="BV25" si="311">BU25/BT25*100</f>
        <v>#DIV/0!</v>
      </c>
      <c r="BW25" s="8">
        <f t="shared" ref="BW25:BX25" si="312">BW26+BW27</f>
        <v>0</v>
      </c>
      <c r="BX25" s="8">
        <f t="shared" si="312"/>
        <v>0</v>
      </c>
      <c r="BY25" s="12" t="e">
        <f t="shared" ref="BY25" si="313">BX25/BW25*100</f>
        <v>#DIV/0!</v>
      </c>
      <c r="BZ25" s="8">
        <f t="shared" ref="BZ25:CA25" si="314">BZ26+BZ27</f>
        <v>0</v>
      </c>
      <c r="CA25" s="8">
        <f t="shared" si="314"/>
        <v>0</v>
      </c>
      <c r="CB25" s="12" t="e">
        <f t="shared" ref="CB25" si="315">CA25/BZ25*100</f>
        <v>#DIV/0!</v>
      </c>
      <c r="CC25" s="8">
        <f t="shared" ref="CC25:CD25" si="316">CC26+CC27</f>
        <v>0</v>
      </c>
      <c r="CD25" s="8">
        <f t="shared" si="316"/>
        <v>0</v>
      </c>
      <c r="CE25" s="12" t="e">
        <f t="shared" ref="CE25" si="317">CD25/CC25*100</f>
        <v>#DIV/0!</v>
      </c>
      <c r="CF25" s="8">
        <f t="shared" ref="CF25:CG25" si="318">CF26+CF27</f>
        <v>0</v>
      </c>
      <c r="CG25" s="8">
        <f t="shared" si="318"/>
        <v>0</v>
      </c>
      <c r="CH25" s="12" t="e">
        <f t="shared" si="51"/>
        <v>#DIV/0!</v>
      </c>
      <c r="CI25" s="8">
        <f t="shared" ref="CI25:CJ25" si="319">CI26+CI27</f>
        <v>0</v>
      </c>
      <c r="CJ25" s="8">
        <f t="shared" si="319"/>
        <v>0</v>
      </c>
      <c r="CK25" s="12" t="e">
        <f t="shared" si="53"/>
        <v>#DIV/0!</v>
      </c>
      <c r="CL25" s="8">
        <f t="shared" ref="CL25:CM25" si="320">CL26+CL27</f>
        <v>0</v>
      </c>
      <c r="CM25" s="8">
        <f t="shared" si="320"/>
        <v>0</v>
      </c>
      <c r="CN25" s="12" t="e">
        <f t="shared" si="55"/>
        <v>#DIV/0!</v>
      </c>
      <c r="CO25" s="8">
        <f t="shared" ref="CO25:CP25" si="321">CO26+CO27</f>
        <v>0</v>
      </c>
      <c r="CP25" s="8">
        <f t="shared" si="321"/>
        <v>0</v>
      </c>
      <c r="CQ25" s="12" t="e">
        <f t="shared" si="57"/>
        <v>#DIV/0!</v>
      </c>
      <c r="CR25" s="8">
        <f t="shared" ref="CR25:CS25" si="322">CR26+CR27</f>
        <v>0</v>
      </c>
      <c r="CS25" s="8">
        <f t="shared" si="322"/>
        <v>0</v>
      </c>
      <c r="CT25" s="12" t="e">
        <f t="shared" si="59"/>
        <v>#DIV/0!</v>
      </c>
      <c r="CU25" s="8">
        <f t="shared" ref="CU25:CV25" si="323">CU26+CU27</f>
        <v>0</v>
      </c>
      <c r="CV25" s="8">
        <f t="shared" si="323"/>
        <v>0</v>
      </c>
      <c r="CW25" s="12" t="e">
        <f t="shared" si="61"/>
        <v>#DIV/0!</v>
      </c>
      <c r="CX25" s="8">
        <f t="shared" ref="CX25:CY25" si="324">CX26+CX27</f>
        <v>0</v>
      </c>
      <c r="CY25" s="8">
        <f t="shared" si="324"/>
        <v>0</v>
      </c>
      <c r="CZ25" s="12" t="e">
        <f t="shared" si="63"/>
        <v>#DIV/0!</v>
      </c>
      <c r="DA25" s="8">
        <f t="shared" ref="DA25:DB25" si="325">DA26+DA27</f>
        <v>0</v>
      </c>
      <c r="DB25" s="8">
        <f t="shared" si="325"/>
        <v>0</v>
      </c>
      <c r="DC25" s="12" t="e">
        <f t="shared" si="64"/>
        <v>#DIV/0!</v>
      </c>
      <c r="DD25" s="8">
        <f t="shared" ref="DD25:DH25" si="326">DD26+DD27</f>
        <v>0</v>
      </c>
      <c r="DE25" s="8">
        <f t="shared" si="326"/>
        <v>0</v>
      </c>
      <c r="DF25" s="12" t="e">
        <f t="shared" si="65"/>
        <v>#DIV/0!</v>
      </c>
      <c r="DG25" s="8">
        <f t="shared" si="326"/>
        <v>0</v>
      </c>
      <c r="DH25" s="8">
        <f t="shared" si="326"/>
        <v>0</v>
      </c>
      <c r="DI25" s="12" t="e">
        <f t="shared" si="80"/>
        <v>#DIV/0!</v>
      </c>
      <c r="DJ25" s="8">
        <f t="shared" ref="DJ25:DK25" si="327">DJ26+DJ27</f>
        <v>0</v>
      </c>
      <c r="DK25" s="8">
        <f t="shared" si="327"/>
        <v>0</v>
      </c>
      <c r="DL25" s="12" t="e">
        <f t="shared" si="67"/>
        <v>#DIV/0!</v>
      </c>
      <c r="DM25" s="8">
        <f t="shared" ref="DM25:DN25" si="328">DM26+DM27</f>
        <v>0</v>
      </c>
      <c r="DN25" s="8">
        <f t="shared" si="328"/>
        <v>0</v>
      </c>
      <c r="DO25" s="12" t="e">
        <f t="shared" si="68"/>
        <v>#DIV/0!</v>
      </c>
      <c r="DP25" s="8">
        <f t="shared" ref="DP25:DQ25" si="329">DP26+DP27</f>
        <v>0</v>
      </c>
      <c r="DQ25" s="8">
        <f t="shared" si="329"/>
        <v>0</v>
      </c>
      <c r="DR25" s="12" t="e">
        <f t="shared" si="69"/>
        <v>#DIV/0!</v>
      </c>
      <c r="DS25" s="8">
        <f t="shared" ref="DS25:DT25" si="330">DS26+DS27</f>
        <v>0</v>
      </c>
      <c r="DT25" s="8">
        <f t="shared" si="330"/>
        <v>0</v>
      </c>
      <c r="DU25" s="12" t="e">
        <f t="shared" si="70"/>
        <v>#DIV/0!</v>
      </c>
      <c r="DV25" s="8">
        <f t="shared" ref="DV25:DW25" si="331">DV26+DV27</f>
        <v>0</v>
      </c>
      <c r="DW25" s="8">
        <f t="shared" si="331"/>
        <v>0</v>
      </c>
      <c r="DX25" s="12" t="e">
        <f t="shared" si="71"/>
        <v>#DIV/0!</v>
      </c>
      <c r="DY25" s="8">
        <f t="shared" ref="DY25:DZ25" si="332">DY26+DY27</f>
        <v>0</v>
      </c>
      <c r="DZ25" s="8">
        <f t="shared" si="332"/>
        <v>0</v>
      </c>
      <c r="EA25" s="12" t="e">
        <f t="shared" ref="EA25:EA55" si="333">DZ25/DY25*100</f>
        <v>#DIV/0!</v>
      </c>
      <c r="EB25" s="8">
        <f t="shared" ref="EB25:EC25" si="334">EB26+EB27</f>
        <v>0</v>
      </c>
      <c r="EC25" s="8">
        <f t="shared" si="334"/>
        <v>0</v>
      </c>
      <c r="ED25" s="12" t="e">
        <f t="shared" si="73"/>
        <v>#DIV/0!</v>
      </c>
      <c r="EE25" s="8">
        <f t="shared" ref="EE25:EF25" si="335">EE26+EE27</f>
        <v>87600</v>
      </c>
      <c r="EF25" s="8">
        <f t="shared" si="335"/>
        <v>65700</v>
      </c>
      <c r="EG25" s="12">
        <f t="shared" si="74"/>
        <v>75</v>
      </c>
    </row>
    <row r="26" spans="1:150" x14ac:dyDescent="0.25">
      <c r="A26" s="5"/>
      <c r="B26" s="15" t="s">
        <v>36</v>
      </c>
      <c r="D26" s="13"/>
      <c r="E26" s="13"/>
      <c r="F26" s="8">
        <f t="shared" ref="F26:G33" si="336">I26+U26+BB26+BN26+CI26+BK26</f>
        <v>83100</v>
      </c>
      <c r="G26" s="8">
        <f t="shared" si="336"/>
        <v>61200</v>
      </c>
      <c r="H26" s="12">
        <f t="shared" si="76"/>
        <v>73.646209386281598</v>
      </c>
      <c r="I26" s="6">
        <f t="shared" ref="I26:J33" si="337">L26+O26+R26</f>
        <v>83100</v>
      </c>
      <c r="J26" s="6">
        <f t="shared" si="337"/>
        <v>61200</v>
      </c>
      <c r="K26" s="12">
        <f t="shared" si="1"/>
        <v>73.646209386281598</v>
      </c>
      <c r="L26" s="6">
        <v>63800</v>
      </c>
      <c r="M26" s="6">
        <f>12581.24+8693.64+8387.61+2249.83+5318.72+9512.68</f>
        <v>46743.72</v>
      </c>
      <c r="N26" s="12">
        <f t="shared" si="3"/>
        <v>73.266018808777432</v>
      </c>
      <c r="O26" s="11"/>
      <c r="P26" s="11"/>
      <c r="Q26" s="12" t="e">
        <f t="shared" si="5"/>
        <v>#DIV/0!</v>
      </c>
      <c r="R26" s="6">
        <f>19300</f>
        <v>19300</v>
      </c>
      <c r="S26" s="6">
        <f>4818.76+1606.25+302+2910.5+1606.25+3212.52</f>
        <v>14456.28</v>
      </c>
      <c r="T26" s="12">
        <f t="shared" si="7"/>
        <v>74.903005181347154</v>
      </c>
      <c r="U26" s="6">
        <f t="shared" ref="U26:V33" si="338">X26+AA26+AD26+AG26+AM26+AP26+AJ26</f>
        <v>0</v>
      </c>
      <c r="V26" s="6">
        <f t="shared" si="338"/>
        <v>0</v>
      </c>
      <c r="W26" s="12" t="e">
        <f t="shared" si="9"/>
        <v>#DIV/0!</v>
      </c>
      <c r="X26" s="6"/>
      <c r="Y26" s="6"/>
      <c r="Z26" s="12" t="e">
        <f t="shared" si="11"/>
        <v>#DIV/0!</v>
      </c>
      <c r="AA26" s="11"/>
      <c r="AB26" s="11"/>
      <c r="AC26" s="12" t="e">
        <f t="shared" si="13"/>
        <v>#DIV/0!</v>
      </c>
      <c r="AD26" s="10"/>
      <c r="AE26" s="10"/>
      <c r="AF26" s="12" t="e">
        <f t="shared" si="15"/>
        <v>#DIV/0!</v>
      </c>
      <c r="AG26" s="10"/>
      <c r="AH26" s="10"/>
      <c r="AI26" s="12" t="e">
        <f t="shared" si="17"/>
        <v>#DIV/0!</v>
      </c>
      <c r="AJ26" s="11"/>
      <c r="AK26" s="11"/>
      <c r="AL26" s="12" t="e">
        <f t="shared" si="19"/>
        <v>#DIV/0!</v>
      </c>
      <c r="AM26" s="10"/>
      <c r="AN26" s="10"/>
      <c r="AO26" s="12" t="e">
        <f t="shared" si="21"/>
        <v>#DIV/0!</v>
      </c>
      <c r="AP26" s="10"/>
      <c r="AQ26" s="10"/>
      <c r="AR26" s="12" t="e">
        <f t="shared" si="23"/>
        <v>#DIV/0!</v>
      </c>
      <c r="AS26" s="12"/>
      <c r="AT26" s="12"/>
      <c r="AU26" s="12"/>
      <c r="AV26" s="10"/>
      <c r="AW26" s="10"/>
      <c r="AX26" s="12" t="e">
        <f t="shared" si="27"/>
        <v>#DIV/0!</v>
      </c>
      <c r="AY26" s="12"/>
      <c r="AZ26" s="12"/>
      <c r="BA26" s="12" t="e">
        <f t="shared" si="29"/>
        <v>#DIV/0!</v>
      </c>
      <c r="BB26" s="12">
        <f t="shared" ref="BB26:BC32" si="339">BE26</f>
        <v>0</v>
      </c>
      <c r="BC26" s="12">
        <f t="shared" si="339"/>
        <v>0</v>
      </c>
      <c r="BD26" s="12" t="e">
        <f t="shared" si="31"/>
        <v>#DIV/0!</v>
      </c>
      <c r="BE26" s="11"/>
      <c r="BF26" s="11"/>
      <c r="BG26" s="12" t="e">
        <f t="shared" si="33"/>
        <v>#DIV/0!</v>
      </c>
      <c r="BH26" s="12"/>
      <c r="BI26" s="12"/>
      <c r="BJ26" s="12"/>
      <c r="BK26" s="13"/>
      <c r="BL26" s="13"/>
      <c r="BM26" s="12" t="e">
        <f t="shared" si="37"/>
        <v>#DIV/0!</v>
      </c>
      <c r="BN26" s="6">
        <f t="shared" ref="BN26:BO32" si="340">BQ26+CF26</f>
        <v>0</v>
      </c>
      <c r="BO26" s="6">
        <f t="shared" si="340"/>
        <v>0</v>
      </c>
      <c r="BP26" s="12" t="e">
        <f t="shared" si="39"/>
        <v>#DIV/0!</v>
      </c>
      <c r="BQ26" s="13"/>
      <c r="BR26" s="13"/>
      <c r="BS26" s="12" t="e">
        <f t="shared" si="41"/>
        <v>#DIV/0!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2" t="e">
        <f t="shared" si="51"/>
        <v>#DIV/0!</v>
      </c>
      <c r="CI26" s="6">
        <f t="shared" ref="CI26:CJ33" si="341">CL26+CO26+CR26+CU26+CX26</f>
        <v>0</v>
      </c>
      <c r="CJ26" s="6">
        <f t="shared" si="341"/>
        <v>0</v>
      </c>
      <c r="CK26" s="12" t="e">
        <f t="shared" si="53"/>
        <v>#DIV/0!</v>
      </c>
      <c r="CL26" s="6"/>
      <c r="CM26" s="6"/>
      <c r="CN26" s="12" t="e">
        <f t="shared" si="55"/>
        <v>#DIV/0!</v>
      </c>
      <c r="CO26" s="6"/>
      <c r="CP26" s="6"/>
      <c r="CQ26" s="12" t="e">
        <f t="shared" si="57"/>
        <v>#DIV/0!</v>
      </c>
      <c r="CR26" s="6"/>
      <c r="CS26" s="6"/>
      <c r="CT26" s="12" t="e">
        <f t="shared" si="59"/>
        <v>#DIV/0!</v>
      </c>
      <c r="CU26" s="6"/>
      <c r="CV26" s="6"/>
      <c r="CW26" s="12" t="e">
        <f t="shared" si="61"/>
        <v>#DIV/0!</v>
      </c>
      <c r="CX26" s="6"/>
      <c r="CY26" s="6"/>
      <c r="CZ26" s="12" t="e">
        <f t="shared" si="63"/>
        <v>#DIV/0!</v>
      </c>
      <c r="DA26" s="6">
        <f t="shared" ref="DA26:DB28" si="342">DD26+DJ26+DM26+DP26+DS26+DV26+EB26</f>
        <v>0</v>
      </c>
      <c r="DB26" s="6">
        <f t="shared" si="342"/>
        <v>0</v>
      </c>
      <c r="DC26" s="12" t="e">
        <f t="shared" si="64"/>
        <v>#DIV/0!</v>
      </c>
      <c r="DD26" s="10"/>
      <c r="DE26" s="10"/>
      <c r="DF26" s="12" t="e">
        <f t="shared" si="65"/>
        <v>#DIV/0!</v>
      </c>
      <c r="DG26" s="65">
        <f t="shared" ref="DG26:DH28" si="343">DJ26+DM26+DP26+DS26+DV26+EB26</f>
        <v>0</v>
      </c>
      <c r="DH26" s="65">
        <f t="shared" si="343"/>
        <v>0</v>
      </c>
      <c r="DI26" s="12" t="e">
        <f t="shared" si="80"/>
        <v>#DIV/0!</v>
      </c>
      <c r="DJ26" s="25"/>
      <c r="DK26" s="25"/>
      <c r="DL26" s="12" t="e">
        <f t="shared" si="67"/>
        <v>#DIV/0!</v>
      </c>
      <c r="DM26" s="25"/>
      <c r="DN26" s="25"/>
      <c r="DO26" s="12" t="e">
        <f t="shared" si="68"/>
        <v>#DIV/0!</v>
      </c>
      <c r="DP26" s="11"/>
      <c r="DQ26" s="11"/>
      <c r="DR26" s="12" t="e">
        <f t="shared" si="69"/>
        <v>#DIV/0!</v>
      </c>
      <c r="DS26" s="10"/>
      <c r="DT26" s="10"/>
      <c r="DU26" s="12" t="e">
        <f t="shared" si="70"/>
        <v>#DIV/0!</v>
      </c>
      <c r="DV26" s="6"/>
      <c r="DW26" s="6"/>
      <c r="DX26" s="12" t="e">
        <f t="shared" si="71"/>
        <v>#DIV/0!</v>
      </c>
      <c r="DY26" s="12"/>
      <c r="DZ26" s="12"/>
      <c r="EA26" s="12" t="e">
        <f t="shared" si="333"/>
        <v>#DIV/0!</v>
      </c>
      <c r="EB26" s="12"/>
      <c r="EC26" s="12"/>
      <c r="ED26" s="12" t="e">
        <f t="shared" si="73"/>
        <v>#DIV/0!</v>
      </c>
      <c r="EE26" s="6">
        <f>I26+U26+BB26+BN26+CI26+DA26+BK26</f>
        <v>83100</v>
      </c>
      <c r="EF26" s="6">
        <f t="shared" ref="EF26:EF33" si="344">J26+V26+BC26+BO26+CJ26+DB26+BL26</f>
        <v>61200</v>
      </c>
      <c r="EG26" s="12">
        <f t="shared" si="74"/>
        <v>73.646209386281598</v>
      </c>
      <c r="EH26">
        <f t="shared" si="117"/>
        <v>1</v>
      </c>
      <c r="EI26">
        <f t="shared" si="118"/>
        <v>1</v>
      </c>
      <c r="EJ26">
        <f t="shared" si="119"/>
        <v>1</v>
      </c>
      <c r="EK26">
        <f t="shared" si="120"/>
        <v>1</v>
      </c>
      <c r="EL26">
        <f t="shared" si="121"/>
        <v>1</v>
      </c>
      <c r="EM26">
        <f t="shared" si="122"/>
        <v>1</v>
      </c>
      <c r="EN26">
        <f t="shared" si="123"/>
        <v>1</v>
      </c>
      <c r="EO26">
        <f t="shared" si="124"/>
        <v>1</v>
      </c>
      <c r="EP26">
        <f t="shared" si="125"/>
        <v>1</v>
      </c>
      <c r="EQ26">
        <f t="shared" si="126"/>
        <v>1</v>
      </c>
      <c r="ER26">
        <f t="shared" si="127"/>
        <v>1</v>
      </c>
      <c r="ES26">
        <f t="shared" si="128"/>
        <v>1</v>
      </c>
      <c r="ET26">
        <f t="shared" si="129"/>
        <v>12</v>
      </c>
    </row>
    <row r="27" spans="1:150" x14ac:dyDescent="0.25">
      <c r="A27" s="5"/>
      <c r="B27" s="15">
        <v>244</v>
      </c>
      <c r="C27" s="16" t="s">
        <v>40</v>
      </c>
      <c r="D27" s="13"/>
      <c r="E27" s="13"/>
      <c r="F27" s="8">
        <f t="shared" si="336"/>
        <v>4500</v>
      </c>
      <c r="G27" s="8">
        <f t="shared" si="336"/>
        <v>4500</v>
      </c>
      <c r="H27" s="12">
        <f t="shared" si="76"/>
        <v>100</v>
      </c>
      <c r="I27" s="6">
        <f t="shared" si="337"/>
        <v>0</v>
      </c>
      <c r="J27" s="6">
        <f t="shared" si="337"/>
        <v>0</v>
      </c>
      <c r="K27" s="12" t="e">
        <f t="shared" si="1"/>
        <v>#DIV/0!</v>
      </c>
      <c r="L27" s="6"/>
      <c r="M27" s="6"/>
      <c r="N27" s="12" t="e">
        <f t="shared" si="3"/>
        <v>#DIV/0!</v>
      </c>
      <c r="O27" s="11"/>
      <c r="P27" s="11"/>
      <c r="Q27" s="12" t="e">
        <f t="shared" si="5"/>
        <v>#DIV/0!</v>
      </c>
      <c r="R27" s="6"/>
      <c r="S27" s="6"/>
      <c r="T27" s="12" t="e">
        <f t="shared" si="7"/>
        <v>#DIV/0!</v>
      </c>
      <c r="U27" s="6">
        <f t="shared" si="338"/>
        <v>4500</v>
      </c>
      <c r="V27" s="6">
        <f t="shared" si="338"/>
        <v>4500</v>
      </c>
      <c r="W27" s="12">
        <f t="shared" si="9"/>
        <v>100</v>
      </c>
      <c r="X27" s="6">
        <v>4500</v>
      </c>
      <c r="Y27" s="6">
        <f>4500</f>
        <v>4500</v>
      </c>
      <c r="Z27" s="12">
        <f t="shared" si="11"/>
        <v>100</v>
      </c>
      <c r="AA27" s="11"/>
      <c r="AB27" s="11"/>
      <c r="AC27" s="12" t="e">
        <f t="shared" si="13"/>
        <v>#DIV/0!</v>
      </c>
      <c r="AD27" s="10"/>
      <c r="AE27" s="10"/>
      <c r="AF27" s="12" t="e">
        <f t="shared" si="15"/>
        <v>#DIV/0!</v>
      </c>
      <c r="AG27" s="10"/>
      <c r="AH27" s="10"/>
      <c r="AI27" s="12" t="e">
        <f t="shared" si="17"/>
        <v>#DIV/0!</v>
      </c>
      <c r="AJ27" s="11"/>
      <c r="AK27" s="11"/>
      <c r="AL27" s="12" t="e">
        <f t="shared" si="19"/>
        <v>#DIV/0!</v>
      </c>
      <c r="AM27" s="10"/>
      <c r="AN27" s="10"/>
      <c r="AO27" s="12" t="e">
        <f t="shared" si="21"/>
        <v>#DIV/0!</v>
      </c>
      <c r="AP27" s="10"/>
      <c r="AQ27" s="10"/>
      <c r="AR27" s="12" t="e">
        <f t="shared" si="23"/>
        <v>#DIV/0!</v>
      </c>
      <c r="AS27" s="12"/>
      <c r="AT27" s="12"/>
      <c r="AU27" s="12"/>
      <c r="AV27" s="10"/>
      <c r="AW27" s="10"/>
      <c r="AX27" s="12" t="e">
        <f t="shared" si="27"/>
        <v>#DIV/0!</v>
      </c>
      <c r="AY27" s="12"/>
      <c r="AZ27" s="12"/>
      <c r="BA27" s="12" t="e">
        <f t="shared" si="29"/>
        <v>#DIV/0!</v>
      </c>
      <c r="BB27" s="12">
        <f t="shared" si="339"/>
        <v>0</v>
      </c>
      <c r="BC27" s="12">
        <f t="shared" si="339"/>
        <v>0</v>
      </c>
      <c r="BD27" s="12" t="e">
        <f t="shared" si="31"/>
        <v>#DIV/0!</v>
      </c>
      <c r="BE27" s="11"/>
      <c r="BF27" s="11"/>
      <c r="BG27" s="12" t="e">
        <f t="shared" si="33"/>
        <v>#DIV/0!</v>
      </c>
      <c r="BH27" s="12"/>
      <c r="BI27" s="12"/>
      <c r="BJ27" s="12"/>
      <c r="BK27" s="13"/>
      <c r="BL27" s="13"/>
      <c r="BM27" s="12" t="e">
        <f t="shared" si="37"/>
        <v>#DIV/0!</v>
      </c>
      <c r="BN27" s="6">
        <f t="shared" si="340"/>
        <v>0</v>
      </c>
      <c r="BO27" s="6">
        <f t="shared" si="340"/>
        <v>0</v>
      </c>
      <c r="BP27" s="12" t="e">
        <f t="shared" si="39"/>
        <v>#DIV/0!</v>
      </c>
      <c r="BQ27" s="13"/>
      <c r="BR27" s="13"/>
      <c r="BS27" s="12" t="e">
        <f t="shared" si="41"/>
        <v>#DIV/0!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2" t="e">
        <f t="shared" si="51"/>
        <v>#DIV/0!</v>
      </c>
      <c r="CI27" s="6">
        <f t="shared" si="341"/>
        <v>0</v>
      </c>
      <c r="CJ27" s="6">
        <f t="shared" si="341"/>
        <v>0</v>
      </c>
      <c r="CK27" s="12" t="e">
        <f t="shared" si="53"/>
        <v>#DIV/0!</v>
      </c>
      <c r="CL27" s="6"/>
      <c r="CM27" s="6"/>
      <c r="CN27" s="12" t="e">
        <f t="shared" si="55"/>
        <v>#DIV/0!</v>
      </c>
      <c r="CO27" s="6"/>
      <c r="CP27" s="6"/>
      <c r="CQ27" s="12" t="e">
        <f t="shared" si="57"/>
        <v>#DIV/0!</v>
      </c>
      <c r="CR27" s="6"/>
      <c r="CS27" s="6"/>
      <c r="CT27" s="12" t="e">
        <f t="shared" si="59"/>
        <v>#DIV/0!</v>
      </c>
      <c r="CU27" s="6"/>
      <c r="CV27" s="6"/>
      <c r="CW27" s="12" t="e">
        <f t="shared" si="61"/>
        <v>#DIV/0!</v>
      </c>
      <c r="CX27" s="6"/>
      <c r="CY27" s="6"/>
      <c r="CZ27" s="12" t="e">
        <f t="shared" si="63"/>
        <v>#DIV/0!</v>
      </c>
      <c r="DA27" s="6">
        <f t="shared" si="342"/>
        <v>0</v>
      </c>
      <c r="DB27" s="6">
        <f t="shared" si="342"/>
        <v>0</v>
      </c>
      <c r="DC27" s="12" t="e">
        <f t="shared" si="64"/>
        <v>#DIV/0!</v>
      </c>
      <c r="DD27" s="10"/>
      <c r="DE27" s="10"/>
      <c r="DF27" s="12" t="e">
        <f t="shared" si="65"/>
        <v>#DIV/0!</v>
      </c>
      <c r="DG27" s="65">
        <f t="shared" si="343"/>
        <v>0</v>
      </c>
      <c r="DH27" s="65">
        <f t="shared" si="343"/>
        <v>0</v>
      </c>
      <c r="DI27" s="12" t="e">
        <f t="shared" si="80"/>
        <v>#DIV/0!</v>
      </c>
      <c r="DJ27" s="25"/>
      <c r="DK27" s="25"/>
      <c r="DL27" s="12" t="e">
        <f t="shared" si="67"/>
        <v>#DIV/0!</v>
      </c>
      <c r="DM27" s="25"/>
      <c r="DN27" s="25"/>
      <c r="DO27" s="12" t="e">
        <f t="shared" si="68"/>
        <v>#DIV/0!</v>
      </c>
      <c r="DP27" s="11"/>
      <c r="DQ27" s="11"/>
      <c r="DR27" s="12" t="e">
        <f t="shared" si="69"/>
        <v>#DIV/0!</v>
      </c>
      <c r="DS27" s="10"/>
      <c r="DT27" s="10"/>
      <c r="DU27" s="12" t="e">
        <f t="shared" si="70"/>
        <v>#DIV/0!</v>
      </c>
      <c r="DV27" s="6"/>
      <c r="DW27" s="6"/>
      <c r="DX27" s="12" t="e">
        <f t="shared" si="71"/>
        <v>#DIV/0!</v>
      </c>
      <c r="DY27" s="12"/>
      <c r="DZ27" s="12"/>
      <c r="EA27" s="12" t="e">
        <f t="shared" si="333"/>
        <v>#DIV/0!</v>
      </c>
      <c r="EB27" s="12"/>
      <c r="EC27" s="12"/>
      <c r="ED27" s="12" t="e">
        <f t="shared" si="73"/>
        <v>#DIV/0!</v>
      </c>
      <c r="EE27" s="6">
        <f t="shared" ref="EE27:EE33" si="345">I27+U27+BB27+BN27+CI27+DA27+BK27</f>
        <v>4500</v>
      </c>
      <c r="EF27" s="6">
        <f t="shared" si="344"/>
        <v>4500</v>
      </c>
      <c r="EG27" s="12">
        <f t="shared" si="74"/>
        <v>100</v>
      </c>
      <c r="EH27">
        <f t="shared" si="117"/>
        <v>1</v>
      </c>
      <c r="EI27">
        <f t="shared" si="118"/>
        <v>1</v>
      </c>
      <c r="EJ27">
        <f t="shared" si="119"/>
        <v>1</v>
      </c>
      <c r="EK27">
        <f t="shared" si="120"/>
        <v>1</v>
      </c>
      <c r="EL27">
        <f t="shared" si="121"/>
        <v>1</v>
      </c>
      <c r="EM27">
        <f t="shared" si="122"/>
        <v>1</v>
      </c>
      <c r="EN27">
        <f t="shared" si="123"/>
        <v>1</v>
      </c>
      <c r="EO27">
        <f t="shared" si="124"/>
        <v>1</v>
      </c>
      <c r="EP27">
        <f t="shared" si="125"/>
        <v>1</v>
      </c>
      <c r="EQ27">
        <f t="shared" si="126"/>
        <v>1</v>
      </c>
      <c r="ER27">
        <f t="shared" si="127"/>
        <v>1</v>
      </c>
      <c r="ES27">
        <f t="shared" si="128"/>
        <v>1</v>
      </c>
      <c r="ET27">
        <f t="shared" si="129"/>
        <v>12</v>
      </c>
    </row>
    <row r="28" spans="1:150" x14ac:dyDescent="0.25">
      <c r="A28" s="5" t="s">
        <v>57</v>
      </c>
      <c r="B28" s="5"/>
      <c r="C28" s="5" t="s">
        <v>58</v>
      </c>
      <c r="D28" s="13"/>
      <c r="E28" s="13"/>
      <c r="F28" s="8">
        <f t="shared" si="336"/>
        <v>16698292</v>
      </c>
      <c r="G28" s="8">
        <f t="shared" si="336"/>
        <v>11319000</v>
      </c>
      <c r="H28" s="12">
        <f t="shared" si="76"/>
        <v>67.785375893534507</v>
      </c>
      <c r="I28" s="6">
        <f t="shared" si="337"/>
        <v>0</v>
      </c>
      <c r="J28" s="6">
        <f t="shared" si="337"/>
        <v>0</v>
      </c>
      <c r="K28" s="12" t="e">
        <f t="shared" si="1"/>
        <v>#DIV/0!</v>
      </c>
      <c r="L28" s="6">
        <f>L29+L30+L31</f>
        <v>0</v>
      </c>
      <c r="M28" s="6">
        <f>M29+M30+M31</f>
        <v>0</v>
      </c>
      <c r="N28" s="12" t="e">
        <f t="shared" si="3"/>
        <v>#DIV/0!</v>
      </c>
      <c r="O28" s="11"/>
      <c r="P28" s="11"/>
      <c r="Q28" s="12" t="e">
        <f t="shared" si="5"/>
        <v>#DIV/0!</v>
      </c>
      <c r="R28" s="6">
        <f>R29+R30+R31</f>
        <v>0</v>
      </c>
      <c r="S28" s="6">
        <f>S29+S30+S31</f>
        <v>0</v>
      </c>
      <c r="T28" s="12" t="e">
        <f t="shared" si="7"/>
        <v>#DIV/0!</v>
      </c>
      <c r="U28" s="6">
        <f>X28+AA28+AD28+AG28+AM28+AP28+AJ28+AS28+AV28</f>
        <v>16698292</v>
      </c>
      <c r="V28" s="6">
        <f>Y28+AB28+AE28+AH28+AN28+AQ28+AK28+AT28+AW28</f>
        <v>11319000</v>
      </c>
      <c r="W28" s="12">
        <f t="shared" si="9"/>
        <v>67.785375893534507</v>
      </c>
      <c r="X28" s="6">
        <f>X29+X30+X31</f>
        <v>0</v>
      </c>
      <c r="Y28" s="6">
        <f>Y29+Y30+Y31</f>
        <v>0</v>
      </c>
      <c r="Z28" s="12" t="e">
        <f t="shared" si="11"/>
        <v>#DIV/0!</v>
      </c>
      <c r="AA28" s="6">
        <f>AA29+AA30+AA31</f>
        <v>0</v>
      </c>
      <c r="AB28" s="6">
        <f>AB29+AB30+AB31</f>
        <v>0</v>
      </c>
      <c r="AC28" s="12" t="e">
        <f t="shared" si="13"/>
        <v>#DIV/0!</v>
      </c>
      <c r="AD28" s="6">
        <f>AD29+AD30+AD31</f>
        <v>0</v>
      </c>
      <c r="AE28" s="6">
        <f>AE29+AE30+AE31</f>
        <v>0</v>
      </c>
      <c r="AF28" s="12" t="e">
        <f t="shared" si="15"/>
        <v>#DIV/0!</v>
      </c>
      <c r="AG28" s="6">
        <f>AG29+AG30+AG31</f>
        <v>0</v>
      </c>
      <c r="AH28" s="6">
        <f>AH29+AH30+AH31</f>
        <v>0</v>
      </c>
      <c r="AI28" s="12" t="e">
        <f t="shared" si="17"/>
        <v>#DIV/0!</v>
      </c>
      <c r="AJ28" s="6">
        <f>AJ29+AJ30+AJ31</f>
        <v>0</v>
      </c>
      <c r="AK28" s="6">
        <f>AK29+AK30+AK31</f>
        <v>0</v>
      </c>
      <c r="AL28" s="12" t="e">
        <f t="shared" si="19"/>
        <v>#DIV/0!</v>
      </c>
      <c r="AM28" s="6">
        <f>AM29+AM30+AM31</f>
        <v>2838492</v>
      </c>
      <c r="AN28" s="6">
        <f>AN29+AN30+AN31</f>
        <v>850000</v>
      </c>
      <c r="AO28" s="12">
        <f t="shared" si="21"/>
        <v>29.945478091888226</v>
      </c>
      <c r="AP28" s="6">
        <f>AP29+AP30+AP31</f>
        <v>74000</v>
      </c>
      <c r="AQ28" s="6">
        <f>AQ29+AQ30+AQ31</f>
        <v>74000</v>
      </c>
      <c r="AR28" s="12">
        <f t="shared" si="23"/>
        <v>100</v>
      </c>
      <c r="AS28" s="6">
        <f>AS29+AS30+AS31</f>
        <v>0</v>
      </c>
      <c r="AT28" s="6">
        <f>AT29+AT30+AT31</f>
        <v>0</v>
      </c>
      <c r="AU28" s="12" t="e">
        <f t="shared" ref="AU28" si="346">AT28/AS28*100</f>
        <v>#DIV/0!</v>
      </c>
      <c r="AV28" s="6">
        <f>AV29+AV30+AV31</f>
        <v>13785800</v>
      </c>
      <c r="AW28" s="6">
        <f>AW29+AW30+AW31</f>
        <v>10395000</v>
      </c>
      <c r="AX28" s="12">
        <f t="shared" si="27"/>
        <v>75.403676246572559</v>
      </c>
      <c r="AY28" s="6">
        <f>AY29+AY30+AY31</f>
        <v>0</v>
      </c>
      <c r="AZ28" s="6">
        <f>AZ29+AZ30+AZ31</f>
        <v>0</v>
      </c>
      <c r="BA28" s="12" t="e">
        <f t="shared" si="29"/>
        <v>#DIV/0!</v>
      </c>
      <c r="BB28" s="12">
        <f t="shared" si="339"/>
        <v>0</v>
      </c>
      <c r="BC28" s="12">
        <f t="shared" si="339"/>
        <v>0</v>
      </c>
      <c r="BD28" s="12" t="e">
        <f t="shared" si="31"/>
        <v>#DIV/0!</v>
      </c>
      <c r="BE28" s="11"/>
      <c r="BF28" s="11"/>
      <c r="BG28" s="12" t="e">
        <f t="shared" si="33"/>
        <v>#DIV/0!</v>
      </c>
      <c r="BH28" s="12"/>
      <c r="BI28" s="12"/>
      <c r="BJ28" s="12"/>
      <c r="BK28" s="6">
        <f>BK29+BK30+BK31</f>
        <v>0</v>
      </c>
      <c r="BL28" s="6">
        <f>BL29+BL30+BL31</f>
        <v>0</v>
      </c>
      <c r="BM28" s="12" t="e">
        <f t="shared" si="37"/>
        <v>#DIV/0!</v>
      </c>
      <c r="BN28" s="6">
        <f>BN29+BN30+BN31</f>
        <v>0</v>
      </c>
      <c r="BO28" s="6">
        <f>BO29+BO30+BO31</f>
        <v>0</v>
      </c>
      <c r="BP28" s="12" t="e">
        <f t="shared" si="39"/>
        <v>#DIV/0!</v>
      </c>
      <c r="BQ28" s="6">
        <f>BQ29+BQ30+BQ31</f>
        <v>0</v>
      </c>
      <c r="BR28" s="6">
        <f>BR29+BR30+BR31</f>
        <v>0</v>
      </c>
      <c r="BS28" s="12" t="e">
        <f t="shared" si="41"/>
        <v>#DIV/0!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6">
        <f>CF29+CF30+CF31</f>
        <v>0</v>
      </c>
      <c r="CG28" s="6">
        <f>CG29+CG30+CG31</f>
        <v>0</v>
      </c>
      <c r="CH28" s="12" t="e">
        <f t="shared" si="51"/>
        <v>#DIV/0!</v>
      </c>
      <c r="CI28" s="6">
        <f>CI29+CI30+CI31</f>
        <v>0</v>
      </c>
      <c r="CJ28" s="6">
        <f>CJ29+CJ30+CJ31</f>
        <v>0</v>
      </c>
      <c r="CK28" s="12" t="e">
        <f t="shared" si="53"/>
        <v>#DIV/0!</v>
      </c>
      <c r="CL28" s="6">
        <f>CL29+CL30+CL31</f>
        <v>0</v>
      </c>
      <c r="CM28" s="6">
        <f>CM29+CM30+CM31</f>
        <v>0</v>
      </c>
      <c r="CN28" s="12" t="e">
        <f t="shared" si="55"/>
        <v>#DIV/0!</v>
      </c>
      <c r="CO28" s="6">
        <f>CO29+CO30+CO31</f>
        <v>0</v>
      </c>
      <c r="CP28" s="6">
        <f>CP29+CP30+CP31</f>
        <v>0</v>
      </c>
      <c r="CQ28" s="12" t="e">
        <f t="shared" si="57"/>
        <v>#DIV/0!</v>
      </c>
      <c r="CR28" s="6">
        <f>CR29+CR30+CR31</f>
        <v>0</v>
      </c>
      <c r="CS28" s="6">
        <f>CS29+CS30+CS31</f>
        <v>0</v>
      </c>
      <c r="CT28" s="12" t="e">
        <f t="shared" si="59"/>
        <v>#DIV/0!</v>
      </c>
      <c r="CU28" s="6">
        <f>CU29+CU30+CU31</f>
        <v>0</v>
      </c>
      <c r="CV28" s="6">
        <f>CV29+CV30+CV31</f>
        <v>0</v>
      </c>
      <c r="CW28" s="12" t="e">
        <f t="shared" si="61"/>
        <v>#DIV/0!</v>
      </c>
      <c r="CX28" s="6">
        <f>CX29+CX30+CX31</f>
        <v>0</v>
      </c>
      <c r="CY28" s="6">
        <f>CY29+CY30+CY31</f>
        <v>0</v>
      </c>
      <c r="CZ28" s="12" t="e">
        <f t="shared" si="63"/>
        <v>#DIV/0!</v>
      </c>
      <c r="DA28" s="6">
        <f t="shared" si="342"/>
        <v>200000</v>
      </c>
      <c r="DB28" s="6">
        <f t="shared" si="342"/>
        <v>190900.7</v>
      </c>
      <c r="DC28" s="12">
        <f t="shared" si="64"/>
        <v>95.45035</v>
      </c>
      <c r="DD28" s="6">
        <f>DD29+DD30+DD31</f>
        <v>0</v>
      </c>
      <c r="DE28" s="6">
        <f>DE29+DE30+DE31</f>
        <v>0</v>
      </c>
      <c r="DF28" s="12" t="e">
        <f t="shared" si="65"/>
        <v>#DIV/0!</v>
      </c>
      <c r="DG28" s="65">
        <f t="shared" si="343"/>
        <v>200000</v>
      </c>
      <c r="DH28" s="65">
        <f t="shared" si="343"/>
        <v>190900.7</v>
      </c>
      <c r="DI28" s="12">
        <f t="shared" si="80"/>
        <v>95.45035</v>
      </c>
      <c r="DJ28" s="6">
        <f>DJ29+DJ30+DJ31</f>
        <v>0</v>
      </c>
      <c r="DK28" s="6">
        <f>DK29+DK30+DK31</f>
        <v>0</v>
      </c>
      <c r="DL28" s="12" t="e">
        <f t="shared" si="67"/>
        <v>#DIV/0!</v>
      </c>
      <c r="DM28" s="6">
        <f>DM29+DM30+DM31</f>
        <v>0</v>
      </c>
      <c r="DN28" s="6">
        <f>DN29+DN30+DN31</f>
        <v>0</v>
      </c>
      <c r="DO28" s="12" t="e">
        <f t="shared" si="68"/>
        <v>#DIV/0!</v>
      </c>
      <c r="DP28" s="6">
        <f>DP29+DP30+DP31</f>
        <v>0</v>
      </c>
      <c r="DQ28" s="6">
        <f>DQ29+DQ30+DQ31</f>
        <v>0</v>
      </c>
      <c r="DR28" s="12" t="e">
        <f t="shared" si="69"/>
        <v>#DIV/0!</v>
      </c>
      <c r="DS28" s="6">
        <f>DS29+DS30+DS31</f>
        <v>0</v>
      </c>
      <c r="DT28" s="6">
        <f>DT29+DT30+DT31</f>
        <v>0</v>
      </c>
      <c r="DU28" s="12" t="e">
        <f t="shared" si="70"/>
        <v>#DIV/0!</v>
      </c>
      <c r="DV28" s="6">
        <f>DV29+DV30+DV31</f>
        <v>200000</v>
      </c>
      <c r="DW28" s="6">
        <f>DW29+DW30+DW31</f>
        <v>190900.7</v>
      </c>
      <c r="DX28" s="12">
        <f t="shared" si="71"/>
        <v>95.45035</v>
      </c>
      <c r="DY28" s="6">
        <f>DY29+DY30+DY31</f>
        <v>0</v>
      </c>
      <c r="DZ28" s="6">
        <f>DZ29+DZ30+DZ31</f>
        <v>0</v>
      </c>
      <c r="EA28" s="12" t="e">
        <f t="shared" si="333"/>
        <v>#DIV/0!</v>
      </c>
      <c r="EB28" s="6">
        <f>EB29+EB30+EB31</f>
        <v>0</v>
      </c>
      <c r="EC28" s="6">
        <f>EC29+EC30+EC31</f>
        <v>0</v>
      </c>
      <c r="ED28" s="12" t="e">
        <f t="shared" si="73"/>
        <v>#DIV/0!</v>
      </c>
      <c r="EE28" s="6">
        <f t="shared" si="345"/>
        <v>16898292</v>
      </c>
      <c r="EF28" s="6">
        <f t="shared" si="344"/>
        <v>11509900.699999999</v>
      </c>
      <c r="EG28" s="12">
        <f t="shared" si="74"/>
        <v>68.112805128470967</v>
      </c>
      <c r="EH28">
        <f t="shared" si="117"/>
        <v>1</v>
      </c>
      <c r="EI28">
        <f t="shared" si="118"/>
        <v>1</v>
      </c>
      <c r="EJ28">
        <f t="shared" si="119"/>
        <v>1</v>
      </c>
      <c r="EK28">
        <f t="shared" si="120"/>
        <v>1</v>
      </c>
      <c r="EL28">
        <f t="shared" si="121"/>
        <v>1</v>
      </c>
      <c r="EM28">
        <f t="shared" si="122"/>
        <v>1</v>
      </c>
      <c r="EN28">
        <f t="shared" si="123"/>
        <v>1</v>
      </c>
      <c r="EO28">
        <f t="shared" si="124"/>
        <v>1</v>
      </c>
      <c r="EP28">
        <f t="shared" si="125"/>
        <v>1</v>
      </c>
      <c r="EQ28">
        <f t="shared" si="126"/>
        <v>1</v>
      </c>
      <c r="ER28">
        <f t="shared" si="127"/>
        <v>1</v>
      </c>
      <c r="ES28">
        <f t="shared" si="128"/>
        <v>1</v>
      </c>
      <c r="ET28">
        <f t="shared" si="129"/>
        <v>12</v>
      </c>
    </row>
    <row r="29" spans="1:150" x14ac:dyDescent="0.25">
      <c r="A29" s="5"/>
      <c r="B29" s="5">
        <v>244</v>
      </c>
      <c r="C29" s="16" t="s">
        <v>40</v>
      </c>
      <c r="D29" s="13"/>
      <c r="E29" s="13"/>
      <c r="F29" s="8">
        <f t="shared" si="336"/>
        <v>2912492</v>
      </c>
      <c r="G29" s="8">
        <f t="shared" si="336"/>
        <v>924000</v>
      </c>
      <c r="H29" s="12">
        <f t="shared" si="76"/>
        <v>31.725409031166436</v>
      </c>
      <c r="I29" s="6">
        <f t="shared" ref="I29:I31" si="347">L29+O29+R29</f>
        <v>0</v>
      </c>
      <c r="J29" s="6">
        <f t="shared" ref="J29:J31" si="348">M29+P29+S29</f>
        <v>0</v>
      </c>
      <c r="K29" s="12" t="e">
        <f t="shared" si="1"/>
        <v>#DIV/0!</v>
      </c>
      <c r="L29" s="6"/>
      <c r="M29" s="6"/>
      <c r="N29" s="12" t="e">
        <f t="shared" si="3"/>
        <v>#DIV/0!</v>
      </c>
      <c r="O29" s="11"/>
      <c r="P29" s="11"/>
      <c r="Q29" s="12"/>
      <c r="R29" s="6"/>
      <c r="S29" s="6"/>
      <c r="T29" s="12" t="e">
        <f t="shared" si="7"/>
        <v>#DIV/0!</v>
      </c>
      <c r="U29" s="6">
        <f>X29+AA29+AD29+AG29+AM29+AP29+AJ29+AS29+AV29</f>
        <v>2912492</v>
      </c>
      <c r="V29" s="6">
        <f t="shared" ref="V29" si="349">Y29+AB29+AE29+AH29+AN29+AQ29+AK29</f>
        <v>924000</v>
      </c>
      <c r="W29" s="12">
        <f t="shared" si="9"/>
        <v>31.725409031166436</v>
      </c>
      <c r="X29" s="10"/>
      <c r="Y29" s="10"/>
      <c r="Z29" s="12" t="e">
        <f t="shared" si="11"/>
        <v>#DIV/0!</v>
      </c>
      <c r="AA29" s="11"/>
      <c r="AB29" s="11"/>
      <c r="AC29" s="12" t="e">
        <f t="shared" si="13"/>
        <v>#DIV/0!</v>
      </c>
      <c r="AD29" s="10"/>
      <c r="AE29" s="10"/>
      <c r="AF29" s="12" t="e">
        <f t="shared" si="15"/>
        <v>#DIV/0!</v>
      </c>
      <c r="AG29" s="10"/>
      <c r="AH29" s="10"/>
      <c r="AI29" s="12" t="e">
        <f t="shared" si="17"/>
        <v>#DIV/0!</v>
      </c>
      <c r="AJ29" s="11"/>
      <c r="AK29" s="11"/>
      <c r="AL29" s="12" t="e">
        <f t="shared" si="19"/>
        <v>#DIV/0!</v>
      </c>
      <c r="AM29" s="6">
        <f>3023692-52700-111000-21500</f>
        <v>2838492</v>
      </c>
      <c r="AN29" s="6">
        <f>200000+300000+350000</f>
        <v>850000</v>
      </c>
      <c r="AO29" s="12">
        <f t="shared" si="21"/>
        <v>29.945478091888226</v>
      </c>
      <c r="AP29" s="6">
        <f>52500+21500</f>
        <v>74000</v>
      </c>
      <c r="AQ29" s="6">
        <f>52500+21500</f>
        <v>74000</v>
      </c>
      <c r="AR29" s="12">
        <f t="shared" si="23"/>
        <v>100</v>
      </c>
      <c r="AS29" s="12"/>
      <c r="AT29" s="12"/>
      <c r="AU29" s="12"/>
      <c r="AV29" s="6"/>
      <c r="AW29" s="6"/>
      <c r="AX29" s="12" t="e">
        <f t="shared" si="27"/>
        <v>#DIV/0!</v>
      </c>
      <c r="AY29" s="12"/>
      <c r="AZ29" s="12"/>
      <c r="BA29" s="12" t="e">
        <f t="shared" si="29"/>
        <v>#DIV/0!</v>
      </c>
      <c r="BB29" s="12"/>
      <c r="BC29" s="12"/>
      <c r="BD29" s="12"/>
      <c r="BE29" s="11"/>
      <c r="BF29" s="11"/>
      <c r="BG29" s="12"/>
      <c r="BH29" s="12"/>
      <c r="BI29" s="12"/>
      <c r="BJ29" s="12"/>
      <c r="BK29" s="13"/>
      <c r="BL29" s="13"/>
      <c r="BM29" s="12" t="e">
        <f t="shared" si="37"/>
        <v>#DIV/0!</v>
      </c>
      <c r="BN29" s="6">
        <f t="shared" ref="BN29:BN31" si="350">BQ29+CF29</f>
        <v>0</v>
      </c>
      <c r="BO29" s="6">
        <f t="shared" ref="BO29:BO31" si="351">BR29+CG29</f>
        <v>0</v>
      </c>
      <c r="BP29" s="12" t="e">
        <f t="shared" si="39"/>
        <v>#DIV/0!</v>
      </c>
      <c r="BQ29" s="13"/>
      <c r="BR29" s="13"/>
      <c r="BS29" s="12" t="e">
        <f t="shared" si="41"/>
        <v>#DIV/0!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2" t="e">
        <f t="shared" si="51"/>
        <v>#DIV/0!</v>
      </c>
      <c r="CI29" s="6">
        <f t="shared" ref="CI29:CI31" si="352">CL29+CO29+CR29+CU29+CX29</f>
        <v>0</v>
      </c>
      <c r="CJ29" s="6">
        <f t="shared" ref="CJ29" si="353">CM29+CP29+CS29+CV29+CY29</f>
        <v>0</v>
      </c>
      <c r="CK29" s="12" t="e">
        <f t="shared" si="53"/>
        <v>#DIV/0!</v>
      </c>
      <c r="CL29" s="6"/>
      <c r="CM29" s="6"/>
      <c r="CN29" s="12" t="e">
        <f t="shared" si="55"/>
        <v>#DIV/0!</v>
      </c>
      <c r="CO29" s="6"/>
      <c r="CP29" s="6"/>
      <c r="CQ29" s="12" t="e">
        <f t="shared" si="57"/>
        <v>#DIV/0!</v>
      </c>
      <c r="CR29" s="6"/>
      <c r="CS29" s="6"/>
      <c r="CT29" s="12" t="e">
        <f t="shared" si="59"/>
        <v>#DIV/0!</v>
      </c>
      <c r="CU29" s="6"/>
      <c r="CV29" s="6"/>
      <c r="CW29" s="12" t="e">
        <f t="shared" si="61"/>
        <v>#DIV/0!</v>
      </c>
      <c r="CX29" s="6"/>
      <c r="CY29" s="6"/>
      <c r="CZ29" s="12" t="e">
        <f t="shared" si="63"/>
        <v>#DIV/0!</v>
      </c>
      <c r="DA29" s="6">
        <f>DD29+DG29</f>
        <v>200000</v>
      </c>
      <c r="DB29" s="6">
        <f>DE29+DH29</f>
        <v>190900.7</v>
      </c>
      <c r="DC29" s="12">
        <f t="shared" si="64"/>
        <v>95.45035</v>
      </c>
      <c r="DD29" s="6"/>
      <c r="DE29" s="6"/>
      <c r="DF29" s="12" t="e">
        <f t="shared" si="65"/>
        <v>#DIV/0!</v>
      </c>
      <c r="DG29" s="65">
        <f>DJ29+DM29+DP29+DS29+DV29+EB29+DY29</f>
        <v>200000</v>
      </c>
      <c r="DH29" s="65">
        <f>DK29+DN29+DQ29+DT29+DW29+EC29+DZ29</f>
        <v>190900.7</v>
      </c>
      <c r="DI29" s="12">
        <f t="shared" si="80"/>
        <v>95.45035</v>
      </c>
      <c r="DJ29" s="25"/>
      <c r="DK29" s="25"/>
      <c r="DL29" s="12" t="e">
        <f t="shared" si="67"/>
        <v>#DIV/0!</v>
      </c>
      <c r="DM29" s="25"/>
      <c r="DN29" s="25"/>
      <c r="DO29" s="12" t="e">
        <f t="shared" si="68"/>
        <v>#DIV/0!</v>
      </c>
      <c r="DP29" s="11"/>
      <c r="DQ29" s="11"/>
      <c r="DR29" s="12" t="e">
        <f t="shared" si="69"/>
        <v>#DIV/0!</v>
      </c>
      <c r="DS29" s="10"/>
      <c r="DT29" s="10"/>
      <c r="DU29" s="12" t="e">
        <f t="shared" si="70"/>
        <v>#DIV/0!</v>
      </c>
      <c r="DV29" s="6">
        <f>36300+52700+111000</f>
        <v>200000</v>
      </c>
      <c r="DW29" s="6">
        <f>36288+52300.2+102312.5</f>
        <v>190900.7</v>
      </c>
      <c r="DX29" s="12">
        <f t="shared" si="71"/>
        <v>95.45035</v>
      </c>
      <c r="DY29" s="12"/>
      <c r="DZ29" s="12"/>
      <c r="EA29" s="12" t="e">
        <f t="shared" si="333"/>
        <v>#DIV/0!</v>
      </c>
      <c r="EB29" s="12"/>
      <c r="EC29" s="12"/>
      <c r="ED29" s="12" t="e">
        <f t="shared" si="73"/>
        <v>#DIV/0!</v>
      </c>
      <c r="EE29" s="6">
        <f t="shared" ref="EE29" si="354">I29+U29+BB29+BN29+CI29+DA29+BK29</f>
        <v>3112492</v>
      </c>
      <c r="EF29" s="6">
        <f t="shared" ref="EF29" si="355">J29+V29+BC29+BO29+CJ29+DB29+BL29</f>
        <v>1114900.7</v>
      </c>
      <c r="EG29" s="12">
        <f t="shared" si="74"/>
        <v>35.820194879215748</v>
      </c>
    </row>
    <row r="30" spans="1:150" x14ac:dyDescent="0.25">
      <c r="A30" s="5"/>
      <c r="B30" s="5">
        <v>414</v>
      </c>
      <c r="C30" s="5" t="s">
        <v>89</v>
      </c>
      <c r="D30" s="13"/>
      <c r="E30" s="13"/>
      <c r="F30" s="8">
        <f t="shared" ref="F30" si="356">I30+U30+BB30+BN30+CI30+BK30</f>
        <v>13785800</v>
      </c>
      <c r="G30" s="8">
        <f t="shared" ref="G30" si="357">J30+V30+BC30+BO30+CJ30+BL30</f>
        <v>10395000</v>
      </c>
      <c r="H30" s="12">
        <f t="shared" ref="H30" si="358">G30/F30*100</f>
        <v>75.403676246572559</v>
      </c>
      <c r="I30" s="6">
        <f t="shared" ref="I30" si="359">L30+O30+R30</f>
        <v>0</v>
      </c>
      <c r="J30" s="6">
        <f t="shared" ref="J30" si="360">M30+P30+S30</f>
        <v>0</v>
      </c>
      <c r="K30" s="12" t="e">
        <f t="shared" ref="K30" si="361">J30/I30*100</f>
        <v>#DIV/0!</v>
      </c>
      <c r="L30" s="6"/>
      <c r="M30" s="6"/>
      <c r="N30" s="12" t="e">
        <f t="shared" ref="N30" si="362">M30/L30*100</f>
        <v>#DIV/0!</v>
      </c>
      <c r="O30" s="11"/>
      <c r="P30" s="11"/>
      <c r="Q30" s="12"/>
      <c r="R30" s="6"/>
      <c r="S30" s="6"/>
      <c r="T30" s="12" t="e">
        <f t="shared" ref="T30" si="363">S30/R30*100</f>
        <v>#DIV/0!</v>
      </c>
      <c r="U30" s="6">
        <f>X30+AA30+AD30+AG30+AM30+AP30+AJ30+AS30+AV30</f>
        <v>13785800</v>
      </c>
      <c r="V30" s="6">
        <f>Y30+AB30+AE30+AH30+AN30+AQ30+AK30+AT30+AW30</f>
        <v>10395000</v>
      </c>
      <c r="W30" s="12">
        <f t="shared" ref="W30" si="364">V30/U30*100</f>
        <v>75.403676246572559</v>
      </c>
      <c r="X30" s="10"/>
      <c r="Y30" s="10"/>
      <c r="Z30" s="12" t="e">
        <f t="shared" ref="Z30" si="365">Y30/X30*100</f>
        <v>#DIV/0!</v>
      </c>
      <c r="AA30" s="11"/>
      <c r="AB30" s="11"/>
      <c r="AC30" s="12" t="e">
        <f t="shared" ref="AC30" si="366">AB30/AA30*100</f>
        <v>#DIV/0!</v>
      </c>
      <c r="AD30" s="10"/>
      <c r="AE30" s="10"/>
      <c r="AF30" s="12" t="e">
        <f t="shared" ref="AF30" si="367">AE30/AD30*100</f>
        <v>#DIV/0!</v>
      </c>
      <c r="AG30" s="10"/>
      <c r="AH30" s="10"/>
      <c r="AI30" s="12" t="e">
        <f t="shared" ref="AI30" si="368">AH30/AG30*100</f>
        <v>#DIV/0!</v>
      </c>
      <c r="AJ30" s="11"/>
      <c r="AK30" s="11"/>
      <c r="AL30" s="12" t="e">
        <f t="shared" ref="AL30" si="369">AK30/AJ30*100</f>
        <v>#DIV/0!</v>
      </c>
      <c r="AM30" s="6">
        <v>0</v>
      </c>
      <c r="AN30" s="6"/>
      <c r="AO30" s="12" t="e">
        <f t="shared" ref="AO30" si="370">AN30/AM30*100</f>
        <v>#DIV/0!</v>
      </c>
      <c r="AP30" s="6"/>
      <c r="AQ30" s="6"/>
      <c r="AR30" s="12" t="e">
        <f t="shared" ref="AR30" si="371">AQ30/AP30*100</f>
        <v>#DIV/0!</v>
      </c>
      <c r="AS30" s="12"/>
      <c r="AT30" s="12"/>
      <c r="AU30" s="12"/>
      <c r="AV30" s="6">
        <f>11531500+461300+1793000</f>
        <v>13785800</v>
      </c>
      <c r="AW30" s="6">
        <f>3094861.98+911599.02+6388539</f>
        <v>10395000</v>
      </c>
      <c r="AX30" s="12">
        <f t="shared" ref="AX30" si="372">AW30/AV30*100</f>
        <v>75.403676246572559</v>
      </c>
      <c r="AY30" s="12"/>
      <c r="AZ30" s="12"/>
      <c r="BA30" s="12" t="e">
        <f t="shared" ref="BA30" si="373">AZ30/AY30*100</f>
        <v>#DIV/0!</v>
      </c>
      <c r="BB30" s="12"/>
      <c r="BC30" s="12"/>
      <c r="BD30" s="12"/>
      <c r="BE30" s="11"/>
      <c r="BF30" s="11"/>
      <c r="BG30" s="12"/>
      <c r="BH30" s="12"/>
      <c r="BI30" s="12"/>
      <c r="BJ30" s="12"/>
      <c r="BK30" s="13"/>
      <c r="BL30" s="13"/>
      <c r="BM30" s="12" t="e">
        <f t="shared" ref="BM30" si="374">BL30/BK30*100</f>
        <v>#DIV/0!</v>
      </c>
      <c r="BN30" s="6">
        <f t="shared" ref="BN30" si="375">BQ30+CF30</f>
        <v>0</v>
      </c>
      <c r="BO30" s="6">
        <f t="shared" ref="BO30" si="376">BR30+CG30</f>
        <v>0</v>
      </c>
      <c r="BP30" s="12" t="e">
        <f t="shared" ref="BP30" si="377">BO30/BN30*100</f>
        <v>#DIV/0!</v>
      </c>
      <c r="BQ30" s="13"/>
      <c r="BR30" s="13"/>
      <c r="BS30" s="12" t="e">
        <f t="shared" ref="BS30" si="378">BR30/BQ30*100</f>
        <v>#DIV/0!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2" t="e">
        <f t="shared" ref="CH30" si="379">CG30/CF30*100</f>
        <v>#DIV/0!</v>
      </c>
      <c r="CI30" s="6">
        <f t="shared" ref="CI30" si="380">CL30+CO30+CR30+CU30+CX30</f>
        <v>0</v>
      </c>
      <c r="CJ30" s="6">
        <f t="shared" ref="CJ30" si="381">CM30+CP30+CS30+CV30+CY30</f>
        <v>0</v>
      </c>
      <c r="CK30" s="12" t="e">
        <f t="shared" ref="CK30" si="382">CJ30/CI30*100</f>
        <v>#DIV/0!</v>
      </c>
      <c r="CL30" s="6"/>
      <c r="CM30" s="6"/>
      <c r="CN30" s="12" t="e">
        <f t="shared" ref="CN30" si="383">CM30/CL30*100</f>
        <v>#DIV/0!</v>
      </c>
      <c r="CO30" s="6"/>
      <c r="CP30" s="6"/>
      <c r="CQ30" s="12" t="e">
        <f t="shared" ref="CQ30" si="384">CP30/CO30*100</f>
        <v>#DIV/0!</v>
      </c>
      <c r="CR30" s="6"/>
      <c r="CS30" s="6"/>
      <c r="CT30" s="12" t="e">
        <f t="shared" ref="CT30" si="385">CS30/CR30*100</f>
        <v>#DIV/0!</v>
      </c>
      <c r="CU30" s="6"/>
      <c r="CV30" s="6"/>
      <c r="CW30" s="12" t="e">
        <f t="shared" ref="CW30" si="386">CV30/CU30*100</f>
        <v>#DIV/0!</v>
      </c>
      <c r="CX30" s="6"/>
      <c r="CY30" s="6"/>
      <c r="CZ30" s="12" t="e">
        <f t="shared" ref="CZ30" si="387">CY30/CX30*100</f>
        <v>#DIV/0!</v>
      </c>
      <c r="DA30" s="6">
        <f t="shared" ref="DA30" si="388">DD30+DJ30+DM30+DP30+DS30+DV30+EB30</f>
        <v>0</v>
      </c>
      <c r="DB30" s="6">
        <f t="shared" ref="DB30" si="389">DE30+DK30+DN30+DQ30+DT30+DW30+EC30</f>
        <v>0</v>
      </c>
      <c r="DC30" s="12" t="e">
        <f t="shared" ref="DC30" si="390">DB30/DA30*100</f>
        <v>#DIV/0!</v>
      </c>
      <c r="DD30" s="6"/>
      <c r="DE30" s="6"/>
      <c r="DF30" s="12" t="e">
        <f t="shared" ref="DF30" si="391">DE30/DD30*100</f>
        <v>#DIV/0!</v>
      </c>
      <c r="DG30" s="65">
        <f t="shared" ref="DG30" si="392">DJ30+DM30+DP30+DS30+DV30+EB30</f>
        <v>0</v>
      </c>
      <c r="DH30" s="65">
        <f t="shared" ref="DH30" si="393">DK30+DN30+DQ30+DT30+DW30+EC30</f>
        <v>0</v>
      </c>
      <c r="DI30" s="12" t="e">
        <f t="shared" ref="DI30" si="394">DH30/DG30*100</f>
        <v>#DIV/0!</v>
      </c>
      <c r="DJ30" s="25"/>
      <c r="DK30" s="25"/>
      <c r="DL30" s="12" t="e">
        <f t="shared" ref="DL30" si="395">DK30/DJ30*100</f>
        <v>#DIV/0!</v>
      </c>
      <c r="DM30" s="25"/>
      <c r="DN30" s="25"/>
      <c r="DO30" s="12" t="e">
        <f t="shared" ref="DO30" si="396">DN30/DM30*100</f>
        <v>#DIV/0!</v>
      </c>
      <c r="DP30" s="11"/>
      <c r="DQ30" s="11"/>
      <c r="DR30" s="12" t="e">
        <f t="shared" ref="DR30" si="397">DQ30/DP30*100</f>
        <v>#DIV/0!</v>
      </c>
      <c r="DS30" s="10"/>
      <c r="DT30" s="10"/>
      <c r="DU30" s="12" t="e">
        <f t="shared" ref="DU30" si="398">DT30/DS30*100</f>
        <v>#DIV/0!</v>
      </c>
      <c r="DV30" s="6"/>
      <c r="DW30" s="6"/>
      <c r="DX30" s="12" t="e">
        <f t="shared" ref="DX30" si="399">DW30/DV30*100</f>
        <v>#DIV/0!</v>
      </c>
      <c r="DY30" s="12"/>
      <c r="DZ30" s="12"/>
      <c r="EA30" s="12" t="e">
        <f t="shared" si="333"/>
        <v>#DIV/0!</v>
      </c>
      <c r="EB30" s="12"/>
      <c r="EC30" s="12"/>
      <c r="ED30" s="12" t="e">
        <f t="shared" ref="ED30" si="400">EC30/EB30*100</f>
        <v>#DIV/0!</v>
      </c>
      <c r="EE30" s="6">
        <f t="shared" ref="EE30" si="401">I30+U30+BB30+BN30+CI30+DA30+BK30</f>
        <v>13785800</v>
      </c>
      <c r="EF30" s="6">
        <f t="shared" ref="EF30" si="402">J30+V30+BC30+BO30+CJ30+DB30+BL30</f>
        <v>10395000</v>
      </c>
      <c r="EG30" s="12">
        <f t="shared" ref="EG30" si="403">EF30/EE30*100</f>
        <v>75.403676246572559</v>
      </c>
    </row>
    <row r="31" spans="1:150" x14ac:dyDescent="0.25">
      <c r="A31" s="5"/>
      <c r="B31" s="5">
        <v>853</v>
      </c>
      <c r="C31" s="16" t="s">
        <v>85</v>
      </c>
      <c r="D31" s="13"/>
      <c r="E31" s="13"/>
      <c r="F31" s="8">
        <f t="shared" si="336"/>
        <v>0</v>
      </c>
      <c r="G31" s="8">
        <f t="shared" si="336"/>
        <v>0</v>
      </c>
      <c r="H31" s="12" t="e">
        <f t="shared" si="76"/>
        <v>#DIV/0!</v>
      </c>
      <c r="I31" s="6">
        <f t="shared" si="347"/>
        <v>0</v>
      </c>
      <c r="J31" s="6">
        <f t="shared" si="348"/>
        <v>0</v>
      </c>
      <c r="K31" s="12" t="e">
        <f t="shared" si="1"/>
        <v>#DIV/0!</v>
      </c>
      <c r="L31" s="6"/>
      <c r="M31" s="6"/>
      <c r="N31" s="12" t="e">
        <f t="shared" si="3"/>
        <v>#DIV/0!</v>
      </c>
      <c r="O31" s="11"/>
      <c r="P31" s="11"/>
      <c r="Q31" s="12"/>
      <c r="R31" s="6"/>
      <c r="S31" s="6"/>
      <c r="T31" s="12" t="e">
        <f t="shared" si="7"/>
        <v>#DIV/0!</v>
      </c>
      <c r="U31" s="6">
        <f t="shared" ref="U31" si="404">X31+AA31+AD31+AG31+AM31+AP31+AJ31</f>
        <v>0</v>
      </c>
      <c r="V31" s="6">
        <f t="shared" ref="V31" si="405">Y31+AB31+AE31+AH31+AN31+AQ31+AK31</f>
        <v>0</v>
      </c>
      <c r="W31" s="12" t="e">
        <f t="shared" si="9"/>
        <v>#DIV/0!</v>
      </c>
      <c r="X31" s="10"/>
      <c r="Y31" s="10"/>
      <c r="Z31" s="12" t="e">
        <f t="shared" si="11"/>
        <v>#DIV/0!</v>
      </c>
      <c r="AA31" s="11"/>
      <c r="AB31" s="11"/>
      <c r="AC31" s="12" t="e">
        <f t="shared" si="13"/>
        <v>#DIV/0!</v>
      </c>
      <c r="AD31" s="10"/>
      <c r="AE31" s="10"/>
      <c r="AF31" s="12" t="e">
        <f t="shared" si="15"/>
        <v>#DIV/0!</v>
      </c>
      <c r="AG31" s="10"/>
      <c r="AH31" s="10"/>
      <c r="AI31" s="12" t="e">
        <f t="shared" si="17"/>
        <v>#DIV/0!</v>
      </c>
      <c r="AJ31" s="11"/>
      <c r="AK31" s="11"/>
      <c r="AL31" s="12" t="e">
        <f t="shared" si="19"/>
        <v>#DIV/0!</v>
      </c>
      <c r="AM31" s="6"/>
      <c r="AN31" s="6"/>
      <c r="AO31" s="12" t="e">
        <f t="shared" si="21"/>
        <v>#DIV/0!</v>
      </c>
      <c r="AP31" s="6"/>
      <c r="AQ31" s="6"/>
      <c r="AR31" s="12" t="e">
        <f t="shared" si="23"/>
        <v>#DIV/0!</v>
      </c>
      <c r="AS31" s="12"/>
      <c r="AT31" s="12"/>
      <c r="AU31" s="12"/>
      <c r="AV31" s="6"/>
      <c r="AW31" s="6"/>
      <c r="AX31" s="12" t="e">
        <f t="shared" si="27"/>
        <v>#DIV/0!</v>
      </c>
      <c r="AY31" s="12"/>
      <c r="AZ31" s="12"/>
      <c r="BA31" s="12" t="e">
        <f t="shared" si="29"/>
        <v>#DIV/0!</v>
      </c>
      <c r="BB31" s="12"/>
      <c r="BC31" s="12"/>
      <c r="BD31" s="12"/>
      <c r="BE31" s="11"/>
      <c r="BF31" s="11"/>
      <c r="BG31" s="12"/>
      <c r="BH31" s="12"/>
      <c r="BI31" s="12"/>
      <c r="BJ31" s="12"/>
      <c r="BK31" s="13"/>
      <c r="BL31" s="13"/>
      <c r="BM31" s="12" t="e">
        <f t="shared" si="37"/>
        <v>#DIV/0!</v>
      </c>
      <c r="BN31" s="6">
        <f t="shared" si="350"/>
        <v>0</v>
      </c>
      <c r="BO31" s="6">
        <f t="shared" si="351"/>
        <v>0</v>
      </c>
      <c r="BP31" s="12" t="e">
        <f t="shared" si="39"/>
        <v>#DIV/0!</v>
      </c>
      <c r="BQ31" s="13"/>
      <c r="BR31" s="13"/>
      <c r="BS31" s="12" t="e">
        <f t="shared" si="41"/>
        <v>#DIV/0!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2" t="e">
        <f t="shared" si="51"/>
        <v>#DIV/0!</v>
      </c>
      <c r="CI31" s="6">
        <f t="shared" si="352"/>
        <v>0</v>
      </c>
      <c r="CJ31" s="6"/>
      <c r="CK31" s="12" t="e">
        <f t="shared" si="53"/>
        <v>#DIV/0!</v>
      </c>
      <c r="CL31" s="6"/>
      <c r="CM31" s="6"/>
      <c r="CN31" s="12" t="e">
        <f t="shared" si="55"/>
        <v>#DIV/0!</v>
      </c>
      <c r="CO31" s="6"/>
      <c r="CP31" s="6"/>
      <c r="CQ31" s="12" t="e">
        <f t="shared" si="57"/>
        <v>#DIV/0!</v>
      </c>
      <c r="CR31" s="6"/>
      <c r="CS31" s="6"/>
      <c r="CT31" s="12" t="e">
        <f t="shared" si="59"/>
        <v>#DIV/0!</v>
      </c>
      <c r="CU31" s="6"/>
      <c r="CV31" s="6"/>
      <c r="CW31" s="12" t="e">
        <f t="shared" si="61"/>
        <v>#DIV/0!</v>
      </c>
      <c r="CX31" s="6"/>
      <c r="CY31" s="6"/>
      <c r="CZ31" s="12" t="e">
        <f t="shared" si="63"/>
        <v>#DIV/0!</v>
      </c>
      <c r="DA31" s="6">
        <f t="shared" ref="DA31" si="406">DD31+DJ31+DM31+DP31+DS31+DV31+EB31</f>
        <v>0</v>
      </c>
      <c r="DB31" s="6">
        <f t="shared" ref="DB31" si="407">DE31+DK31+DN31+DQ31+DT31+DW31+EC31</f>
        <v>0</v>
      </c>
      <c r="DC31" s="12" t="e">
        <f t="shared" si="64"/>
        <v>#DIV/0!</v>
      </c>
      <c r="DD31" s="6"/>
      <c r="DE31" s="6"/>
      <c r="DF31" s="12" t="e">
        <f t="shared" si="65"/>
        <v>#DIV/0!</v>
      </c>
      <c r="DG31" s="65">
        <f t="shared" ref="DG31" si="408">DJ31+DM31+DP31+DS31+DV31+EB31</f>
        <v>0</v>
      </c>
      <c r="DH31" s="65">
        <f t="shared" ref="DH31" si="409">DK31+DN31+DQ31+DT31+DW31+EC31</f>
        <v>0</v>
      </c>
      <c r="DI31" s="12" t="e">
        <f t="shared" si="80"/>
        <v>#DIV/0!</v>
      </c>
      <c r="DJ31" s="25"/>
      <c r="DK31" s="25"/>
      <c r="DL31" s="12" t="e">
        <f t="shared" si="67"/>
        <v>#DIV/0!</v>
      </c>
      <c r="DM31" s="25"/>
      <c r="DN31" s="25"/>
      <c r="DO31" s="12" t="e">
        <f t="shared" si="68"/>
        <v>#DIV/0!</v>
      </c>
      <c r="DP31" s="11"/>
      <c r="DQ31" s="11"/>
      <c r="DR31" s="12" t="e">
        <f t="shared" si="69"/>
        <v>#DIV/0!</v>
      </c>
      <c r="DS31" s="10"/>
      <c r="DT31" s="10"/>
      <c r="DU31" s="12" t="e">
        <f t="shared" si="70"/>
        <v>#DIV/0!</v>
      </c>
      <c r="DV31" s="6"/>
      <c r="DW31" s="6"/>
      <c r="DX31" s="12" t="e">
        <f t="shared" si="71"/>
        <v>#DIV/0!</v>
      </c>
      <c r="DY31" s="12"/>
      <c r="DZ31" s="12"/>
      <c r="EA31" s="12" t="e">
        <f t="shared" si="333"/>
        <v>#DIV/0!</v>
      </c>
      <c r="EB31" s="12"/>
      <c r="EC31" s="12"/>
      <c r="ED31" s="12" t="e">
        <f t="shared" si="73"/>
        <v>#DIV/0!</v>
      </c>
      <c r="EE31" s="6">
        <f t="shared" ref="EE31" si="410">I31+U31+BB31+BN31+CI31+DA31+BK31</f>
        <v>0</v>
      </c>
      <c r="EF31" s="6">
        <f t="shared" ref="EF31" si="411">J31+V31+BC31+BO31+CJ31+DB31+BL31</f>
        <v>0</v>
      </c>
      <c r="EG31" s="12" t="e">
        <f t="shared" si="74"/>
        <v>#DIV/0!</v>
      </c>
    </row>
    <row r="32" spans="1:150" x14ac:dyDescent="0.25">
      <c r="A32" s="5" t="s">
        <v>59</v>
      </c>
      <c r="B32" s="5">
        <v>244</v>
      </c>
      <c r="C32" s="5" t="s">
        <v>60</v>
      </c>
      <c r="D32" s="13"/>
      <c r="E32" s="13"/>
      <c r="F32" s="8">
        <f t="shared" si="336"/>
        <v>242000</v>
      </c>
      <c r="G32" s="8">
        <f t="shared" si="336"/>
        <v>0</v>
      </c>
      <c r="H32" s="12">
        <f t="shared" si="76"/>
        <v>0</v>
      </c>
      <c r="I32" s="6">
        <f t="shared" si="337"/>
        <v>0</v>
      </c>
      <c r="J32" s="6">
        <f t="shared" si="337"/>
        <v>0</v>
      </c>
      <c r="K32" s="12" t="e">
        <f t="shared" si="1"/>
        <v>#DIV/0!</v>
      </c>
      <c r="L32" s="6"/>
      <c r="M32" s="6"/>
      <c r="N32" s="12" t="e">
        <f t="shared" si="3"/>
        <v>#DIV/0!</v>
      </c>
      <c r="O32" s="11"/>
      <c r="P32" s="11"/>
      <c r="Q32" s="12" t="e">
        <f t="shared" si="5"/>
        <v>#DIV/0!</v>
      </c>
      <c r="R32" s="6"/>
      <c r="S32" s="6"/>
      <c r="T32" s="12" t="e">
        <f t="shared" si="7"/>
        <v>#DIV/0!</v>
      </c>
      <c r="U32" s="6">
        <f t="shared" si="338"/>
        <v>242000</v>
      </c>
      <c r="V32" s="6">
        <f t="shared" si="338"/>
        <v>0</v>
      </c>
      <c r="W32" s="12">
        <f t="shared" si="9"/>
        <v>0</v>
      </c>
      <c r="X32" s="10"/>
      <c r="Y32" s="10"/>
      <c r="Z32" s="12" t="e">
        <f t="shared" si="11"/>
        <v>#DIV/0!</v>
      </c>
      <c r="AA32" s="11"/>
      <c r="AB32" s="11"/>
      <c r="AC32" s="12" t="e">
        <f t="shared" si="13"/>
        <v>#DIV/0!</v>
      </c>
      <c r="AD32" s="10"/>
      <c r="AE32" s="10"/>
      <c r="AF32" s="12" t="e">
        <f t="shared" si="15"/>
        <v>#DIV/0!</v>
      </c>
      <c r="AG32" s="10"/>
      <c r="AH32" s="10"/>
      <c r="AI32" s="12" t="e">
        <f t="shared" si="17"/>
        <v>#DIV/0!</v>
      </c>
      <c r="AJ32" s="11"/>
      <c r="AK32" s="11"/>
      <c r="AL32" s="12" t="e">
        <f t="shared" si="19"/>
        <v>#DIV/0!</v>
      </c>
      <c r="AM32" s="10"/>
      <c r="AN32" s="10"/>
      <c r="AO32" s="12" t="e">
        <f t="shared" si="21"/>
        <v>#DIV/0!</v>
      </c>
      <c r="AP32" s="44">
        <f>300000-249300+191300</f>
        <v>242000</v>
      </c>
      <c r="AQ32" s="6"/>
      <c r="AR32" s="12">
        <f t="shared" si="23"/>
        <v>0</v>
      </c>
      <c r="AS32" s="12"/>
      <c r="AT32" s="12"/>
      <c r="AU32" s="12"/>
      <c r="AV32" s="44"/>
      <c r="AW32" s="6"/>
      <c r="AX32" s="12" t="e">
        <f t="shared" si="27"/>
        <v>#DIV/0!</v>
      </c>
      <c r="AY32" s="12"/>
      <c r="AZ32" s="12"/>
      <c r="BA32" s="12" t="e">
        <f t="shared" si="29"/>
        <v>#DIV/0!</v>
      </c>
      <c r="BB32" s="12">
        <f t="shared" si="339"/>
        <v>0</v>
      </c>
      <c r="BC32" s="12">
        <f t="shared" si="339"/>
        <v>0</v>
      </c>
      <c r="BD32" s="12" t="e">
        <f t="shared" si="31"/>
        <v>#DIV/0!</v>
      </c>
      <c r="BE32" s="11"/>
      <c r="BF32" s="11"/>
      <c r="BG32" s="12" t="e">
        <f t="shared" si="33"/>
        <v>#DIV/0!</v>
      </c>
      <c r="BH32" s="12"/>
      <c r="BI32" s="12"/>
      <c r="BJ32" s="12"/>
      <c r="BK32" s="13"/>
      <c r="BL32" s="13"/>
      <c r="BM32" s="12" t="e">
        <f t="shared" si="37"/>
        <v>#DIV/0!</v>
      </c>
      <c r="BN32" s="6">
        <f t="shared" si="340"/>
        <v>0</v>
      </c>
      <c r="BO32" s="6">
        <f t="shared" si="340"/>
        <v>0</v>
      </c>
      <c r="BP32" s="12" t="e">
        <f t="shared" si="39"/>
        <v>#DIV/0!</v>
      </c>
      <c r="BQ32" s="13"/>
      <c r="BR32" s="13"/>
      <c r="BS32" s="12" t="e">
        <f t="shared" si="41"/>
        <v>#DIV/0!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2" t="e">
        <f t="shared" si="51"/>
        <v>#DIV/0!</v>
      </c>
      <c r="CI32" s="6">
        <f t="shared" si="341"/>
        <v>0</v>
      </c>
      <c r="CJ32" s="6">
        <f t="shared" si="341"/>
        <v>0</v>
      </c>
      <c r="CK32" s="12" t="e">
        <f t="shared" si="53"/>
        <v>#DIV/0!</v>
      </c>
      <c r="CL32" s="6"/>
      <c r="CM32" s="6"/>
      <c r="CN32" s="12" t="e">
        <f t="shared" si="55"/>
        <v>#DIV/0!</v>
      </c>
      <c r="CO32" s="6"/>
      <c r="CP32" s="6"/>
      <c r="CQ32" s="12" t="e">
        <f t="shared" si="57"/>
        <v>#DIV/0!</v>
      </c>
      <c r="CR32" s="6"/>
      <c r="CS32" s="6"/>
      <c r="CT32" s="12" t="e">
        <f t="shared" si="59"/>
        <v>#DIV/0!</v>
      </c>
      <c r="CU32" s="6"/>
      <c r="CV32" s="6"/>
      <c r="CW32" s="12" t="e">
        <f t="shared" si="61"/>
        <v>#DIV/0!</v>
      </c>
      <c r="CX32" s="6"/>
      <c r="CY32" s="6"/>
      <c r="CZ32" s="12" t="e">
        <f t="shared" si="63"/>
        <v>#DIV/0!</v>
      </c>
      <c r="DA32" s="6">
        <f>DD32+DJ32+DM32+DP32+DS32+DV32+EB32</f>
        <v>0</v>
      </c>
      <c r="DB32" s="6">
        <f>DE32+DK32+DN32+DQ32+DT32+DW32+EC32</f>
        <v>0</v>
      </c>
      <c r="DC32" s="12" t="e">
        <f t="shared" si="64"/>
        <v>#DIV/0!</v>
      </c>
      <c r="DD32" s="6"/>
      <c r="DE32" s="6"/>
      <c r="DF32" s="12" t="e">
        <f t="shared" si="65"/>
        <v>#DIV/0!</v>
      </c>
      <c r="DG32" s="65">
        <f>DJ32+DM32+DP32+DS32+DV32+EB32</f>
        <v>0</v>
      </c>
      <c r="DH32" s="65">
        <f>DK32+DN32+DQ32+DT32+DW32+EC32</f>
        <v>0</v>
      </c>
      <c r="DI32" s="12" t="e">
        <f t="shared" si="80"/>
        <v>#DIV/0!</v>
      </c>
      <c r="DJ32" s="25"/>
      <c r="DK32" s="25"/>
      <c r="DL32" s="12" t="e">
        <f t="shared" si="67"/>
        <v>#DIV/0!</v>
      </c>
      <c r="DM32" s="25"/>
      <c r="DN32" s="25"/>
      <c r="DO32" s="12" t="e">
        <f t="shared" si="68"/>
        <v>#DIV/0!</v>
      </c>
      <c r="DP32" s="11"/>
      <c r="DQ32" s="11"/>
      <c r="DR32" s="12" t="e">
        <f t="shared" si="69"/>
        <v>#DIV/0!</v>
      </c>
      <c r="DS32" s="10"/>
      <c r="DT32" s="10"/>
      <c r="DU32" s="12" t="e">
        <f t="shared" si="70"/>
        <v>#DIV/0!</v>
      </c>
      <c r="DV32" s="6"/>
      <c r="DW32" s="6"/>
      <c r="DX32" s="12" t="e">
        <f t="shared" si="71"/>
        <v>#DIV/0!</v>
      </c>
      <c r="DY32" s="12"/>
      <c r="DZ32" s="12"/>
      <c r="EA32" s="12" t="e">
        <f t="shared" si="333"/>
        <v>#DIV/0!</v>
      </c>
      <c r="EB32" s="12"/>
      <c r="EC32" s="12"/>
      <c r="ED32" s="12" t="e">
        <f t="shared" si="73"/>
        <v>#DIV/0!</v>
      </c>
      <c r="EE32" s="6">
        <f t="shared" si="345"/>
        <v>242000</v>
      </c>
      <c r="EF32" s="6">
        <f t="shared" si="344"/>
        <v>0</v>
      </c>
      <c r="EG32" s="12">
        <f t="shared" si="74"/>
        <v>0</v>
      </c>
      <c r="EH32">
        <f t="shared" si="117"/>
        <v>1</v>
      </c>
      <c r="EI32">
        <f t="shared" si="118"/>
        <v>1</v>
      </c>
      <c r="EJ32">
        <f t="shared" si="119"/>
        <v>1</v>
      </c>
      <c r="EK32">
        <f t="shared" si="120"/>
        <v>1</v>
      </c>
      <c r="EL32">
        <f t="shared" si="121"/>
        <v>1</v>
      </c>
      <c r="EM32">
        <f t="shared" si="122"/>
        <v>1</v>
      </c>
      <c r="EN32">
        <f t="shared" si="123"/>
        <v>1</v>
      </c>
      <c r="EO32">
        <f t="shared" si="124"/>
        <v>1</v>
      </c>
      <c r="EP32">
        <f t="shared" si="125"/>
        <v>1</v>
      </c>
      <c r="EQ32">
        <f t="shared" si="126"/>
        <v>1</v>
      </c>
      <c r="ER32">
        <f t="shared" si="127"/>
        <v>1</v>
      </c>
      <c r="ES32">
        <f t="shared" si="128"/>
        <v>1</v>
      </c>
      <c r="ET32">
        <f t="shared" si="129"/>
        <v>12</v>
      </c>
    </row>
    <row r="33" spans="1:150" x14ac:dyDescent="0.25">
      <c r="A33" s="5"/>
      <c r="B33" s="50">
        <v>245</v>
      </c>
      <c r="C33" s="50" t="s">
        <v>87</v>
      </c>
      <c r="D33" s="13"/>
      <c r="E33" s="13"/>
      <c r="F33" s="8">
        <f t="shared" si="336"/>
        <v>0</v>
      </c>
      <c r="G33" s="8">
        <f t="shared" si="336"/>
        <v>0</v>
      </c>
      <c r="H33" s="12" t="e">
        <f t="shared" si="76"/>
        <v>#DIV/0!</v>
      </c>
      <c r="I33" s="6">
        <f t="shared" si="337"/>
        <v>0</v>
      </c>
      <c r="J33" s="6">
        <f t="shared" si="337"/>
        <v>0</v>
      </c>
      <c r="K33" s="12" t="e">
        <f t="shared" si="1"/>
        <v>#DIV/0!</v>
      </c>
      <c r="L33" s="6"/>
      <c r="M33" s="6"/>
      <c r="N33" s="12" t="e">
        <f t="shared" si="3"/>
        <v>#DIV/0!</v>
      </c>
      <c r="O33" s="11"/>
      <c r="P33" s="11"/>
      <c r="Q33" s="12" t="e">
        <f t="shared" si="5"/>
        <v>#DIV/0!</v>
      </c>
      <c r="R33" s="6"/>
      <c r="S33" s="6"/>
      <c r="T33" s="12" t="e">
        <f t="shared" si="7"/>
        <v>#DIV/0!</v>
      </c>
      <c r="U33" s="6">
        <f t="shared" si="338"/>
        <v>0</v>
      </c>
      <c r="V33" s="6">
        <f t="shared" si="338"/>
        <v>0</v>
      </c>
      <c r="W33" s="12" t="e">
        <f t="shared" si="9"/>
        <v>#DIV/0!</v>
      </c>
      <c r="X33" s="10"/>
      <c r="Y33" s="10"/>
      <c r="Z33" s="12" t="e">
        <f t="shared" si="11"/>
        <v>#DIV/0!</v>
      </c>
      <c r="AA33" s="11"/>
      <c r="AB33" s="11"/>
      <c r="AC33" s="12" t="e">
        <f t="shared" si="13"/>
        <v>#DIV/0!</v>
      </c>
      <c r="AD33" s="10"/>
      <c r="AE33" s="10"/>
      <c r="AF33" s="12" t="e">
        <f t="shared" si="15"/>
        <v>#DIV/0!</v>
      </c>
      <c r="AG33" s="10"/>
      <c r="AH33" s="10"/>
      <c r="AI33" s="12" t="e">
        <f t="shared" si="17"/>
        <v>#DIV/0!</v>
      </c>
      <c r="AJ33" s="11"/>
      <c r="AK33" s="11"/>
      <c r="AL33" s="12" t="e">
        <f t="shared" si="19"/>
        <v>#DIV/0!</v>
      </c>
      <c r="AM33" s="10"/>
      <c r="AN33" s="10"/>
      <c r="AO33" s="12" t="e">
        <f t="shared" si="21"/>
        <v>#DIV/0!</v>
      </c>
      <c r="AP33" s="44"/>
      <c r="AQ33" s="6"/>
      <c r="AR33" s="12" t="e">
        <f t="shared" si="23"/>
        <v>#DIV/0!</v>
      </c>
      <c r="AS33" s="12"/>
      <c r="AT33" s="12"/>
      <c r="AU33" s="12"/>
      <c r="AV33" s="44"/>
      <c r="AW33" s="6"/>
      <c r="AX33" s="12" t="e">
        <f t="shared" si="27"/>
        <v>#DIV/0!</v>
      </c>
      <c r="AY33" s="12"/>
      <c r="AZ33" s="12"/>
      <c r="BA33" s="12" t="e">
        <f t="shared" si="29"/>
        <v>#DIV/0!</v>
      </c>
      <c r="BB33" s="12"/>
      <c r="BC33" s="12"/>
      <c r="BD33" s="12" t="e">
        <f t="shared" si="31"/>
        <v>#DIV/0!</v>
      </c>
      <c r="BE33" s="11"/>
      <c r="BF33" s="11"/>
      <c r="BG33" s="12" t="e">
        <f t="shared" si="33"/>
        <v>#DIV/0!</v>
      </c>
      <c r="BH33" s="12"/>
      <c r="BI33" s="12"/>
      <c r="BJ33" s="12"/>
      <c r="BK33" s="13"/>
      <c r="BL33" s="13"/>
      <c r="BM33" s="12" t="e">
        <f t="shared" si="37"/>
        <v>#DIV/0!</v>
      </c>
      <c r="BN33" s="6"/>
      <c r="BO33" s="6"/>
      <c r="BP33" s="12" t="e">
        <f t="shared" si="39"/>
        <v>#DIV/0!</v>
      </c>
      <c r="BQ33" s="13"/>
      <c r="BR33" s="13"/>
      <c r="BS33" s="12" t="e">
        <f t="shared" si="41"/>
        <v>#DIV/0!</v>
      </c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2" t="e">
        <f t="shared" si="51"/>
        <v>#DIV/0!</v>
      </c>
      <c r="CI33" s="6">
        <f t="shared" si="341"/>
        <v>0</v>
      </c>
      <c r="CJ33" s="6">
        <f t="shared" si="341"/>
        <v>0</v>
      </c>
      <c r="CK33" s="12" t="e">
        <f t="shared" si="53"/>
        <v>#DIV/0!</v>
      </c>
      <c r="CL33" s="6"/>
      <c r="CM33" s="6"/>
      <c r="CN33" s="12" t="e">
        <f t="shared" si="55"/>
        <v>#DIV/0!</v>
      </c>
      <c r="CO33" s="6"/>
      <c r="CP33" s="6"/>
      <c r="CQ33" s="12" t="e">
        <f t="shared" si="57"/>
        <v>#DIV/0!</v>
      </c>
      <c r="CR33" s="6"/>
      <c r="CS33" s="6"/>
      <c r="CT33" s="12" t="e">
        <f t="shared" si="59"/>
        <v>#DIV/0!</v>
      </c>
      <c r="CU33" s="6"/>
      <c r="CV33" s="6"/>
      <c r="CW33" s="12" t="e">
        <f t="shared" si="61"/>
        <v>#DIV/0!</v>
      </c>
      <c r="CX33" s="6"/>
      <c r="CY33" s="6"/>
      <c r="CZ33" s="12" t="e">
        <f t="shared" si="63"/>
        <v>#DIV/0!</v>
      </c>
      <c r="DA33" s="6">
        <f>DD33+DJ33+DM33+DP33+DS33+DV33+EB33</f>
        <v>0</v>
      </c>
      <c r="DB33" s="6">
        <f>DE33+DK33+DN33+DQ33+DT33+DW33+EC33</f>
        <v>0</v>
      </c>
      <c r="DC33" s="12" t="e">
        <f t="shared" si="64"/>
        <v>#DIV/0!</v>
      </c>
      <c r="DD33" s="6"/>
      <c r="DE33" s="6"/>
      <c r="DF33" s="12" t="e">
        <f t="shared" si="65"/>
        <v>#DIV/0!</v>
      </c>
      <c r="DG33" s="65">
        <f>DJ33+DM33+DP33+DS33+DV33+EB33</f>
        <v>0</v>
      </c>
      <c r="DH33" s="65">
        <f>DK33+DN33+DQ33+DT33+DW33+EC33</f>
        <v>0</v>
      </c>
      <c r="DI33" s="12" t="e">
        <f t="shared" si="80"/>
        <v>#DIV/0!</v>
      </c>
      <c r="DJ33" s="25"/>
      <c r="DK33" s="25"/>
      <c r="DL33" s="12" t="e">
        <f t="shared" si="67"/>
        <v>#DIV/0!</v>
      </c>
      <c r="DM33" s="25"/>
      <c r="DN33" s="25"/>
      <c r="DO33" s="12" t="e">
        <f t="shared" si="68"/>
        <v>#DIV/0!</v>
      </c>
      <c r="DP33" s="11"/>
      <c r="DQ33" s="11"/>
      <c r="DR33" s="12" t="e">
        <f t="shared" si="69"/>
        <v>#DIV/0!</v>
      </c>
      <c r="DS33" s="10"/>
      <c r="DT33" s="10"/>
      <c r="DU33" s="12" t="e">
        <f t="shared" si="70"/>
        <v>#DIV/0!</v>
      </c>
      <c r="DV33" s="6"/>
      <c r="DW33" s="6"/>
      <c r="DX33" s="12" t="e">
        <f t="shared" si="71"/>
        <v>#DIV/0!</v>
      </c>
      <c r="DY33" s="12"/>
      <c r="DZ33" s="12"/>
      <c r="EA33" s="12" t="e">
        <f t="shared" si="333"/>
        <v>#DIV/0!</v>
      </c>
      <c r="EB33" s="12"/>
      <c r="EC33" s="12"/>
      <c r="ED33" s="12" t="e">
        <f t="shared" si="73"/>
        <v>#DIV/0!</v>
      </c>
      <c r="EE33" s="6">
        <f t="shared" si="345"/>
        <v>0</v>
      </c>
      <c r="EF33" s="6">
        <f t="shared" si="344"/>
        <v>0</v>
      </c>
      <c r="EG33" s="12" t="e">
        <f t="shared" si="74"/>
        <v>#DIV/0!</v>
      </c>
      <c r="EH33">
        <f t="shared" si="117"/>
        <v>1</v>
      </c>
      <c r="EI33">
        <f t="shared" si="118"/>
        <v>1</v>
      </c>
      <c r="EJ33">
        <f t="shared" si="119"/>
        <v>1</v>
      </c>
      <c r="EK33">
        <f t="shared" si="120"/>
        <v>1</v>
      </c>
      <c r="EL33">
        <f t="shared" si="121"/>
        <v>1</v>
      </c>
      <c r="EM33">
        <f t="shared" si="122"/>
        <v>1</v>
      </c>
      <c r="EN33">
        <f t="shared" si="123"/>
        <v>1</v>
      </c>
      <c r="EO33">
        <f t="shared" si="124"/>
        <v>1</v>
      </c>
      <c r="EP33">
        <f t="shared" si="125"/>
        <v>1</v>
      </c>
      <c r="EQ33">
        <f t="shared" si="126"/>
        <v>1</v>
      </c>
      <c r="ER33">
        <f t="shared" si="127"/>
        <v>1</v>
      </c>
      <c r="ES33">
        <f t="shared" si="128"/>
        <v>1</v>
      </c>
      <c r="ET33">
        <f t="shared" si="129"/>
        <v>12</v>
      </c>
    </row>
    <row r="34" spans="1:150" x14ac:dyDescent="0.25">
      <c r="A34" s="13" t="s">
        <v>61</v>
      </c>
      <c r="B34" s="13"/>
      <c r="C34" s="13" t="s">
        <v>62</v>
      </c>
      <c r="D34" s="13"/>
      <c r="E34" s="13"/>
      <c r="F34" s="10">
        <f>F35+F39+F47</f>
        <v>1799673</v>
      </c>
      <c r="G34" s="10">
        <f>G35+G39+G47</f>
        <v>1577473.89</v>
      </c>
      <c r="H34" s="12">
        <f t="shared" si="76"/>
        <v>87.65336202743498</v>
      </c>
      <c r="I34" s="10">
        <f t="shared" ref="I34:J34" si="412">I35+I39+I47</f>
        <v>0</v>
      </c>
      <c r="J34" s="10">
        <f t="shared" si="412"/>
        <v>0</v>
      </c>
      <c r="K34" s="12" t="e">
        <f t="shared" si="1"/>
        <v>#DIV/0!</v>
      </c>
      <c r="L34" s="10">
        <f t="shared" ref="L34:M34" si="413">L35+L39+L47</f>
        <v>0</v>
      </c>
      <c r="M34" s="10">
        <f t="shared" si="413"/>
        <v>0</v>
      </c>
      <c r="N34" s="12" t="e">
        <f t="shared" si="3"/>
        <v>#DIV/0!</v>
      </c>
      <c r="O34" s="10">
        <f t="shared" ref="O34:P34" si="414">O35+O39+O47</f>
        <v>0</v>
      </c>
      <c r="P34" s="10">
        <f t="shared" si="414"/>
        <v>0</v>
      </c>
      <c r="Q34" s="12" t="e">
        <f t="shared" si="5"/>
        <v>#DIV/0!</v>
      </c>
      <c r="R34" s="10">
        <f t="shared" ref="R34:S34" si="415">R35+R39+R47</f>
        <v>0</v>
      </c>
      <c r="S34" s="10">
        <f t="shared" si="415"/>
        <v>0</v>
      </c>
      <c r="T34" s="12" t="e">
        <f t="shared" si="7"/>
        <v>#DIV/0!</v>
      </c>
      <c r="U34" s="10">
        <f t="shared" ref="U34:V34" si="416">U35+U39+U47</f>
        <v>1017473</v>
      </c>
      <c r="V34" s="10">
        <f t="shared" si="416"/>
        <v>795705.57000000007</v>
      </c>
      <c r="W34" s="12">
        <f t="shared" si="9"/>
        <v>78.204096816328303</v>
      </c>
      <c r="X34" s="10">
        <f t="shared" ref="X34:Y34" si="417">X35+X39+X47</f>
        <v>0</v>
      </c>
      <c r="Y34" s="10">
        <f t="shared" si="417"/>
        <v>0</v>
      </c>
      <c r="Z34" s="12" t="e">
        <f t="shared" si="11"/>
        <v>#DIV/0!</v>
      </c>
      <c r="AA34" s="10">
        <f t="shared" ref="AA34:AB34" si="418">AA35+AA39+AA47</f>
        <v>0</v>
      </c>
      <c r="AB34" s="10">
        <f t="shared" si="418"/>
        <v>0</v>
      </c>
      <c r="AC34" s="12" t="e">
        <f t="shared" si="13"/>
        <v>#DIV/0!</v>
      </c>
      <c r="AD34" s="10">
        <f t="shared" ref="AD34:AE34" si="419">AD35+AD39+AD47</f>
        <v>637000</v>
      </c>
      <c r="AE34" s="10">
        <f t="shared" si="419"/>
        <v>454341.1</v>
      </c>
      <c r="AF34" s="12">
        <f t="shared" si="15"/>
        <v>71.325133437990573</v>
      </c>
      <c r="AG34" s="10">
        <f t="shared" ref="AG34:AH34" si="420">AG35+AG39+AG47</f>
        <v>0</v>
      </c>
      <c r="AH34" s="10">
        <f t="shared" si="420"/>
        <v>0</v>
      </c>
      <c r="AI34" s="12" t="e">
        <f t="shared" si="17"/>
        <v>#DIV/0!</v>
      </c>
      <c r="AJ34" s="10">
        <f t="shared" ref="AJ34:AK34" si="421">AJ35+AJ39+AJ47</f>
        <v>0</v>
      </c>
      <c r="AK34" s="10">
        <f t="shared" si="421"/>
        <v>0</v>
      </c>
      <c r="AL34" s="12" t="e">
        <f t="shared" si="19"/>
        <v>#DIV/0!</v>
      </c>
      <c r="AM34" s="10">
        <f t="shared" ref="AM34:AN34" si="422">AM35+AM39+AM47</f>
        <v>0</v>
      </c>
      <c r="AN34" s="10">
        <f t="shared" si="422"/>
        <v>0</v>
      </c>
      <c r="AO34" s="12" t="e">
        <f t="shared" si="21"/>
        <v>#DIV/0!</v>
      </c>
      <c r="AP34" s="10">
        <f t="shared" ref="AP34:AQ34" si="423">AP35+AP39+AP47</f>
        <v>380473</v>
      </c>
      <c r="AQ34" s="10">
        <f t="shared" si="423"/>
        <v>341364.47000000003</v>
      </c>
      <c r="AR34" s="12">
        <f t="shared" si="23"/>
        <v>89.72107613418035</v>
      </c>
      <c r="AS34" s="10">
        <f t="shared" ref="AS34:AT34" si="424">AS35+AS39+AS47</f>
        <v>0</v>
      </c>
      <c r="AT34" s="10">
        <f t="shared" si="424"/>
        <v>0</v>
      </c>
      <c r="AU34" s="12" t="e">
        <f t="shared" ref="AU34:AU35" si="425">AT34/AS34*100</f>
        <v>#DIV/0!</v>
      </c>
      <c r="AV34" s="10">
        <f t="shared" ref="AV34:AW34" si="426">AV35+AV39+AV47</f>
        <v>0</v>
      </c>
      <c r="AW34" s="10">
        <f t="shared" si="426"/>
        <v>0</v>
      </c>
      <c r="AX34" s="12" t="e">
        <f t="shared" si="27"/>
        <v>#DIV/0!</v>
      </c>
      <c r="AY34" s="10">
        <f t="shared" ref="AY34:AZ34" si="427">AY35+AY39+AY47</f>
        <v>0</v>
      </c>
      <c r="AZ34" s="10">
        <f t="shared" si="427"/>
        <v>0</v>
      </c>
      <c r="BA34" s="12" t="e">
        <f t="shared" si="29"/>
        <v>#DIV/0!</v>
      </c>
      <c r="BB34" s="10">
        <f t="shared" ref="BB34:BC34" si="428">BB35+BB39+BB47</f>
        <v>0</v>
      </c>
      <c r="BC34" s="10">
        <f t="shared" si="428"/>
        <v>0</v>
      </c>
      <c r="BD34" s="12" t="e">
        <f t="shared" si="31"/>
        <v>#DIV/0!</v>
      </c>
      <c r="BE34" s="10">
        <f t="shared" ref="BE34:BF34" si="429">BE35+BE39+BE47</f>
        <v>0</v>
      </c>
      <c r="BF34" s="10">
        <f t="shared" si="429"/>
        <v>0</v>
      </c>
      <c r="BG34" s="12" t="e">
        <f t="shared" si="33"/>
        <v>#DIV/0!</v>
      </c>
      <c r="BH34" s="10">
        <f t="shared" ref="BH34:BI34" si="430">BH35+BH39+BH47</f>
        <v>0</v>
      </c>
      <c r="BI34" s="10">
        <f t="shared" si="430"/>
        <v>0</v>
      </c>
      <c r="BJ34" s="12" t="e">
        <f t="shared" ref="BJ34:BJ35" si="431">BI34/BH34*100</f>
        <v>#DIV/0!</v>
      </c>
      <c r="BK34" s="10">
        <f t="shared" ref="BK34:BL34" si="432">BK35+BK39+BK47</f>
        <v>0</v>
      </c>
      <c r="BL34" s="10">
        <f t="shared" si="432"/>
        <v>0</v>
      </c>
      <c r="BM34" s="12" t="e">
        <f t="shared" si="37"/>
        <v>#DIV/0!</v>
      </c>
      <c r="BN34" s="10">
        <f t="shared" ref="BN34:BO34" si="433">BN35+BN39+BN47</f>
        <v>0</v>
      </c>
      <c r="BO34" s="10">
        <f t="shared" si="433"/>
        <v>0</v>
      </c>
      <c r="BP34" s="12" t="e">
        <f t="shared" si="39"/>
        <v>#DIV/0!</v>
      </c>
      <c r="BQ34" s="10">
        <f t="shared" ref="BQ34:BR34" si="434">BQ35+BQ39+BQ47</f>
        <v>0</v>
      </c>
      <c r="BR34" s="10">
        <f t="shared" si="434"/>
        <v>0</v>
      </c>
      <c r="BS34" s="12" t="e">
        <f t="shared" si="41"/>
        <v>#DIV/0!</v>
      </c>
      <c r="BT34" s="10">
        <f t="shared" ref="BT34:BU34" si="435">BT35+BT39+BT47</f>
        <v>0</v>
      </c>
      <c r="BU34" s="10">
        <f t="shared" si="435"/>
        <v>0</v>
      </c>
      <c r="BV34" s="12" t="e">
        <f t="shared" ref="BV34:BV35" si="436">BU34/BT34*100</f>
        <v>#DIV/0!</v>
      </c>
      <c r="BW34" s="10">
        <f t="shared" ref="BW34:BX34" si="437">BW35+BW39+BW47</f>
        <v>0</v>
      </c>
      <c r="BX34" s="10">
        <f t="shared" si="437"/>
        <v>0</v>
      </c>
      <c r="BY34" s="12" t="e">
        <f t="shared" ref="BY34:BY35" si="438">BX34/BW34*100</f>
        <v>#DIV/0!</v>
      </c>
      <c r="BZ34" s="10">
        <f t="shared" ref="BZ34:CA34" si="439">BZ35+BZ39+BZ47</f>
        <v>0</v>
      </c>
      <c r="CA34" s="10">
        <f t="shared" si="439"/>
        <v>0</v>
      </c>
      <c r="CB34" s="12" t="e">
        <f t="shared" ref="CB34:CB35" si="440">CA34/BZ34*100</f>
        <v>#DIV/0!</v>
      </c>
      <c r="CC34" s="10">
        <f t="shared" ref="CC34:CD34" si="441">CC35+CC39+CC47</f>
        <v>0</v>
      </c>
      <c r="CD34" s="10">
        <f t="shared" si="441"/>
        <v>0</v>
      </c>
      <c r="CE34" s="12" t="e">
        <f t="shared" ref="CE34:CE35" si="442">CD34/CC34*100</f>
        <v>#DIV/0!</v>
      </c>
      <c r="CF34" s="10">
        <f t="shared" ref="CF34:CG34" si="443">CF35+CF39+CF47</f>
        <v>0</v>
      </c>
      <c r="CG34" s="10">
        <f t="shared" si="443"/>
        <v>0</v>
      </c>
      <c r="CH34" s="12" t="e">
        <f t="shared" si="51"/>
        <v>#DIV/0!</v>
      </c>
      <c r="CI34" s="10">
        <f t="shared" ref="CI34:CJ34" si="444">CI35+CI39+CI47</f>
        <v>782200</v>
      </c>
      <c r="CJ34" s="10">
        <f t="shared" si="444"/>
        <v>781768.32000000007</v>
      </c>
      <c r="CK34" s="12">
        <f t="shared" si="53"/>
        <v>99.944812068524683</v>
      </c>
      <c r="CL34" s="10">
        <f t="shared" ref="CL34:CM34" si="445">CL35+CL39+CL47</f>
        <v>590000</v>
      </c>
      <c r="CM34" s="10">
        <f t="shared" si="445"/>
        <v>589652</v>
      </c>
      <c r="CN34" s="12">
        <f t="shared" si="55"/>
        <v>99.941016949152541</v>
      </c>
      <c r="CO34" s="10">
        <f t="shared" ref="CO34:CP34" si="446">CO35+CO39+CO47</f>
        <v>6100</v>
      </c>
      <c r="CP34" s="10">
        <f t="shared" si="446"/>
        <v>6022.92</v>
      </c>
      <c r="CQ34" s="12">
        <f t="shared" si="57"/>
        <v>98.736393442622955</v>
      </c>
      <c r="CR34" s="10">
        <f t="shared" ref="CR34:CS34" si="447">CR35+CR39+CR47</f>
        <v>0</v>
      </c>
      <c r="CS34" s="10">
        <f t="shared" si="447"/>
        <v>0</v>
      </c>
      <c r="CT34" s="12" t="e">
        <f t="shared" si="59"/>
        <v>#DIV/0!</v>
      </c>
      <c r="CU34" s="10">
        <f t="shared" ref="CU34:CV34" si="448">CU35+CU39+CU47</f>
        <v>186100</v>
      </c>
      <c r="CV34" s="10">
        <f t="shared" si="448"/>
        <v>186093.4</v>
      </c>
      <c r="CW34" s="12">
        <f t="shared" si="61"/>
        <v>99.996453519613098</v>
      </c>
      <c r="CX34" s="10">
        <f t="shared" ref="CX34:CY34" si="449">CX35+CX39+CX47</f>
        <v>0</v>
      </c>
      <c r="CY34" s="10">
        <f t="shared" si="449"/>
        <v>0</v>
      </c>
      <c r="CZ34" s="12" t="e">
        <f t="shared" si="63"/>
        <v>#DIV/0!</v>
      </c>
      <c r="DA34" s="10">
        <f t="shared" ref="DA34:DB34" si="450">DA35+DA39+DA47</f>
        <v>5756900</v>
      </c>
      <c r="DB34" s="10">
        <f t="shared" si="450"/>
        <v>4560250.49</v>
      </c>
      <c r="DC34" s="12">
        <f t="shared" si="64"/>
        <v>79.213647796557169</v>
      </c>
      <c r="DD34" s="10">
        <f t="shared" ref="DD34:DE34" si="451">DD35+DD39+DD47</f>
        <v>4854100</v>
      </c>
      <c r="DE34" s="10">
        <f t="shared" si="451"/>
        <v>3760321.6</v>
      </c>
      <c r="DF34" s="12">
        <f t="shared" si="65"/>
        <v>77.466916627181149</v>
      </c>
      <c r="DG34" s="10">
        <f t="shared" ref="DG34:DH34" si="452">DG35+DG39+DG47</f>
        <v>902800</v>
      </c>
      <c r="DH34" s="10">
        <f t="shared" si="452"/>
        <v>799928.89</v>
      </c>
      <c r="DI34" s="12">
        <f t="shared" si="80"/>
        <v>88.605326761187413</v>
      </c>
      <c r="DJ34" s="10">
        <f t="shared" ref="DJ34:DK34" si="453">DJ35+DJ39+DJ47</f>
        <v>0</v>
      </c>
      <c r="DK34" s="10">
        <f t="shared" si="453"/>
        <v>0</v>
      </c>
      <c r="DL34" s="12" t="e">
        <f t="shared" si="67"/>
        <v>#DIV/0!</v>
      </c>
      <c r="DM34" s="10">
        <f t="shared" ref="DM34:DN34" si="454">DM35+DM39+DM47</f>
        <v>0</v>
      </c>
      <c r="DN34" s="10">
        <f t="shared" si="454"/>
        <v>0</v>
      </c>
      <c r="DO34" s="12" t="e">
        <f t="shared" si="68"/>
        <v>#DIV/0!</v>
      </c>
      <c r="DP34" s="10">
        <f t="shared" ref="DP34:DQ34" si="455">DP35+DP39+DP47</f>
        <v>0</v>
      </c>
      <c r="DQ34" s="10">
        <f t="shared" si="455"/>
        <v>0</v>
      </c>
      <c r="DR34" s="12" t="e">
        <f t="shared" si="69"/>
        <v>#DIV/0!</v>
      </c>
      <c r="DS34" s="10">
        <f t="shared" ref="DS34:DT34" si="456">DS35+DS39+DS47</f>
        <v>396600</v>
      </c>
      <c r="DT34" s="10">
        <f t="shared" si="456"/>
        <v>295000</v>
      </c>
      <c r="DU34" s="12">
        <f t="shared" si="70"/>
        <v>74.382249117498745</v>
      </c>
      <c r="DV34" s="10">
        <f t="shared" ref="DV34:DW34" si="457">DV35+DV39+DV47</f>
        <v>438200</v>
      </c>
      <c r="DW34" s="10">
        <f t="shared" si="457"/>
        <v>438118.89</v>
      </c>
      <c r="DX34" s="12">
        <f t="shared" si="71"/>
        <v>99.981490187129168</v>
      </c>
      <c r="DY34" s="10">
        <f t="shared" ref="DY34:DZ34" si="458">DY35+DY39+DY47</f>
        <v>68000</v>
      </c>
      <c r="DZ34" s="10">
        <f t="shared" si="458"/>
        <v>66810</v>
      </c>
      <c r="EA34" s="12">
        <f t="shared" si="333"/>
        <v>98.25</v>
      </c>
      <c r="EB34" s="10">
        <f t="shared" ref="EB34:EC34" si="459">EB35+EB39+EB47</f>
        <v>0</v>
      </c>
      <c r="EC34" s="10">
        <f t="shared" si="459"/>
        <v>0</v>
      </c>
      <c r="ED34" s="12" t="e">
        <f t="shared" si="73"/>
        <v>#DIV/0!</v>
      </c>
      <c r="EE34" s="10">
        <f t="shared" ref="EE34:EF34" si="460">EE35+EE39+EE47</f>
        <v>7556573</v>
      </c>
      <c r="EF34" s="10">
        <f t="shared" si="460"/>
        <v>6137724.3800000008</v>
      </c>
      <c r="EG34" s="12">
        <f t="shared" si="74"/>
        <v>81.223649662353566</v>
      </c>
      <c r="EH34">
        <f t="shared" si="117"/>
        <v>1</v>
      </c>
      <c r="EI34">
        <f t="shared" si="118"/>
        <v>1</v>
      </c>
      <c r="EJ34">
        <f t="shared" si="119"/>
        <v>1</v>
      </c>
      <c r="EK34">
        <f t="shared" si="120"/>
        <v>1</v>
      </c>
      <c r="EL34">
        <f t="shared" si="121"/>
        <v>1</v>
      </c>
      <c r="EM34">
        <f t="shared" si="122"/>
        <v>1</v>
      </c>
      <c r="EN34">
        <f t="shared" si="123"/>
        <v>1</v>
      </c>
      <c r="EO34">
        <f t="shared" si="124"/>
        <v>1</v>
      </c>
      <c r="EP34">
        <f t="shared" si="125"/>
        <v>1</v>
      </c>
      <c r="EQ34">
        <f t="shared" si="126"/>
        <v>1</v>
      </c>
      <c r="ER34">
        <f t="shared" si="127"/>
        <v>1</v>
      </c>
      <c r="ES34">
        <f t="shared" si="128"/>
        <v>1</v>
      </c>
      <c r="ET34">
        <f t="shared" si="129"/>
        <v>12</v>
      </c>
    </row>
    <row r="35" spans="1:150" x14ac:dyDescent="0.25">
      <c r="A35" s="5" t="s">
        <v>63</v>
      </c>
      <c r="B35" s="13"/>
      <c r="C35" s="5" t="s">
        <v>64</v>
      </c>
      <c r="D35" s="13"/>
      <c r="E35" s="13"/>
      <c r="F35" s="8">
        <f>F36+F37+F38</f>
        <v>0</v>
      </c>
      <c r="G35" s="8">
        <f>G36+G37+G38</f>
        <v>0</v>
      </c>
      <c r="H35" s="12" t="e">
        <f t="shared" si="76"/>
        <v>#DIV/0!</v>
      </c>
      <c r="I35" s="8">
        <f t="shared" ref="I35:J35" si="461">I36+I37+I38</f>
        <v>0</v>
      </c>
      <c r="J35" s="8">
        <f t="shared" si="461"/>
        <v>0</v>
      </c>
      <c r="K35" s="12" t="e">
        <f t="shared" si="1"/>
        <v>#DIV/0!</v>
      </c>
      <c r="L35" s="8">
        <f t="shared" ref="L35:M35" si="462">L36+L37+L38</f>
        <v>0</v>
      </c>
      <c r="M35" s="8">
        <f t="shared" si="462"/>
        <v>0</v>
      </c>
      <c r="N35" s="12" t="e">
        <f t="shared" si="3"/>
        <v>#DIV/0!</v>
      </c>
      <c r="O35" s="8">
        <f t="shared" ref="O35:P35" si="463">O36+O37+O38</f>
        <v>0</v>
      </c>
      <c r="P35" s="8">
        <f t="shared" si="463"/>
        <v>0</v>
      </c>
      <c r="Q35" s="12" t="e">
        <f t="shared" si="5"/>
        <v>#DIV/0!</v>
      </c>
      <c r="R35" s="8">
        <f t="shared" ref="R35:S35" si="464">R36+R37+R38</f>
        <v>0</v>
      </c>
      <c r="S35" s="8">
        <f t="shared" si="464"/>
        <v>0</v>
      </c>
      <c r="T35" s="12" t="e">
        <f t="shared" si="7"/>
        <v>#DIV/0!</v>
      </c>
      <c r="U35" s="8">
        <f t="shared" ref="U35:V35" si="465">U36+U37+U38</f>
        <v>0</v>
      </c>
      <c r="V35" s="8">
        <f t="shared" si="465"/>
        <v>0</v>
      </c>
      <c r="W35" s="12" t="e">
        <f t="shared" si="9"/>
        <v>#DIV/0!</v>
      </c>
      <c r="X35" s="8">
        <f t="shared" ref="X35:Y35" si="466">X36+X37+X38</f>
        <v>0</v>
      </c>
      <c r="Y35" s="8">
        <f t="shared" si="466"/>
        <v>0</v>
      </c>
      <c r="Z35" s="12" t="e">
        <f t="shared" si="11"/>
        <v>#DIV/0!</v>
      </c>
      <c r="AA35" s="8">
        <f t="shared" ref="AA35:AB35" si="467">AA36+AA37+AA38</f>
        <v>0</v>
      </c>
      <c r="AB35" s="8">
        <f t="shared" si="467"/>
        <v>0</v>
      </c>
      <c r="AC35" s="12" t="e">
        <f t="shared" si="13"/>
        <v>#DIV/0!</v>
      </c>
      <c r="AD35" s="8">
        <f t="shared" ref="AD35:AE35" si="468">AD36+AD37+AD38</f>
        <v>0</v>
      </c>
      <c r="AE35" s="8">
        <f t="shared" si="468"/>
        <v>0</v>
      </c>
      <c r="AF35" s="12" t="e">
        <f t="shared" si="15"/>
        <v>#DIV/0!</v>
      </c>
      <c r="AG35" s="8">
        <f t="shared" ref="AG35:AH35" si="469">AG36+AG37+AG38</f>
        <v>0</v>
      </c>
      <c r="AH35" s="8">
        <f t="shared" si="469"/>
        <v>0</v>
      </c>
      <c r="AI35" s="12" t="e">
        <f t="shared" si="17"/>
        <v>#DIV/0!</v>
      </c>
      <c r="AJ35" s="8">
        <f t="shared" ref="AJ35:AK35" si="470">AJ36+AJ37+AJ38</f>
        <v>0</v>
      </c>
      <c r="AK35" s="8">
        <f t="shared" si="470"/>
        <v>0</v>
      </c>
      <c r="AL35" s="12" t="e">
        <f t="shared" si="19"/>
        <v>#DIV/0!</v>
      </c>
      <c r="AM35" s="8">
        <f t="shared" ref="AM35:AN35" si="471">AM36+AM37+AM38</f>
        <v>0</v>
      </c>
      <c r="AN35" s="8">
        <f t="shared" si="471"/>
        <v>0</v>
      </c>
      <c r="AO35" s="12" t="e">
        <f t="shared" si="21"/>
        <v>#DIV/0!</v>
      </c>
      <c r="AP35" s="8">
        <f t="shared" ref="AP35:AQ35" si="472">AP36+AP37+AP38</f>
        <v>0</v>
      </c>
      <c r="AQ35" s="8">
        <f t="shared" si="472"/>
        <v>0</v>
      </c>
      <c r="AR35" s="12" t="e">
        <f t="shared" si="23"/>
        <v>#DIV/0!</v>
      </c>
      <c r="AS35" s="8">
        <f t="shared" ref="AS35:AT35" si="473">AS36+AS37+AS38</f>
        <v>0</v>
      </c>
      <c r="AT35" s="8">
        <f t="shared" si="473"/>
        <v>0</v>
      </c>
      <c r="AU35" s="12" t="e">
        <f t="shared" si="425"/>
        <v>#DIV/0!</v>
      </c>
      <c r="AV35" s="8">
        <f t="shared" ref="AV35:AW35" si="474">AV36+AV37+AV38</f>
        <v>0</v>
      </c>
      <c r="AW35" s="8">
        <f t="shared" si="474"/>
        <v>0</v>
      </c>
      <c r="AX35" s="12" t="e">
        <f t="shared" si="27"/>
        <v>#DIV/0!</v>
      </c>
      <c r="AY35" s="8">
        <f t="shared" ref="AY35:AZ35" si="475">AY36+AY37+AY38</f>
        <v>0</v>
      </c>
      <c r="AZ35" s="8">
        <f t="shared" si="475"/>
        <v>0</v>
      </c>
      <c r="BA35" s="12" t="e">
        <f t="shared" si="29"/>
        <v>#DIV/0!</v>
      </c>
      <c r="BB35" s="8">
        <f t="shared" ref="BB35:BC35" si="476">BB36+BB37+BB38</f>
        <v>0</v>
      </c>
      <c r="BC35" s="8">
        <f t="shared" si="476"/>
        <v>0</v>
      </c>
      <c r="BD35" s="12" t="e">
        <f t="shared" si="31"/>
        <v>#DIV/0!</v>
      </c>
      <c r="BE35" s="8">
        <f t="shared" ref="BE35:BF35" si="477">BE36+BE37+BE38</f>
        <v>0</v>
      </c>
      <c r="BF35" s="8">
        <f t="shared" si="477"/>
        <v>0</v>
      </c>
      <c r="BG35" s="12" t="e">
        <f t="shared" si="33"/>
        <v>#DIV/0!</v>
      </c>
      <c r="BH35" s="8">
        <f t="shared" ref="BH35:BI35" si="478">BH36+BH37+BH38</f>
        <v>0</v>
      </c>
      <c r="BI35" s="8">
        <f t="shared" si="478"/>
        <v>0</v>
      </c>
      <c r="BJ35" s="12" t="e">
        <f t="shared" si="431"/>
        <v>#DIV/0!</v>
      </c>
      <c r="BK35" s="8">
        <f t="shared" ref="BK35:BL35" si="479">BK36+BK37+BK38</f>
        <v>0</v>
      </c>
      <c r="BL35" s="8">
        <f t="shared" si="479"/>
        <v>0</v>
      </c>
      <c r="BM35" s="12" t="e">
        <f t="shared" si="37"/>
        <v>#DIV/0!</v>
      </c>
      <c r="BN35" s="8">
        <f t="shared" ref="BN35:BO35" si="480">BN36+BN37+BN38</f>
        <v>0</v>
      </c>
      <c r="BO35" s="8">
        <f t="shared" si="480"/>
        <v>0</v>
      </c>
      <c r="BP35" s="12" t="e">
        <f t="shared" si="39"/>
        <v>#DIV/0!</v>
      </c>
      <c r="BQ35" s="8">
        <f t="shared" ref="BQ35:BR35" si="481">BQ36+BQ37+BQ38</f>
        <v>0</v>
      </c>
      <c r="BR35" s="8">
        <f t="shared" si="481"/>
        <v>0</v>
      </c>
      <c r="BS35" s="12" t="e">
        <f t="shared" si="41"/>
        <v>#DIV/0!</v>
      </c>
      <c r="BT35" s="8">
        <f t="shared" ref="BT35:BU35" si="482">BT36+BT37+BT38</f>
        <v>0</v>
      </c>
      <c r="BU35" s="8">
        <f t="shared" si="482"/>
        <v>0</v>
      </c>
      <c r="BV35" s="12" t="e">
        <f t="shared" si="436"/>
        <v>#DIV/0!</v>
      </c>
      <c r="BW35" s="8">
        <f t="shared" ref="BW35:BX35" si="483">BW36+BW37+BW38</f>
        <v>0</v>
      </c>
      <c r="BX35" s="8">
        <f t="shared" si="483"/>
        <v>0</v>
      </c>
      <c r="BY35" s="12" t="e">
        <f t="shared" si="438"/>
        <v>#DIV/0!</v>
      </c>
      <c r="BZ35" s="8">
        <f t="shared" ref="BZ35:CA35" si="484">BZ36+BZ37+BZ38</f>
        <v>0</v>
      </c>
      <c r="CA35" s="8">
        <f t="shared" si="484"/>
        <v>0</v>
      </c>
      <c r="CB35" s="12" t="e">
        <f t="shared" si="440"/>
        <v>#DIV/0!</v>
      </c>
      <c r="CC35" s="8">
        <f t="shared" ref="CC35:CD35" si="485">CC36+CC37+CC38</f>
        <v>0</v>
      </c>
      <c r="CD35" s="8">
        <f t="shared" si="485"/>
        <v>0</v>
      </c>
      <c r="CE35" s="12" t="e">
        <f t="shared" si="442"/>
        <v>#DIV/0!</v>
      </c>
      <c r="CF35" s="8">
        <f t="shared" ref="CF35:CG35" si="486">CF36+CF37+CF38</f>
        <v>0</v>
      </c>
      <c r="CG35" s="8">
        <f t="shared" si="486"/>
        <v>0</v>
      </c>
      <c r="CH35" s="12" t="e">
        <f t="shared" si="51"/>
        <v>#DIV/0!</v>
      </c>
      <c r="CI35" s="8">
        <f t="shared" ref="CI35:CJ35" si="487">CI36+CI37+CI38</f>
        <v>0</v>
      </c>
      <c r="CJ35" s="8">
        <f t="shared" si="487"/>
        <v>0</v>
      </c>
      <c r="CK35" s="12" t="e">
        <f t="shared" si="53"/>
        <v>#DIV/0!</v>
      </c>
      <c r="CL35" s="8">
        <f t="shared" ref="CL35:CM35" si="488">CL36+CL37+CL38</f>
        <v>0</v>
      </c>
      <c r="CM35" s="8">
        <f t="shared" si="488"/>
        <v>0</v>
      </c>
      <c r="CN35" s="12" t="e">
        <f t="shared" si="55"/>
        <v>#DIV/0!</v>
      </c>
      <c r="CO35" s="8">
        <f t="shared" ref="CO35:CP35" si="489">CO36+CO37+CO38</f>
        <v>0</v>
      </c>
      <c r="CP35" s="8">
        <f t="shared" si="489"/>
        <v>0</v>
      </c>
      <c r="CQ35" s="12" t="e">
        <f t="shared" si="57"/>
        <v>#DIV/0!</v>
      </c>
      <c r="CR35" s="8">
        <f t="shared" ref="CR35:CS35" si="490">CR36+CR37+CR38</f>
        <v>0</v>
      </c>
      <c r="CS35" s="8">
        <f t="shared" si="490"/>
        <v>0</v>
      </c>
      <c r="CT35" s="12" t="e">
        <f t="shared" si="59"/>
        <v>#DIV/0!</v>
      </c>
      <c r="CU35" s="8">
        <f t="shared" ref="CU35:CV35" si="491">CU36+CU37+CU38</f>
        <v>0</v>
      </c>
      <c r="CV35" s="8">
        <f t="shared" si="491"/>
        <v>0</v>
      </c>
      <c r="CW35" s="12" t="e">
        <f t="shared" si="61"/>
        <v>#DIV/0!</v>
      </c>
      <c r="CX35" s="8">
        <f t="shared" ref="CX35:CY35" si="492">CX36+CX37+CX38</f>
        <v>0</v>
      </c>
      <c r="CY35" s="8">
        <f t="shared" si="492"/>
        <v>0</v>
      </c>
      <c r="CZ35" s="12" t="e">
        <f t="shared" si="63"/>
        <v>#DIV/0!</v>
      </c>
      <c r="DA35" s="8">
        <f t="shared" ref="DA35:DB35" si="493">DA36+DA37+DA38</f>
        <v>0</v>
      </c>
      <c r="DB35" s="8">
        <f t="shared" si="493"/>
        <v>0</v>
      </c>
      <c r="DC35" s="12" t="e">
        <f t="shared" si="64"/>
        <v>#DIV/0!</v>
      </c>
      <c r="DD35" s="8">
        <f t="shared" ref="DD35:DE35" si="494">DD36+DD37+DD38</f>
        <v>0</v>
      </c>
      <c r="DE35" s="8">
        <f t="shared" si="494"/>
        <v>0</v>
      </c>
      <c r="DF35" s="12" t="e">
        <f t="shared" si="65"/>
        <v>#DIV/0!</v>
      </c>
      <c r="DG35" s="8">
        <f t="shared" ref="DG35:DH35" si="495">DG36+DG37+DG38</f>
        <v>0</v>
      </c>
      <c r="DH35" s="8">
        <f t="shared" si="495"/>
        <v>0</v>
      </c>
      <c r="DI35" s="12" t="e">
        <f t="shared" si="80"/>
        <v>#DIV/0!</v>
      </c>
      <c r="DJ35" s="8">
        <f t="shared" ref="DJ35:DK35" si="496">DJ36+DJ37+DJ38</f>
        <v>0</v>
      </c>
      <c r="DK35" s="8">
        <f t="shared" si="496"/>
        <v>0</v>
      </c>
      <c r="DL35" s="12" t="e">
        <f t="shared" si="67"/>
        <v>#DIV/0!</v>
      </c>
      <c r="DM35" s="8">
        <f t="shared" ref="DM35:DN35" si="497">DM36+DM37+DM38</f>
        <v>0</v>
      </c>
      <c r="DN35" s="8">
        <f t="shared" si="497"/>
        <v>0</v>
      </c>
      <c r="DO35" s="12" t="e">
        <f t="shared" si="68"/>
        <v>#DIV/0!</v>
      </c>
      <c r="DP35" s="8">
        <f t="shared" ref="DP35:DQ35" si="498">DP36+DP37+DP38</f>
        <v>0</v>
      </c>
      <c r="DQ35" s="8">
        <f t="shared" si="498"/>
        <v>0</v>
      </c>
      <c r="DR35" s="12" t="e">
        <f t="shared" si="69"/>
        <v>#DIV/0!</v>
      </c>
      <c r="DS35" s="8">
        <f t="shared" ref="DS35:DT35" si="499">DS36+DS37+DS38</f>
        <v>0</v>
      </c>
      <c r="DT35" s="8">
        <f t="shared" si="499"/>
        <v>0</v>
      </c>
      <c r="DU35" s="12" t="e">
        <f t="shared" si="70"/>
        <v>#DIV/0!</v>
      </c>
      <c r="DV35" s="8">
        <f t="shared" ref="DV35:DW35" si="500">DV36+DV37+DV38</f>
        <v>0</v>
      </c>
      <c r="DW35" s="8">
        <f t="shared" si="500"/>
        <v>0</v>
      </c>
      <c r="DX35" s="12" t="e">
        <f t="shared" si="71"/>
        <v>#DIV/0!</v>
      </c>
      <c r="DY35" s="8">
        <f t="shared" ref="DY35:DZ35" si="501">DY36+DY37+DY38</f>
        <v>0</v>
      </c>
      <c r="DZ35" s="8">
        <f t="shared" si="501"/>
        <v>0</v>
      </c>
      <c r="EA35" s="12" t="e">
        <f t="shared" si="333"/>
        <v>#DIV/0!</v>
      </c>
      <c r="EB35" s="8">
        <f t="shared" ref="EB35:EC35" si="502">EB36+EB37+EB38</f>
        <v>0</v>
      </c>
      <c r="EC35" s="8">
        <f t="shared" si="502"/>
        <v>0</v>
      </c>
      <c r="ED35" s="12" t="e">
        <f t="shared" si="73"/>
        <v>#DIV/0!</v>
      </c>
      <c r="EE35" s="8">
        <f t="shared" ref="EE35:EF35" si="503">EE36+EE37+EE38</f>
        <v>0</v>
      </c>
      <c r="EF35" s="8">
        <f t="shared" si="503"/>
        <v>0</v>
      </c>
      <c r="EG35" s="12" t="e">
        <f t="shared" si="74"/>
        <v>#DIV/0!</v>
      </c>
    </row>
    <row r="36" spans="1:150" x14ac:dyDescent="0.25">
      <c r="B36" s="5">
        <v>244</v>
      </c>
      <c r="C36" s="5" t="s">
        <v>64</v>
      </c>
      <c r="D36" s="5"/>
      <c r="E36" s="5"/>
      <c r="F36" s="8">
        <f t="shared" ref="F36:G41" si="504">I36+U36+BB36+BN36+CI36+BK36</f>
        <v>0</v>
      </c>
      <c r="G36" s="8">
        <f t="shared" si="504"/>
        <v>0</v>
      </c>
      <c r="H36" s="12" t="e">
        <f t="shared" si="76"/>
        <v>#DIV/0!</v>
      </c>
      <c r="I36" s="6">
        <f t="shared" ref="I36:J55" si="505">L36+O36+R36</f>
        <v>0</v>
      </c>
      <c r="J36" s="6">
        <f t="shared" si="505"/>
        <v>0</v>
      </c>
      <c r="K36" s="12" t="e">
        <f t="shared" si="1"/>
        <v>#DIV/0!</v>
      </c>
      <c r="L36" s="6"/>
      <c r="M36" s="6"/>
      <c r="N36" s="12" t="e">
        <f t="shared" si="3"/>
        <v>#DIV/0!</v>
      </c>
      <c r="O36" s="5"/>
      <c r="P36" s="5"/>
      <c r="Q36" s="12" t="e">
        <f t="shared" si="5"/>
        <v>#DIV/0!</v>
      </c>
      <c r="R36" s="6"/>
      <c r="S36" s="6"/>
      <c r="T36" s="12" t="e">
        <f t="shared" si="7"/>
        <v>#DIV/0!</v>
      </c>
      <c r="U36" s="6">
        <f t="shared" ref="U36:V41" si="506">X36+AA36+AD36+AG36+AM36+AP36+AJ36</f>
        <v>0</v>
      </c>
      <c r="V36" s="6">
        <f t="shared" si="506"/>
        <v>0</v>
      </c>
      <c r="W36" s="12" t="e">
        <f t="shared" si="9"/>
        <v>#DIV/0!</v>
      </c>
      <c r="X36" s="6"/>
      <c r="Y36" s="6"/>
      <c r="Z36" s="12" t="e">
        <f t="shared" si="11"/>
        <v>#DIV/0!</v>
      </c>
      <c r="AA36" s="12"/>
      <c r="AB36" s="12"/>
      <c r="AC36" s="12" t="e">
        <f t="shared" si="13"/>
        <v>#DIV/0!</v>
      </c>
      <c r="AD36" s="6"/>
      <c r="AE36" s="6"/>
      <c r="AF36" s="12" t="e">
        <f t="shared" si="15"/>
        <v>#DIV/0!</v>
      </c>
      <c r="AG36" s="6"/>
      <c r="AH36" s="6"/>
      <c r="AI36" s="12" t="e">
        <f t="shared" si="17"/>
        <v>#DIV/0!</v>
      </c>
      <c r="AJ36" s="5"/>
      <c r="AK36" s="5"/>
      <c r="AL36" s="12" t="e">
        <f t="shared" si="19"/>
        <v>#DIV/0!</v>
      </c>
      <c r="AM36" s="6"/>
      <c r="AN36" s="6"/>
      <c r="AO36" s="12" t="e">
        <f t="shared" si="21"/>
        <v>#DIV/0!</v>
      </c>
      <c r="AP36" s="44"/>
      <c r="AQ36" s="44"/>
      <c r="AR36" s="12" t="e">
        <f t="shared" si="23"/>
        <v>#DIV/0!</v>
      </c>
      <c r="AS36" s="12"/>
      <c r="AT36" s="12"/>
      <c r="AU36" s="12"/>
      <c r="AV36" s="44"/>
      <c r="AW36" s="44"/>
      <c r="AX36" s="12" t="e">
        <f t="shared" si="27"/>
        <v>#DIV/0!</v>
      </c>
      <c r="AY36" s="12"/>
      <c r="AZ36" s="12"/>
      <c r="BA36" s="12" t="e">
        <f t="shared" si="29"/>
        <v>#DIV/0!</v>
      </c>
      <c r="BB36" s="12">
        <f>BE36</f>
        <v>0</v>
      </c>
      <c r="BC36" s="12">
        <f>BF36</f>
        <v>0</v>
      </c>
      <c r="BD36" s="12" t="e">
        <f t="shared" si="31"/>
        <v>#DIV/0!</v>
      </c>
      <c r="BE36" s="6"/>
      <c r="BF36" s="6"/>
      <c r="BG36" s="12" t="e">
        <f t="shared" si="33"/>
        <v>#DIV/0!</v>
      </c>
      <c r="BH36" s="12"/>
      <c r="BI36" s="12"/>
      <c r="BJ36" s="12"/>
      <c r="BK36" s="11"/>
      <c r="BL36" s="11"/>
      <c r="BM36" s="12" t="e">
        <f t="shared" si="37"/>
        <v>#DIV/0!</v>
      </c>
      <c r="BN36" s="6">
        <f>BQ36+CF36</f>
        <v>0</v>
      </c>
      <c r="BO36" s="6">
        <f>BR36+CG36</f>
        <v>0</v>
      </c>
      <c r="BP36" s="12" t="e">
        <f t="shared" si="39"/>
        <v>#DIV/0!</v>
      </c>
      <c r="BQ36" s="5"/>
      <c r="BR36" s="5"/>
      <c r="BS36" s="12" t="e">
        <f t="shared" si="41"/>
        <v>#DIV/0!</v>
      </c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 t="e">
        <f t="shared" si="51"/>
        <v>#DIV/0!</v>
      </c>
      <c r="CI36" s="6">
        <f t="shared" ref="CI36:CJ55" si="507">CL36+CO36+CR36+CU36+CX36</f>
        <v>0</v>
      </c>
      <c r="CJ36" s="6">
        <f t="shared" si="507"/>
        <v>0</v>
      </c>
      <c r="CK36" s="12" t="e">
        <f t="shared" si="53"/>
        <v>#DIV/0!</v>
      </c>
      <c r="CL36" s="6"/>
      <c r="CM36" s="6"/>
      <c r="CN36" s="12" t="e">
        <f t="shared" si="55"/>
        <v>#DIV/0!</v>
      </c>
      <c r="CO36" s="6"/>
      <c r="CP36" s="6"/>
      <c r="CQ36" s="12" t="e">
        <f t="shared" si="57"/>
        <v>#DIV/0!</v>
      </c>
      <c r="CR36" s="6"/>
      <c r="CS36" s="6"/>
      <c r="CT36" s="12" t="e">
        <f t="shared" si="59"/>
        <v>#DIV/0!</v>
      </c>
      <c r="CU36" s="6"/>
      <c r="CV36" s="6"/>
      <c r="CW36" s="12" t="e">
        <f t="shared" si="61"/>
        <v>#DIV/0!</v>
      </c>
      <c r="CX36" s="6"/>
      <c r="CY36" s="6"/>
      <c r="CZ36" s="12" t="e">
        <f t="shared" si="63"/>
        <v>#DIV/0!</v>
      </c>
      <c r="DA36" s="6">
        <f t="shared" ref="DA36:DB38" si="508">DD36+DJ36+DM36+DP36+DS36+DV36+EB36</f>
        <v>0</v>
      </c>
      <c r="DB36" s="6">
        <f t="shared" si="508"/>
        <v>0</v>
      </c>
      <c r="DC36" s="12" t="e">
        <f t="shared" si="64"/>
        <v>#DIV/0!</v>
      </c>
      <c r="DD36" s="6"/>
      <c r="DE36" s="6"/>
      <c r="DF36" s="12" t="e">
        <f t="shared" si="65"/>
        <v>#DIV/0!</v>
      </c>
      <c r="DG36" s="65">
        <f t="shared" ref="DG36:DH38" si="509">DJ36+DM36+DP36+DS36+DV36+EB36</f>
        <v>0</v>
      </c>
      <c r="DH36" s="65">
        <f t="shared" si="509"/>
        <v>0</v>
      </c>
      <c r="DI36" s="12" t="e">
        <f t="shared" si="80"/>
        <v>#DIV/0!</v>
      </c>
      <c r="DJ36" s="14"/>
      <c r="DK36" s="14"/>
      <c r="DL36" s="12" t="e">
        <f t="shared" si="67"/>
        <v>#DIV/0!</v>
      </c>
      <c r="DM36" s="6"/>
      <c r="DN36" s="6"/>
      <c r="DO36" s="12" t="e">
        <f t="shared" si="68"/>
        <v>#DIV/0!</v>
      </c>
      <c r="DP36" s="12"/>
      <c r="DQ36" s="12"/>
      <c r="DR36" s="12" t="e">
        <f t="shared" si="69"/>
        <v>#DIV/0!</v>
      </c>
      <c r="DS36" s="6"/>
      <c r="DT36" s="6"/>
      <c r="DU36" s="12" t="e">
        <f t="shared" si="70"/>
        <v>#DIV/0!</v>
      </c>
      <c r="DV36" s="12"/>
      <c r="DW36" s="6"/>
      <c r="DX36" s="12" t="e">
        <f t="shared" si="71"/>
        <v>#DIV/0!</v>
      </c>
      <c r="DY36" s="5"/>
      <c r="DZ36" s="5"/>
      <c r="EA36" s="12" t="e">
        <f t="shared" si="333"/>
        <v>#DIV/0!</v>
      </c>
      <c r="EB36" s="5"/>
      <c r="EC36" s="5"/>
      <c r="ED36" s="12" t="e">
        <f t="shared" si="73"/>
        <v>#DIV/0!</v>
      </c>
      <c r="EE36" s="6">
        <f t="shared" ref="EE36:EF38" si="510">I36+U36+BB36+BN36+CI36+DA36+BK36</f>
        <v>0</v>
      </c>
      <c r="EF36" s="6">
        <f t="shared" si="510"/>
        <v>0</v>
      </c>
      <c r="EG36" s="12" t="e">
        <f t="shared" si="74"/>
        <v>#DIV/0!</v>
      </c>
      <c r="EH36">
        <f t="shared" si="117"/>
        <v>1</v>
      </c>
      <c r="EI36">
        <f t="shared" si="118"/>
        <v>1</v>
      </c>
      <c r="EJ36">
        <f t="shared" si="119"/>
        <v>1</v>
      </c>
      <c r="EK36">
        <f t="shared" si="120"/>
        <v>1</v>
      </c>
      <c r="EL36">
        <f t="shared" si="121"/>
        <v>1</v>
      </c>
      <c r="EM36">
        <f t="shared" si="122"/>
        <v>1</v>
      </c>
      <c r="EN36">
        <f t="shared" si="123"/>
        <v>1</v>
      </c>
      <c r="EO36">
        <f t="shared" si="124"/>
        <v>1</v>
      </c>
      <c r="EP36">
        <f t="shared" si="125"/>
        <v>1</v>
      </c>
      <c r="EQ36">
        <f t="shared" si="126"/>
        <v>1</v>
      </c>
      <c r="ER36">
        <f t="shared" si="127"/>
        <v>1</v>
      </c>
      <c r="ES36">
        <f t="shared" si="128"/>
        <v>1</v>
      </c>
      <c r="ET36">
        <f t="shared" si="129"/>
        <v>12</v>
      </c>
    </row>
    <row r="37" spans="1:150" x14ac:dyDescent="0.25">
      <c r="A37" s="5"/>
      <c r="B37" s="50">
        <v>245</v>
      </c>
      <c r="C37" s="50" t="s">
        <v>87</v>
      </c>
      <c r="D37" s="5"/>
      <c r="E37" s="5"/>
      <c r="F37" s="8">
        <f t="shared" si="504"/>
        <v>0</v>
      </c>
      <c r="G37" s="8">
        <f t="shared" si="504"/>
        <v>0</v>
      </c>
      <c r="H37" s="12" t="e">
        <f t="shared" si="76"/>
        <v>#DIV/0!</v>
      </c>
      <c r="I37" s="6">
        <f t="shared" si="505"/>
        <v>0</v>
      </c>
      <c r="J37" s="6">
        <f t="shared" si="505"/>
        <v>0</v>
      </c>
      <c r="K37" s="12" t="e">
        <f t="shared" si="1"/>
        <v>#DIV/0!</v>
      </c>
      <c r="L37" s="6"/>
      <c r="M37" s="6"/>
      <c r="N37" s="12" t="e">
        <f t="shared" si="3"/>
        <v>#DIV/0!</v>
      </c>
      <c r="O37" s="5"/>
      <c r="P37" s="5"/>
      <c r="Q37" s="12" t="e">
        <f t="shared" si="5"/>
        <v>#DIV/0!</v>
      </c>
      <c r="R37" s="6"/>
      <c r="S37" s="6"/>
      <c r="T37" s="12" t="e">
        <f t="shared" si="7"/>
        <v>#DIV/0!</v>
      </c>
      <c r="U37" s="6">
        <f t="shared" si="506"/>
        <v>0</v>
      </c>
      <c r="V37" s="6">
        <f t="shared" si="506"/>
        <v>0</v>
      </c>
      <c r="W37" s="12" t="e">
        <f t="shared" si="9"/>
        <v>#DIV/0!</v>
      </c>
      <c r="X37" s="6"/>
      <c r="Y37" s="6"/>
      <c r="Z37" s="12" t="e">
        <f t="shared" si="11"/>
        <v>#DIV/0!</v>
      </c>
      <c r="AA37" s="12"/>
      <c r="AB37" s="12"/>
      <c r="AC37" s="12" t="e">
        <f t="shared" si="13"/>
        <v>#DIV/0!</v>
      </c>
      <c r="AD37" s="6"/>
      <c r="AE37" s="6"/>
      <c r="AF37" s="12" t="e">
        <f t="shared" si="15"/>
        <v>#DIV/0!</v>
      </c>
      <c r="AG37" s="6"/>
      <c r="AH37" s="6"/>
      <c r="AI37" s="12" t="e">
        <f t="shared" si="17"/>
        <v>#DIV/0!</v>
      </c>
      <c r="AJ37" s="5"/>
      <c r="AK37" s="5"/>
      <c r="AL37" s="12" t="e">
        <f t="shared" si="19"/>
        <v>#DIV/0!</v>
      </c>
      <c r="AM37" s="6"/>
      <c r="AN37" s="6"/>
      <c r="AO37" s="12" t="e">
        <f t="shared" si="21"/>
        <v>#DIV/0!</v>
      </c>
      <c r="AP37" s="44"/>
      <c r="AQ37" s="44"/>
      <c r="AR37" s="12" t="e">
        <f t="shared" si="23"/>
        <v>#DIV/0!</v>
      </c>
      <c r="AS37" s="12"/>
      <c r="AT37" s="12"/>
      <c r="AU37" s="12"/>
      <c r="AV37" s="44"/>
      <c r="AW37" s="44"/>
      <c r="AX37" s="12" t="e">
        <f t="shared" si="27"/>
        <v>#DIV/0!</v>
      </c>
      <c r="AY37" s="12"/>
      <c r="AZ37" s="12"/>
      <c r="BA37" s="12" t="e">
        <f t="shared" si="29"/>
        <v>#DIV/0!</v>
      </c>
      <c r="BB37" s="12"/>
      <c r="BC37" s="12"/>
      <c r="BD37" s="12" t="e">
        <f t="shared" si="31"/>
        <v>#DIV/0!</v>
      </c>
      <c r="BE37" s="6"/>
      <c r="BF37" s="6"/>
      <c r="BG37" s="12" t="e">
        <f t="shared" si="33"/>
        <v>#DIV/0!</v>
      </c>
      <c r="BH37" s="12"/>
      <c r="BI37" s="12"/>
      <c r="BJ37" s="12"/>
      <c r="BK37" s="11"/>
      <c r="BL37" s="11"/>
      <c r="BM37" s="12" t="e">
        <f t="shared" si="37"/>
        <v>#DIV/0!</v>
      </c>
      <c r="BN37" s="6"/>
      <c r="BO37" s="6"/>
      <c r="BP37" s="12" t="e">
        <f t="shared" si="39"/>
        <v>#DIV/0!</v>
      </c>
      <c r="BQ37" s="5"/>
      <c r="BR37" s="5"/>
      <c r="BS37" s="12" t="e">
        <f t="shared" si="41"/>
        <v>#DIV/0!</v>
      </c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 t="e">
        <f t="shared" si="51"/>
        <v>#DIV/0!</v>
      </c>
      <c r="CI37" s="6">
        <f t="shared" si="507"/>
        <v>0</v>
      </c>
      <c r="CJ37" s="6">
        <f t="shared" si="507"/>
        <v>0</v>
      </c>
      <c r="CK37" s="12" t="e">
        <f t="shared" si="53"/>
        <v>#DIV/0!</v>
      </c>
      <c r="CL37" s="6"/>
      <c r="CM37" s="6"/>
      <c r="CN37" s="12" t="e">
        <f t="shared" si="55"/>
        <v>#DIV/0!</v>
      </c>
      <c r="CO37" s="6"/>
      <c r="CP37" s="6"/>
      <c r="CQ37" s="12" t="e">
        <f t="shared" si="57"/>
        <v>#DIV/0!</v>
      </c>
      <c r="CR37" s="6"/>
      <c r="CS37" s="6"/>
      <c r="CT37" s="12" t="e">
        <f t="shared" si="59"/>
        <v>#DIV/0!</v>
      </c>
      <c r="CU37" s="6"/>
      <c r="CV37" s="6"/>
      <c r="CW37" s="12" t="e">
        <f t="shared" si="61"/>
        <v>#DIV/0!</v>
      </c>
      <c r="CX37" s="6"/>
      <c r="CY37" s="6"/>
      <c r="CZ37" s="12" t="e">
        <f t="shared" si="63"/>
        <v>#DIV/0!</v>
      </c>
      <c r="DA37" s="6">
        <f t="shared" si="508"/>
        <v>0</v>
      </c>
      <c r="DB37" s="6">
        <f t="shared" si="508"/>
        <v>0</v>
      </c>
      <c r="DC37" s="12" t="e">
        <f t="shared" si="64"/>
        <v>#DIV/0!</v>
      </c>
      <c r="DD37" s="6"/>
      <c r="DE37" s="6"/>
      <c r="DF37" s="12" t="e">
        <f t="shared" si="65"/>
        <v>#DIV/0!</v>
      </c>
      <c r="DG37" s="65">
        <f t="shared" si="509"/>
        <v>0</v>
      </c>
      <c r="DH37" s="65">
        <f t="shared" si="509"/>
        <v>0</v>
      </c>
      <c r="DI37" s="12" t="e">
        <f t="shared" si="80"/>
        <v>#DIV/0!</v>
      </c>
      <c r="DJ37" s="14"/>
      <c r="DK37" s="14"/>
      <c r="DL37" s="12" t="e">
        <f t="shared" si="67"/>
        <v>#DIV/0!</v>
      </c>
      <c r="DM37" s="14"/>
      <c r="DN37" s="14"/>
      <c r="DO37" s="12" t="e">
        <f t="shared" si="68"/>
        <v>#DIV/0!</v>
      </c>
      <c r="DP37" s="12"/>
      <c r="DQ37" s="12"/>
      <c r="DR37" s="12" t="e">
        <f t="shared" si="69"/>
        <v>#DIV/0!</v>
      </c>
      <c r="DS37" s="6"/>
      <c r="DT37" s="6"/>
      <c r="DU37" s="12" t="e">
        <f t="shared" si="70"/>
        <v>#DIV/0!</v>
      </c>
      <c r="DV37" s="12"/>
      <c r="DW37" s="6"/>
      <c r="DX37" s="12" t="e">
        <f t="shared" si="71"/>
        <v>#DIV/0!</v>
      </c>
      <c r="DY37" s="5"/>
      <c r="DZ37" s="5"/>
      <c r="EA37" s="12" t="e">
        <f t="shared" si="333"/>
        <v>#DIV/0!</v>
      </c>
      <c r="EB37" s="5"/>
      <c r="EC37" s="5"/>
      <c r="ED37" s="12" t="e">
        <f t="shared" si="73"/>
        <v>#DIV/0!</v>
      </c>
      <c r="EE37" s="6">
        <f t="shared" si="510"/>
        <v>0</v>
      </c>
      <c r="EF37" s="6">
        <f t="shared" si="510"/>
        <v>0</v>
      </c>
      <c r="EG37" s="12" t="e">
        <f t="shared" si="74"/>
        <v>#DIV/0!</v>
      </c>
      <c r="EH37">
        <f t="shared" si="117"/>
        <v>1</v>
      </c>
      <c r="EI37">
        <f t="shared" si="118"/>
        <v>1</v>
      </c>
      <c r="EJ37">
        <f t="shared" si="119"/>
        <v>1</v>
      </c>
      <c r="EK37">
        <f t="shared" si="120"/>
        <v>1</v>
      </c>
      <c r="EL37">
        <f t="shared" si="121"/>
        <v>1</v>
      </c>
      <c r="EM37">
        <f t="shared" si="122"/>
        <v>1</v>
      </c>
      <c r="EN37">
        <f t="shared" si="123"/>
        <v>1</v>
      </c>
      <c r="EO37">
        <f t="shared" si="124"/>
        <v>1</v>
      </c>
      <c r="EP37">
        <f t="shared" si="125"/>
        <v>1</v>
      </c>
      <c r="EQ37">
        <f t="shared" si="126"/>
        <v>1</v>
      </c>
      <c r="ER37">
        <f t="shared" si="127"/>
        <v>1</v>
      </c>
      <c r="ES37">
        <f t="shared" si="128"/>
        <v>1</v>
      </c>
      <c r="ET37">
        <f t="shared" si="129"/>
        <v>12</v>
      </c>
    </row>
    <row r="38" spans="1:150" x14ac:dyDescent="0.25">
      <c r="A38" s="5"/>
      <c r="B38" s="5">
        <v>851</v>
      </c>
      <c r="C38" s="5" t="s">
        <v>86</v>
      </c>
      <c r="D38" s="5"/>
      <c r="E38" s="5"/>
      <c r="F38" s="8">
        <f t="shared" si="504"/>
        <v>0</v>
      </c>
      <c r="G38" s="8">
        <f t="shared" si="504"/>
        <v>0</v>
      </c>
      <c r="H38" s="12" t="e">
        <f t="shared" si="76"/>
        <v>#DIV/0!</v>
      </c>
      <c r="I38" s="6">
        <f t="shared" si="505"/>
        <v>0</v>
      </c>
      <c r="J38" s="6">
        <f t="shared" si="505"/>
        <v>0</v>
      </c>
      <c r="K38" s="12" t="e">
        <f t="shared" si="1"/>
        <v>#DIV/0!</v>
      </c>
      <c r="L38" s="6"/>
      <c r="M38" s="6"/>
      <c r="N38" s="12" t="e">
        <f t="shared" si="3"/>
        <v>#DIV/0!</v>
      </c>
      <c r="O38" s="5"/>
      <c r="P38" s="5"/>
      <c r="Q38" s="12" t="e">
        <f t="shared" si="5"/>
        <v>#DIV/0!</v>
      </c>
      <c r="R38" s="6"/>
      <c r="S38" s="6"/>
      <c r="T38" s="12" t="e">
        <f t="shared" si="7"/>
        <v>#DIV/0!</v>
      </c>
      <c r="U38" s="6">
        <f t="shared" si="506"/>
        <v>0</v>
      </c>
      <c r="V38" s="6">
        <f t="shared" si="506"/>
        <v>0</v>
      </c>
      <c r="W38" s="12" t="e">
        <f t="shared" si="9"/>
        <v>#DIV/0!</v>
      </c>
      <c r="X38" s="6"/>
      <c r="Y38" s="6"/>
      <c r="Z38" s="12" t="e">
        <f t="shared" si="11"/>
        <v>#DIV/0!</v>
      </c>
      <c r="AA38" s="12"/>
      <c r="AB38" s="12"/>
      <c r="AC38" s="12" t="e">
        <f t="shared" si="13"/>
        <v>#DIV/0!</v>
      </c>
      <c r="AD38" s="6"/>
      <c r="AE38" s="6"/>
      <c r="AF38" s="12" t="e">
        <f t="shared" si="15"/>
        <v>#DIV/0!</v>
      </c>
      <c r="AG38" s="6"/>
      <c r="AH38" s="6"/>
      <c r="AI38" s="12" t="e">
        <f t="shared" si="17"/>
        <v>#DIV/0!</v>
      </c>
      <c r="AJ38" s="5"/>
      <c r="AK38" s="5"/>
      <c r="AL38" s="12" t="e">
        <f t="shared" si="19"/>
        <v>#DIV/0!</v>
      </c>
      <c r="AM38" s="6"/>
      <c r="AN38" s="6"/>
      <c r="AO38" s="12" t="e">
        <f t="shared" si="21"/>
        <v>#DIV/0!</v>
      </c>
      <c r="AP38" s="44"/>
      <c r="AQ38" s="44"/>
      <c r="AR38" s="12" t="e">
        <f t="shared" si="23"/>
        <v>#DIV/0!</v>
      </c>
      <c r="AS38" s="12"/>
      <c r="AT38" s="12"/>
      <c r="AU38" s="12"/>
      <c r="AV38" s="44"/>
      <c r="AW38" s="44"/>
      <c r="AX38" s="12" t="e">
        <f t="shared" si="27"/>
        <v>#DIV/0!</v>
      </c>
      <c r="AY38" s="12"/>
      <c r="AZ38" s="12"/>
      <c r="BA38" s="12" t="e">
        <f t="shared" si="29"/>
        <v>#DIV/0!</v>
      </c>
      <c r="BB38" s="12"/>
      <c r="BC38" s="12"/>
      <c r="BD38" s="12" t="e">
        <f t="shared" si="31"/>
        <v>#DIV/0!</v>
      </c>
      <c r="BE38" s="6"/>
      <c r="BF38" s="6"/>
      <c r="BG38" s="12" t="e">
        <f t="shared" si="33"/>
        <v>#DIV/0!</v>
      </c>
      <c r="BH38" s="12"/>
      <c r="BI38" s="12"/>
      <c r="BJ38" s="12"/>
      <c r="BK38" s="11"/>
      <c r="BL38" s="11"/>
      <c r="BM38" s="12" t="e">
        <f t="shared" si="37"/>
        <v>#DIV/0!</v>
      </c>
      <c r="BN38" s="6"/>
      <c r="BO38" s="6"/>
      <c r="BP38" s="12" t="e">
        <f t="shared" si="39"/>
        <v>#DIV/0!</v>
      </c>
      <c r="BQ38" s="5"/>
      <c r="BR38" s="5"/>
      <c r="BS38" s="12" t="e">
        <f t="shared" si="41"/>
        <v>#DIV/0!</v>
      </c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 t="e">
        <f t="shared" si="51"/>
        <v>#DIV/0!</v>
      </c>
      <c r="CI38" s="6">
        <f t="shared" si="507"/>
        <v>0</v>
      </c>
      <c r="CJ38" s="6">
        <f t="shared" si="507"/>
        <v>0</v>
      </c>
      <c r="CK38" s="12" t="e">
        <f t="shared" si="53"/>
        <v>#DIV/0!</v>
      </c>
      <c r="CL38" s="6"/>
      <c r="CM38" s="6"/>
      <c r="CN38" s="12" t="e">
        <f t="shared" si="55"/>
        <v>#DIV/0!</v>
      </c>
      <c r="CO38" s="6"/>
      <c r="CP38" s="6"/>
      <c r="CQ38" s="12" t="e">
        <f t="shared" si="57"/>
        <v>#DIV/0!</v>
      </c>
      <c r="CR38" s="6"/>
      <c r="CS38" s="6"/>
      <c r="CT38" s="12" t="e">
        <f t="shared" si="59"/>
        <v>#DIV/0!</v>
      </c>
      <c r="CU38" s="6"/>
      <c r="CV38" s="6"/>
      <c r="CW38" s="12" t="e">
        <f t="shared" si="61"/>
        <v>#DIV/0!</v>
      </c>
      <c r="CX38" s="6"/>
      <c r="CY38" s="6"/>
      <c r="CZ38" s="12" t="e">
        <f t="shared" si="63"/>
        <v>#DIV/0!</v>
      </c>
      <c r="DA38" s="6">
        <f t="shared" si="508"/>
        <v>0</v>
      </c>
      <c r="DB38" s="6">
        <f t="shared" si="508"/>
        <v>0</v>
      </c>
      <c r="DC38" s="12" t="e">
        <f t="shared" si="64"/>
        <v>#DIV/0!</v>
      </c>
      <c r="DD38" s="6"/>
      <c r="DE38" s="6"/>
      <c r="DF38" s="12" t="e">
        <f t="shared" si="65"/>
        <v>#DIV/0!</v>
      </c>
      <c r="DG38" s="65">
        <f t="shared" si="509"/>
        <v>0</v>
      </c>
      <c r="DH38" s="65">
        <f t="shared" si="509"/>
        <v>0</v>
      </c>
      <c r="DI38" s="12" t="e">
        <f t="shared" si="80"/>
        <v>#DIV/0!</v>
      </c>
      <c r="DJ38" s="14"/>
      <c r="DK38" s="14"/>
      <c r="DL38" s="12" t="e">
        <f t="shared" si="67"/>
        <v>#DIV/0!</v>
      </c>
      <c r="DM38" s="14"/>
      <c r="DN38" s="14"/>
      <c r="DO38" s="12" t="e">
        <f t="shared" si="68"/>
        <v>#DIV/0!</v>
      </c>
      <c r="DP38" s="12"/>
      <c r="DQ38" s="12"/>
      <c r="DR38" s="12" t="e">
        <f t="shared" si="69"/>
        <v>#DIV/0!</v>
      </c>
      <c r="DS38" s="6"/>
      <c r="DT38" s="6"/>
      <c r="DU38" s="12" t="e">
        <f t="shared" si="70"/>
        <v>#DIV/0!</v>
      </c>
      <c r="DV38" s="12"/>
      <c r="DW38" s="6"/>
      <c r="DX38" s="12" t="e">
        <f t="shared" si="71"/>
        <v>#DIV/0!</v>
      </c>
      <c r="DY38" s="5"/>
      <c r="DZ38" s="5"/>
      <c r="EA38" s="12" t="e">
        <f t="shared" si="333"/>
        <v>#DIV/0!</v>
      </c>
      <c r="EB38" s="5"/>
      <c r="EC38" s="5"/>
      <c r="ED38" s="12" t="e">
        <f t="shared" si="73"/>
        <v>#DIV/0!</v>
      </c>
      <c r="EE38" s="6">
        <f t="shared" si="510"/>
        <v>0</v>
      </c>
      <c r="EF38" s="6">
        <f t="shared" si="510"/>
        <v>0</v>
      </c>
      <c r="EG38" s="12" t="e">
        <f t="shared" si="74"/>
        <v>#DIV/0!</v>
      </c>
      <c r="EH38">
        <f t="shared" si="117"/>
        <v>1</v>
      </c>
      <c r="EI38">
        <f t="shared" si="118"/>
        <v>1</v>
      </c>
      <c r="EJ38">
        <f t="shared" si="119"/>
        <v>1</v>
      </c>
      <c r="EK38">
        <f t="shared" si="120"/>
        <v>1</v>
      </c>
      <c r="EL38">
        <f t="shared" si="121"/>
        <v>1</v>
      </c>
      <c r="EM38">
        <f t="shared" si="122"/>
        <v>1</v>
      </c>
      <c r="EN38">
        <f t="shared" si="123"/>
        <v>1</v>
      </c>
      <c r="EO38">
        <f t="shared" si="124"/>
        <v>1</v>
      </c>
      <c r="EP38">
        <f t="shared" si="125"/>
        <v>1</v>
      </c>
      <c r="EQ38">
        <f t="shared" si="126"/>
        <v>1</v>
      </c>
      <c r="ER38">
        <f t="shared" si="127"/>
        <v>1</v>
      </c>
      <c r="ES38">
        <f t="shared" si="128"/>
        <v>1</v>
      </c>
      <c r="ET38">
        <f t="shared" si="129"/>
        <v>12</v>
      </c>
    </row>
    <row r="39" spans="1:150" x14ac:dyDescent="0.25">
      <c r="A39" s="5" t="s">
        <v>96</v>
      </c>
      <c r="B39" s="5"/>
      <c r="C39" s="5" t="s">
        <v>65</v>
      </c>
      <c r="D39" s="5"/>
      <c r="E39" s="5"/>
      <c r="F39" s="8">
        <f>F40+F41+F42+F43+F44+F45+F46</f>
        <v>592800</v>
      </c>
      <c r="G39" s="8">
        <f>G40+G41+G42+G43+G44+G45+G46</f>
        <v>502778.97</v>
      </c>
      <c r="H39" s="12">
        <f t="shared" si="76"/>
        <v>84.814266194331978</v>
      </c>
      <c r="I39" s="8">
        <f>I40+I41+I42+I43+I44+I45+I46</f>
        <v>0</v>
      </c>
      <c r="J39" s="8">
        <f>J40+J41+J42+J43+J44+J45+J46</f>
        <v>0</v>
      </c>
      <c r="K39" s="12" t="e">
        <f t="shared" si="1"/>
        <v>#DIV/0!</v>
      </c>
      <c r="L39" s="8">
        <f>L40+L41+L42+L43+L44+L45+L46</f>
        <v>0</v>
      </c>
      <c r="M39" s="8">
        <f>M40+M41+M42+M43+M44+M45+M46</f>
        <v>0</v>
      </c>
      <c r="N39" s="12" t="e">
        <f t="shared" si="3"/>
        <v>#DIV/0!</v>
      </c>
      <c r="O39" s="8">
        <f t="shared" ref="O39:P39" si="511">O40+O41+O43+O44+O45</f>
        <v>0</v>
      </c>
      <c r="P39" s="8">
        <f t="shared" si="511"/>
        <v>0</v>
      </c>
      <c r="Q39" s="12" t="e">
        <f t="shared" si="5"/>
        <v>#DIV/0!</v>
      </c>
      <c r="R39" s="8">
        <f>R40+R41+R42+R43+R44+R45+R46</f>
        <v>0</v>
      </c>
      <c r="S39" s="8">
        <f>S40+S41+S42+S43+S44+S45+S46</f>
        <v>0</v>
      </c>
      <c r="T39" s="12" t="e">
        <f t="shared" si="7"/>
        <v>#DIV/0!</v>
      </c>
      <c r="U39" s="8">
        <f>U40+U41+U42+U43+U44+U45+U46</f>
        <v>536700</v>
      </c>
      <c r="V39" s="8">
        <f>V40+V41+V42+V43+V44+V45+V46</f>
        <v>447104.05</v>
      </c>
      <c r="W39" s="12">
        <f t="shared" si="9"/>
        <v>83.306139370225452</v>
      </c>
      <c r="X39" s="8">
        <f>X40+X41+X42+X43+X44+X45+X46</f>
        <v>0</v>
      </c>
      <c r="Y39" s="8">
        <f>Y40+Y41+Y42+Y43+Y44+Y45+Y46</f>
        <v>0</v>
      </c>
      <c r="Z39" s="12" t="e">
        <f t="shared" si="11"/>
        <v>#DIV/0!</v>
      </c>
      <c r="AA39" s="8">
        <f>AA40+AA41+AA42+AA43+AA44+AA45+AA46</f>
        <v>0</v>
      </c>
      <c r="AB39" s="8">
        <f>AB40+AB41+AB42+AB43+AB44+AB45+AB46</f>
        <v>0</v>
      </c>
      <c r="AC39" s="12" t="e">
        <f t="shared" si="13"/>
        <v>#DIV/0!</v>
      </c>
      <c r="AD39" s="8">
        <f>AD40+AD41+AD42+AD43+AD44+AD45+AD46</f>
        <v>368700</v>
      </c>
      <c r="AE39" s="8">
        <f>AE40+AE41+AE42+AE43+AE44+AE45+AE46</f>
        <v>279104.05</v>
      </c>
      <c r="AF39" s="12">
        <f>AE39/AD39*100</f>
        <v>75.699498237049085</v>
      </c>
      <c r="AG39" s="8">
        <f>AG40+AG41+AG42+AG43+AG44+AG45+AG46</f>
        <v>0</v>
      </c>
      <c r="AH39" s="8">
        <f>AH40+AH41+AH42+AH43+AH44+AH45+AH46</f>
        <v>0</v>
      </c>
      <c r="AI39" s="12" t="e">
        <f t="shared" si="17"/>
        <v>#DIV/0!</v>
      </c>
      <c r="AJ39" s="8">
        <f>AJ40+AJ41+AJ42+AJ43+AJ44+AJ45+AJ46</f>
        <v>0</v>
      </c>
      <c r="AK39" s="8">
        <f>AK40+AK41+AK42+AK43+AK44+AK45+AK46</f>
        <v>0</v>
      </c>
      <c r="AL39" s="12" t="e">
        <f t="shared" si="19"/>
        <v>#DIV/0!</v>
      </c>
      <c r="AM39" s="8">
        <f>AM40+AM41+AM42+AM43+AM44+AM45+AM46</f>
        <v>0</v>
      </c>
      <c r="AN39" s="8">
        <f>AN40+AN41+AN42+AN43+AN44+AN45+AN46</f>
        <v>0</v>
      </c>
      <c r="AO39" s="12" t="e">
        <f t="shared" si="21"/>
        <v>#DIV/0!</v>
      </c>
      <c r="AP39" s="8">
        <f>AP40+AP41+AP42+AP43+AP44+AP45+AP46</f>
        <v>168000</v>
      </c>
      <c r="AQ39" s="8">
        <f>AQ40+AQ41+AQ42+AQ43+AQ44+AQ45+AQ46</f>
        <v>168000</v>
      </c>
      <c r="AR39" s="12">
        <f t="shared" si="23"/>
        <v>100</v>
      </c>
      <c r="AS39" s="8">
        <f>AS40+AS41+AS42+AS43+AS44+AS45+AS46</f>
        <v>0</v>
      </c>
      <c r="AT39" s="8">
        <f>AT40+AT41+AT42+AT43+AT44+AT45+AT46</f>
        <v>0</v>
      </c>
      <c r="AU39" s="12" t="e">
        <f t="shared" ref="AU39" si="512">AT39/AS39*100</f>
        <v>#DIV/0!</v>
      </c>
      <c r="AV39" s="8">
        <f>AV40+AV41+AV42+AV43+AV44+AV45+AV46</f>
        <v>0</v>
      </c>
      <c r="AW39" s="8">
        <f>AW40+AW41+AW42+AW43+AW44+AW45+AW46</f>
        <v>0</v>
      </c>
      <c r="AX39" s="12" t="e">
        <f t="shared" si="27"/>
        <v>#DIV/0!</v>
      </c>
      <c r="AY39" s="8">
        <f>AY40+AY41+AY42+AY43+AY44+AY45+AY46</f>
        <v>0</v>
      </c>
      <c r="AZ39" s="8">
        <f>AZ40+AZ41+AZ42+AZ43+AZ44+AZ45+AZ46</f>
        <v>0</v>
      </c>
      <c r="BA39" s="12" t="e">
        <f t="shared" si="29"/>
        <v>#DIV/0!</v>
      </c>
      <c r="BB39" s="8">
        <f t="shared" ref="BB39:BC39" si="513">BB40+BB41+BB43+BB44+BB45</f>
        <v>0</v>
      </c>
      <c r="BC39" s="8">
        <f t="shared" si="513"/>
        <v>0</v>
      </c>
      <c r="BD39" s="12" t="e">
        <f t="shared" si="31"/>
        <v>#DIV/0!</v>
      </c>
      <c r="BE39" s="8">
        <f t="shared" ref="BE39:BF39" si="514">BE40+BE41+BE43+BE44+BE45</f>
        <v>0</v>
      </c>
      <c r="BF39" s="8">
        <f t="shared" si="514"/>
        <v>0</v>
      </c>
      <c r="BG39" s="12" t="e">
        <f t="shared" si="33"/>
        <v>#DIV/0!</v>
      </c>
      <c r="BH39" s="8">
        <f t="shared" ref="BH39:BI39" si="515">BH40+BH41+BH43+BH44+BH45</f>
        <v>0</v>
      </c>
      <c r="BI39" s="8">
        <f t="shared" si="515"/>
        <v>0</v>
      </c>
      <c r="BJ39" s="12" t="e">
        <f t="shared" ref="BJ39" si="516">BI39/BH39*100</f>
        <v>#DIV/0!</v>
      </c>
      <c r="BK39" s="8">
        <f>BK40+BK41+BK42+BK43+BK44+BK45+BK46</f>
        <v>0</v>
      </c>
      <c r="BL39" s="8">
        <f>BL40+BL41+BL42+BL43+BL44+BL45+BL46</f>
        <v>0</v>
      </c>
      <c r="BM39" s="12" t="e">
        <f t="shared" si="37"/>
        <v>#DIV/0!</v>
      </c>
      <c r="BN39" s="8">
        <f>BN40+BN41+BN42+BN43+BN44+BN45+BN46</f>
        <v>0</v>
      </c>
      <c r="BO39" s="8">
        <f>BO40+BO41+BO42+BO43+BO44+BO45+BO46</f>
        <v>0</v>
      </c>
      <c r="BP39" s="12" t="e">
        <f t="shared" si="39"/>
        <v>#DIV/0!</v>
      </c>
      <c r="BQ39" s="8">
        <f>BQ40+BQ41+BQ42+BQ43+BQ44+BQ45+BQ46</f>
        <v>0</v>
      </c>
      <c r="BR39" s="8">
        <f>BR40+BR41+BR42+BR43+BR44+BR45+BR46</f>
        <v>0</v>
      </c>
      <c r="BS39" s="12" t="e">
        <f t="shared" si="41"/>
        <v>#DIV/0!</v>
      </c>
      <c r="BT39" s="8">
        <f t="shared" ref="BT39:BU39" si="517">BT40+BT41+BT43+BT44+BT45</f>
        <v>0</v>
      </c>
      <c r="BU39" s="8">
        <f t="shared" si="517"/>
        <v>0</v>
      </c>
      <c r="BV39" s="12" t="e">
        <f t="shared" ref="BV39" si="518">BU39/BT39*100</f>
        <v>#DIV/0!</v>
      </c>
      <c r="BW39" s="8">
        <f t="shared" ref="BW39:BX39" si="519">BW40+BW41+BW43+BW44+BW45</f>
        <v>0</v>
      </c>
      <c r="BX39" s="8">
        <f t="shared" si="519"/>
        <v>0</v>
      </c>
      <c r="BY39" s="12" t="e">
        <f t="shared" ref="BY39" si="520">BX39/BW39*100</f>
        <v>#DIV/0!</v>
      </c>
      <c r="BZ39" s="8">
        <f t="shared" ref="BZ39:CA39" si="521">BZ40+BZ41+BZ43+BZ44+BZ45</f>
        <v>0</v>
      </c>
      <c r="CA39" s="8">
        <f t="shared" si="521"/>
        <v>0</v>
      </c>
      <c r="CB39" s="12" t="e">
        <f t="shared" ref="CB39" si="522">CA39/BZ39*100</f>
        <v>#DIV/0!</v>
      </c>
      <c r="CC39" s="8">
        <f t="shared" ref="CC39:CD39" si="523">CC40+CC41+CC43+CC44+CC45</f>
        <v>0</v>
      </c>
      <c r="CD39" s="8">
        <f t="shared" si="523"/>
        <v>0</v>
      </c>
      <c r="CE39" s="12" t="e">
        <f t="shared" ref="CE39" si="524">CD39/CC39*100</f>
        <v>#DIV/0!</v>
      </c>
      <c r="CF39" s="8">
        <f>CF40+CF41+CF42+CF43+CF44+CF45+CF46</f>
        <v>0</v>
      </c>
      <c r="CG39" s="8">
        <f>CG40+CG41+CG42+CG43+CG44+CG45+CG46</f>
        <v>0</v>
      </c>
      <c r="CH39" s="12" t="e">
        <f t="shared" si="51"/>
        <v>#DIV/0!</v>
      </c>
      <c r="CI39" s="8">
        <f>CI40+CI41+CI42+CI43+CI44+CI45+CI46</f>
        <v>56100</v>
      </c>
      <c r="CJ39" s="8">
        <f>CJ40+CJ41+CJ42+CJ43+CJ44+CJ45+CJ46</f>
        <v>55674.92</v>
      </c>
      <c r="CK39" s="12">
        <f t="shared" si="53"/>
        <v>99.242281639928692</v>
      </c>
      <c r="CL39" s="8">
        <f>CL40+CL41+CL42+CL43+CL44+CL45+CL46</f>
        <v>50000</v>
      </c>
      <c r="CM39" s="8">
        <f>CM40+CM41+CM42+CM43+CM44+CM45+CM46</f>
        <v>49652</v>
      </c>
      <c r="CN39" s="12">
        <f t="shared" si="55"/>
        <v>99.304000000000002</v>
      </c>
      <c r="CO39" s="8">
        <f>CO40+CO41+CO42+CO43+CO44+CO45+CO46</f>
        <v>6100</v>
      </c>
      <c r="CP39" s="8">
        <f>CP40+CP41+CP42+CP43+CP44+CP45+CP46</f>
        <v>6022.92</v>
      </c>
      <c r="CQ39" s="12">
        <f t="shared" si="57"/>
        <v>98.736393442622955</v>
      </c>
      <c r="CR39" s="8">
        <f>CR40+CR41+CR42+CR43+CR44+CR45+CR46</f>
        <v>0</v>
      </c>
      <c r="CS39" s="8">
        <f>CS40+CS41+CS42+CS43+CS44+CS45+CS46</f>
        <v>0</v>
      </c>
      <c r="CT39" s="12" t="e">
        <f t="shared" si="59"/>
        <v>#DIV/0!</v>
      </c>
      <c r="CU39" s="8">
        <f>CU40+CU41+CU42+CU43+CU44+CU45+CU46</f>
        <v>0</v>
      </c>
      <c r="CV39" s="8">
        <f>CV40+CV41+CV42+CV43+CV44+CV45+CV46</f>
        <v>0</v>
      </c>
      <c r="CW39" s="12" t="e">
        <f t="shared" si="61"/>
        <v>#DIV/0!</v>
      </c>
      <c r="CX39" s="8">
        <f>CX40+CX41+CX42+CX43+CX44+CX45+CX46</f>
        <v>0</v>
      </c>
      <c r="CY39" s="8">
        <f>CY40+CY41+CY42+CY43+CY44+CY45+CY46</f>
        <v>0</v>
      </c>
      <c r="CZ39" s="12" t="e">
        <f t="shared" si="63"/>
        <v>#DIV/0!</v>
      </c>
      <c r="DA39" s="8">
        <f>DA40+DA41+DA42+DA43+DA44+DA45+DA46</f>
        <v>538700</v>
      </c>
      <c r="DB39" s="8">
        <f>DB40+DB41+DB42+DB43+DB44+DB45+DB46</f>
        <v>487438.89</v>
      </c>
      <c r="DC39" s="12">
        <f t="shared" si="64"/>
        <v>90.484293669946169</v>
      </c>
      <c r="DD39" s="8">
        <f>DD40+DD41+DD42+DD43+DD44+DD45+DD46</f>
        <v>200000</v>
      </c>
      <c r="DE39" s="8">
        <f>DE40+DE41+DE42+DE43+DE44+DE45+DE46</f>
        <v>200000</v>
      </c>
      <c r="DF39" s="12">
        <f t="shared" si="65"/>
        <v>100</v>
      </c>
      <c r="DG39" s="8">
        <f>DG40+DG41+DG42+DG43+DG44+DG45+DG46</f>
        <v>338700</v>
      </c>
      <c r="DH39" s="8">
        <f>DH40+DH41+DH42+DH43+DH44+DH45+DH46</f>
        <v>287438.89</v>
      </c>
      <c r="DI39" s="12">
        <f t="shared" si="80"/>
        <v>84.865335104812516</v>
      </c>
      <c r="DJ39" s="8">
        <f>DJ40+DJ41+DJ42+DJ43+DJ44+DJ45+DJ46</f>
        <v>0</v>
      </c>
      <c r="DK39" s="8">
        <f>DK40+DK41+DK42+DK43+DK44+DK45+DK46</f>
        <v>0</v>
      </c>
      <c r="DL39" s="12" t="e">
        <f t="shared" si="67"/>
        <v>#DIV/0!</v>
      </c>
      <c r="DM39" s="8">
        <f>DM40+DM41+DM42+DM43+DM44+DM45+DM46</f>
        <v>0</v>
      </c>
      <c r="DN39" s="8">
        <f>DN40+DN41+DN42+DN43+DN44+DN45+DN46</f>
        <v>0</v>
      </c>
      <c r="DO39" s="12" t="e">
        <f t="shared" si="68"/>
        <v>#DIV/0!</v>
      </c>
      <c r="DP39" s="8">
        <f>DP40+DP41+DP42+DP43+DP44+DP45+DP46</f>
        <v>0</v>
      </c>
      <c r="DQ39" s="8">
        <f>DQ40+DQ41+DQ42+DQ43+DQ44+DQ45+DQ46</f>
        <v>0</v>
      </c>
      <c r="DR39" s="12" t="e">
        <f t="shared" si="69"/>
        <v>#DIV/0!</v>
      </c>
      <c r="DS39" s="8">
        <f>DS40+DS41+DS42+DS43+DS44+DS45+DS46</f>
        <v>250000</v>
      </c>
      <c r="DT39" s="8">
        <f>DT40+DT41+DT42+DT43+DT44+DT45+DT46</f>
        <v>200000</v>
      </c>
      <c r="DU39" s="12">
        <f t="shared" si="70"/>
        <v>80</v>
      </c>
      <c r="DV39" s="8">
        <f>DV40+DV41+DV42+DV43+DV44+DV45+DV46</f>
        <v>20700</v>
      </c>
      <c r="DW39" s="8">
        <f>DW40+DW41+DW42+DW43+DW44+DW45+DW46</f>
        <v>20628.89</v>
      </c>
      <c r="DX39" s="12">
        <f t="shared" si="71"/>
        <v>99.656473429951689</v>
      </c>
      <c r="DY39" s="8">
        <f>DY40+DY41+DY42+DY43+DY44+DY45+DY46</f>
        <v>68000</v>
      </c>
      <c r="DZ39" s="8">
        <f>DZ40+DZ41+DZ42+DZ43+DZ44+DZ45+DZ46</f>
        <v>66810</v>
      </c>
      <c r="EA39" s="12">
        <f t="shared" si="333"/>
        <v>98.25</v>
      </c>
      <c r="EB39" s="8">
        <f>EB40+EB41+EB42+EB43+EB44+EB45+EB46</f>
        <v>0</v>
      </c>
      <c r="EC39" s="8">
        <f>EC40+EC41+EC42+EC43+EC44+EC45+EC46</f>
        <v>0</v>
      </c>
      <c r="ED39" s="12" t="e">
        <f t="shared" si="73"/>
        <v>#DIV/0!</v>
      </c>
      <c r="EE39" s="8">
        <f>EE40+EE41+EE42+EE43+EE44+EE45+EE46</f>
        <v>1131500</v>
      </c>
      <c r="EF39" s="8">
        <f>EF40+EF41+EF42+EF43+EF44+EF45+EF46</f>
        <v>990217.86</v>
      </c>
      <c r="EG39" s="12">
        <f t="shared" si="74"/>
        <v>87.513730446310205</v>
      </c>
    </row>
    <row r="40" spans="1:150" x14ac:dyDescent="0.25">
      <c r="B40" s="15">
        <v>244</v>
      </c>
      <c r="C40" s="16" t="s">
        <v>40</v>
      </c>
      <c r="D40" s="5"/>
      <c r="E40" s="5"/>
      <c r="F40" s="8">
        <f>I40+U40+BB40+BN40+CI40+BK40</f>
        <v>168000</v>
      </c>
      <c r="G40" s="8">
        <f t="shared" si="504"/>
        <v>168000</v>
      </c>
      <c r="H40" s="12">
        <f t="shared" si="76"/>
        <v>100</v>
      </c>
      <c r="I40" s="6">
        <f>L40+O40+R40</f>
        <v>0</v>
      </c>
      <c r="J40" s="6">
        <f t="shared" si="505"/>
        <v>0</v>
      </c>
      <c r="K40" s="12" t="e">
        <f t="shared" si="1"/>
        <v>#DIV/0!</v>
      </c>
      <c r="L40" s="6"/>
      <c r="M40" s="6"/>
      <c r="N40" s="12" t="e">
        <f t="shared" si="3"/>
        <v>#DIV/0!</v>
      </c>
      <c r="O40" s="6"/>
      <c r="P40" s="6"/>
      <c r="Q40" s="12" t="e">
        <f t="shared" si="5"/>
        <v>#DIV/0!</v>
      </c>
      <c r="R40" s="6"/>
      <c r="S40" s="6"/>
      <c r="T40" s="12" t="e">
        <f t="shared" si="7"/>
        <v>#DIV/0!</v>
      </c>
      <c r="U40" s="6">
        <f>X40+AA40+AD40+AG40+AM40+AP40+AJ40</f>
        <v>168000</v>
      </c>
      <c r="V40" s="6">
        <f t="shared" si="506"/>
        <v>168000</v>
      </c>
      <c r="W40" s="12">
        <f t="shared" si="9"/>
        <v>100</v>
      </c>
      <c r="X40" s="6"/>
      <c r="Y40" s="6"/>
      <c r="Z40" s="12" t="e">
        <f t="shared" si="11"/>
        <v>#DIV/0!</v>
      </c>
      <c r="AA40" s="6"/>
      <c r="AB40" s="6"/>
      <c r="AC40" s="12" t="e">
        <f t="shared" si="13"/>
        <v>#DIV/0!</v>
      </c>
      <c r="AD40" s="6">
        <f>200000-200000</f>
        <v>0</v>
      </c>
      <c r="AE40" s="6"/>
      <c r="AF40" s="12" t="e">
        <f t="shared" si="15"/>
        <v>#DIV/0!</v>
      </c>
      <c r="AG40" s="6"/>
      <c r="AH40" s="6"/>
      <c r="AI40" s="12" t="e">
        <f t="shared" si="17"/>
        <v>#DIV/0!</v>
      </c>
      <c r="AJ40" s="6"/>
      <c r="AK40" s="6"/>
      <c r="AL40" s="12" t="e">
        <f t="shared" si="19"/>
        <v>#DIV/0!</v>
      </c>
      <c r="AM40" s="26"/>
      <c r="AN40" s="6"/>
      <c r="AO40" s="12" t="e">
        <f t="shared" si="21"/>
        <v>#DIV/0!</v>
      </c>
      <c r="AP40" s="44">
        <f>168000</f>
        <v>168000</v>
      </c>
      <c r="AQ40" s="44">
        <f>168000</f>
        <v>168000</v>
      </c>
      <c r="AR40" s="12">
        <f t="shared" si="23"/>
        <v>100</v>
      </c>
      <c r="AS40" s="12"/>
      <c r="AT40" s="12"/>
      <c r="AU40" s="12"/>
      <c r="AV40" s="44"/>
      <c r="AW40" s="44"/>
      <c r="AX40" s="12" t="e">
        <f t="shared" si="27"/>
        <v>#DIV/0!</v>
      </c>
      <c r="AY40" s="12"/>
      <c r="AZ40" s="12"/>
      <c r="BA40" s="12" t="e">
        <f t="shared" si="29"/>
        <v>#DIV/0!</v>
      </c>
      <c r="BB40" s="12">
        <f>BE40</f>
        <v>0</v>
      </c>
      <c r="BC40" s="12">
        <f>BF40</f>
        <v>0</v>
      </c>
      <c r="BD40" s="12" t="e">
        <f t="shared" si="31"/>
        <v>#DIV/0!</v>
      </c>
      <c r="BE40" s="6"/>
      <c r="BF40" s="6"/>
      <c r="BG40" s="12" t="e">
        <f t="shared" si="33"/>
        <v>#DIV/0!</v>
      </c>
      <c r="BH40" s="12"/>
      <c r="BI40" s="12"/>
      <c r="BJ40" s="12"/>
      <c r="BK40" s="11"/>
      <c r="BL40" s="11"/>
      <c r="BM40" s="12" t="e">
        <f t="shared" si="37"/>
        <v>#DIV/0!</v>
      </c>
      <c r="BN40" s="6">
        <f>BQ40+CF40</f>
        <v>0</v>
      </c>
      <c r="BO40" s="6">
        <f>BR40+CG40</f>
        <v>0</v>
      </c>
      <c r="BP40" s="12" t="e">
        <f>BO40/BN40*100</f>
        <v>#DIV/0!</v>
      </c>
      <c r="BQ40" s="6"/>
      <c r="BR40" s="6"/>
      <c r="BS40" s="12" t="e">
        <f t="shared" si="41"/>
        <v>#DIV/0!</v>
      </c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12" t="e">
        <f t="shared" si="51"/>
        <v>#DIV/0!</v>
      </c>
      <c r="CI40" s="6">
        <f t="shared" si="507"/>
        <v>0</v>
      </c>
      <c r="CJ40" s="6">
        <f t="shared" si="507"/>
        <v>0</v>
      </c>
      <c r="CK40" s="12" t="e">
        <f t="shared" si="53"/>
        <v>#DIV/0!</v>
      </c>
      <c r="CL40" s="6"/>
      <c r="CM40" s="6"/>
      <c r="CN40" s="12" t="e">
        <f t="shared" si="55"/>
        <v>#DIV/0!</v>
      </c>
      <c r="CO40" s="6"/>
      <c r="CP40" s="6"/>
      <c r="CQ40" s="12" t="e">
        <f t="shared" si="57"/>
        <v>#DIV/0!</v>
      </c>
      <c r="CR40" s="6"/>
      <c r="CS40" s="6"/>
      <c r="CT40" s="12" t="e">
        <f t="shared" si="59"/>
        <v>#DIV/0!</v>
      </c>
      <c r="CU40" s="6"/>
      <c r="CV40" s="6"/>
      <c r="CW40" s="12" t="e">
        <f t="shared" si="61"/>
        <v>#DIV/0!</v>
      </c>
      <c r="CX40" s="6"/>
      <c r="CY40" s="6"/>
      <c r="CZ40" s="12" t="e">
        <f t="shared" si="63"/>
        <v>#DIV/0!</v>
      </c>
      <c r="DA40" s="6">
        <f>DD40+DG40</f>
        <v>538700</v>
      </c>
      <c r="DB40" s="6">
        <f>DE40+DH40</f>
        <v>487438.89</v>
      </c>
      <c r="DC40" s="12">
        <f t="shared" si="64"/>
        <v>90.484293669946169</v>
      </c>
      <c r="DD40" s="6">
        <f>250000-50000+20000-220000+200000</f>
        <v>200000</v>
      </c>
      <c r="DE40" s="6">
        <f>200000</f>
        <v>200000</v>
      </c>
      <c r="DF40" s="12">
        <f t="shared" si="65"/>
        <v>100</v>
      </c>
      <c r="DG40" s="65">
        <f>DJ40+DM40+DP40+DS40+DV40+EB40+DY40</f>
        <v>338700</v>
      </c>
      <c r="DH40" s="65">
        <f>DK40+DN40+DQ40+DT40+DW40+EC40+DZ40</f>
        <v>287438.89</v>
      </c>
      <c r="DI40" s="12">
        <f t="shared" si="80"/>
        <v>84.865335104812516</v>
      </c>
      <c r="DJ40" s="6">
        <f>40000-40000</f>
        <v>0</v>
      </c>
      <c r="DK40" s="6"/>
      <c r="DL40" s="12" t="e">
        <f t="shared" si="67"/>
        <v>#DIV/0!</v>
      </c>
      <c r="DM40" s="6"/>
      <c r="DN40" s="6"/>
      <c r="DO40" s="12" t="e">
        <f t="shared" si="68"/>
        <v>#DIV/0!</v>
      </c>
      <c r="DP40" s="6"/>
      <c r="DQ40" s="6"/>
      <c r="DR40" s="12" t="e">
        <f t="shared" si="69"/>
        <v>#DIV/0!</v>
      </c>
      <c r="DS40" s="6">
        <f>50000-18000+200000-50000+18000+50000</f>
        <v>250000</v>
      </c>
      <c r="DT40" s="6">
        <f>25000+100000+50000+25000</f>
        <v>200000</v>
      </c>
      <c r="DU40" s="12">
        <f t="shared" si="70"/>
        <v>80</v>
      </c>
      <c r="DV40" s="44">
        <f>20700</f>
        <v>20700</v>
      </c>
      <c r="DW40" s="6">
        <f>20628.89</f>
        <v>20628.89</v>
      </c>
      <c r="DX40" s="12">
        <f t="shared" si="71"/>
        <v>99.656473429951689</v>
      </c>
      <c r="DY40" s="6">
        <f>50000+8000+10000</f>
        <v>68000</v>
      </c>
      <c r="DZ40" s="6">
        <f>50000+7804+9006</f>
        <v>66810</v>
      </c>
      <c r="EA40" s="12">
        <f t="shared" si="333"/>
        <v>98.25</v>
      </c>
      <c r="EB40" s="6"/>
      <c r="EC40" s="6"/>
      <c r="ED40" s="12" t="e">
        <f t="shared" si="73"/>
        <v>#DIV/0!</v>
      </c>
      <c r="EE40" s="6">
        <f>I40+U40+BB40+BN40+CI40+DA40+BK40</f>
        <v>706700</v>
      </c>
      <c r="EF40" s="6">
        <f>J40+V40+BC40+BO40+CJ40+DB40+BL40</f>
        <v>655438.89</v>
      </c>
      <c r="EG40" s="12">
        <f t="shared" si="74"/>
        <v>92.746411490024059</v>
      </c>
      <c r="EH40">
        <f t="shared" si="117"/>
        <v>1</v>
      </c>
      <c r="EI40">
        <f t="shared" si="118"/>
        <v>1</v>
      </c>
      <c r="EJ40">
        <f t="shared" si="119"/>
        <v>1</v>
      </c>
      <c r="EK40">
        <f t="shared" si="120"/>
        <v>1</v>
      </c>
      <c r="EL40">
        <f t="shared" si="121"/>
        <v>1</v>
      </c>
      <c r="EM40">
        <f t="shared" si="122"/>
        <v>1</v>
      </c>
      <c r="EN40">
        <f t="shared" si="123"/>
        <v>1</v>
      </c>
      <c r="EO40">
        <f t="shared" si="124"/>
        <v>1</v>
      </c>
      <c r="EP40">
        <f t="shared" si="125"/>
        <v>1</v>
      </c>
      <c r="EQ40">
        <f t="shared" si="126"/>
        <v>1</v>
      </c>
      <c r="ER40">
        <f t="shared" si="127"/>
        <v>1</v>
      </c>
      <c r="ES40">
        <f t="shared" si="128"/>
        <v>1</v>
      </c>
      <c r="ET40">
        <f t="shared" si="129"/>
        <v>12</v>
      </c>
    </row>
    <row r="41" spans="1:150" x14ac:dyDescent="0.25">
      <c r="A41" s="5"/>
      <c r="B41" s="15">
        <v>245</v>
      </c>
      <c r="C41" s="5" t="s">
        <v>87</v>
      </c>
      <c r="D41" s="5"/>
      <c r="E41" s="5"/>
      <c r="F41" s="8">
        <f t="shared" ref="F41:G55" si="525">I41+U41+BB41+BN41+CI41+BK41</f>
        <v>0</v>
      </c>
      <c r="G41" s="8">
        <f t="shared" si="504"/>
        <v>0</v>
      </c>
      <c r="H41" s="12" t="e">
        <f t="shared" si="76"/>
        <v>#DIV/0!</v>
      </c>
      <c r="I41" s="6">
        <f t="shared" ref="I41:I55" si="526">L41+O41+R41</f>
        <v>0</v>
      </c>
      <c r="J41" s="6">
        <f t="shared" si="505"/>
        <v>0</v>
      </c>
      <c r="K41" s="12" t="e">
        <f t="shared" si="1"/>
        <v>#DIV/0!</v>
      </c>
      <c r="L41" s="6"/>
      <c r="M41" s="6"/>
      <c r="N41" s="12" t="e">
        <f t="shared" si="3"/>
        <v>#DIV/0!</v>
      </c>
      <c r="O41" s="5"/>
      <c r="P41" s="5"/>
      <c r="Q41" s="12" t="e">
        <f t="shared" si="5"/>
        <v>#DIV/0!</v>
      </c>
      <c r="R41" s="6"/>
      <c r="S41" s="6"/>
      <c r="T41" s="12" t="e">
        <f t="shared" si="7"/>
        <v>#DIV/0!</v>
      </c>
      <c r="U41" s="6">
        <f t="shared" ref="U41" si="527">X41+AA41+AD41+AG41+AM41+AP41+AJ41</f>
        <v>0</v>
      </c>
      <c r="V41" s="6">
        <f t="shared" si="506"/>
        <v>0</v>
      </c>
      <c r="W41" s="12" t="e">
        <f t="shared" si="9"/>
        <v>#DIV/0!</v>
      </c>
      <c r="X41" s="6"/>
      <c r="Y41" s="6"/>
      <c r="Z41" s="12" t="e">
        <f t="shared" si="11"/>
        <v>#DIV/0!</v>
      </c>
      <c r="AA41" s="6"/>
      <c r="AB41" s="6"/>
      <c r="AC41" s="12" t="e">
        <f t="shared" si="13"/>
        <v>#DIV/0!</v>
      </c>
      <c r="AD41" s="6"/>
      <c r="AE41" s="6"/>
      <c r="AF41" s="12" t="e">
        <f t="shared" si="15"/>
        <v>#DIV/0!</v>
      </c>
      <c r="AG41" s="6"/>
      <c r="AH41" s="6"/>
      <c r="AI41" s="12" t="e">
        <f t="shared" si="17"/>
        <v>#DIV/0!</v>
      </c>
      <c r="AJ41" s="6"/>
      <c r="AK41" s="6"/>
      <c r="AL41" s="12" t="e">
        <f t="shared" si="19"/>
        <v>#DIV/0!</v>
      </c>
      <c r="AM41" s="26"/>
      <c r="AN41" s="6"/>
      <c r="AO41" s="12" t="e">
        <f t="shared" si="21"/>
        <v>#DIV/0!</v>
      </c>
      <c r="AP41" s="44"/>
      <c r="AQ41" s="44"/>
      <c r="AR41" s="12" t="e">
        <f t="shared" si="23"/>
        <v>#DIV/0!</v>
      </c>
      <c r="AS41" s="12"/>
      <c r="AT41" s="12"/>
      <c r="AU41" s="12"/>
      <c r="AV41" s="44"/>
      <c r="AW41" s="44"/>
      <c r="AX41" s="12" t="e">
        <f t="shared" si="27"/>
        <v>#DIV/0!</v>
      </c>
      <c r="AY41" s="12"/>
      <c r="AZ41" s="12"/>
      <c r="BA41" s="12" t="e">
        <f t="shared" si="29"/>
        <v>#DIV/0!</v>
      </c>
      <c r="BB41" s="12"/>
      <c r="BC41" s="12"/>
      <c r="BD41" s="12" t="e">
        <f t="shared" si="31"/>
        <v>#DIV/0!</v>
      </c>
      <c r="BE41" s="6"/>
      <c r="BF41" s="6"/>
      <c r="BG41" s="12" t="e">
        <f t="shared" si="33"/>
        <v>#DIV/0!</v>
      </c>
      <c r="BH41" s="12"/>
      <c r="BI41" s="12"/>
      <c r="BJ41" s="12"/>
      <c r="BK41" s="11"/>
      <c r="BL41" s="11"/>
      <c r="BM41" s="12" t="e">
        <f t="shared" si="37"/>
        <v>#DIV/0!</v>
      </c>
      <c r="BN41" s="6">
        <f>BQ41+CF41</f>
        <v>0</v>
      </c>
      <c r="BO41" s="6">
        <f>BR41+CG41</f>
        <v>0</v>
      </c>
      <c r="BP41" s="12" t="e">
        <f t="shared" ref="BP41:BP55" si="528">BO41/BN41*100</f>
        <v>#DIV/0!</v>
      </c>
      <c r="BQ41" s="6"/>
      <c r="BR41" s="6"/>
      <c r="BS41" s="12" t="e">
        <f t="shared" si="41"/>
        <v>#DIV/0!</v>
      </c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12" t="e">
        <f t="shared" si="51"/>
        <v>#DIV/0!</v>
      </c>
      <c r="CI41" s="6">
        <f t="shared" si="507"/>
        <v>0</v>
      </c>
      <c r="CJ41" s="6">
        <f t="shared" si="507"/>
        <v>0</v>
      </c>
      <c r="CK41" s="12" t="e">
        <f t="shared" si="53"/>
        <v>#DIV/0!</v>
      </c>
      <c r="CL41" s="6"/>
      <c r="CM41" s="6"/>
      <c r="CN41" s="12" t="e">
        <f t="shared" si="55"/>
        <v>#DIV/0!</v>
      </c>
      <c r="CO41" s="6"/>
      <c r="CP41" s="6"/>
      <c r="CQ41" s="12" t="e">
        <f t="shared" si="57"/>
        <v>#DIV/0!</v>
      </c>
      <c r="CR41" s="6"/>
      <c r="CS41" s="6"/>
      <c r="CT41" s="12" t="e">
        <f t="shared" si="59"/>
        <v>#DIV/0!</v>
      </c>
      <c r="CU41" s="6"/>
      <c r="CV41" s="6"/>
      <c r="CW41" s="12" t="e">
        <f t="shared" si="61"/>
        <v>#DIV/0!</v>
      </c>
      <c r="CX41" s="6"/>
      <c r="CY41" s="6"/>
      <c r="CZ41" s="12" t="e">
        <f t="shared" si="63"/>
        <v>#DIV/0!</v>
      </c>
      <c r="DA41" s="6">
        <f>DD41+DJ41+DM41+DP41+DS41+DV41+EB41</f>
        <v>0</v>
      </c>
      <c r="DB41" s="6">
        <f>DE41+DK41+DN41+DQ41+DT41+DW41+EC41</f>
        <v>0</v>
      </c>
      <c r="DC41" s="12" t="e">
        <f t="shared" si="64"/>
        <v>#DIV/0!</v>
      </c>
      <c r="DD41" s="6"/>
      <c r="DE41" s="6"/>
      <c r="DF41" s="12" t="e">
        <f t="shared" si="65"/>
        <v>#DIV/0!</v>
      </c>
      <c r="DG41" s="65">
        <f>DJ41+DM41+DP41+DS41+DV41+EB41</f>
        <v>0</v>
      </c>
      <c r="DH41" s="65">
        <f>DK41+DN41+DQ41+DT41+DW41+EC41</f>
        <v>0</v>
      </c>
      <c r="DI41" s="12" t="e">
        <f t="shared" si="80"/>
        <v>#DIV/0!</v>
      </c>
      <c r="DJ41" s="6"/>
      <c r="DK41" s="6"/>
      <c r="DL41" s="12" t="e">
        <f t="shared" si="67"/>
        <v>#DIV/0!</v>
      </c>
      <c r="DM41" s="6"/>
      <c r="DN41" s="6"/>
      <c r="DO41" s="12" t="e">
        <f t="shared" si="68"/>
        <v>#DIV/0!</v>
      </c>
      <c r="DP41" s="6"/>
      <c r="DQ41" s="6"/>
      <c r="DR41" s="12" t="e">
        <f t="shared" si="69"/>
        <v>#DIV/0!</v>
      </c>
      <c r="DS41" s="6"/>
      <c r="DT41" s="6"/>
      <c r="DU41" s="12" t="e">
        <f t="shared" si="70"/>
        <v>#DIV/0!</v>
      </c>
      <c r="DV41" s="44"/>
      <c r="DW41" s="6"/>
      <c r="DX41" s="12" t="e">
        <f t="shared" si="71"/>
        <v>#DIV/0!</v>
      </c>
      <c r="DY41" s="12"/>
      <c r="DZ41" s="12"/>
      <c r="EA41" s="12" t="e">
        <f t="shared" si="333"/>
        <v>#DIV/0!</v>
      </c>
      <c r="EB41" s="12"/>
      <c r="EC41" s="12"/>
      <c r="ED41" s="12" t="e">
        <f t="shared" si="73"/>
        <v>#DIV/0!</v>
      </c>
      <c r="EE41" s="6">
        <f>I41+U41+BB41+BN41+CI41+DA41+BK41</f>
        <v>0</v>
      </c>
      <c r="EF41" s="6">
        <f>J41+V41+BC41+BO41+CJ41+DB41+BL41</f>
        <v>0</v>
      </c>
      <c r="EG41" s="12" t="e">
        <f t="shared" si="74"/>
        <v>#DIV/0!</v>
      </c>
      <c r="EH41">
        <f t="shared" si="117"/>
        <v>1</v>
      </c>
      <c r="EI41">
        <f t="shared" si="118"/>
        <v>1</v>
      </c>
      <c r="EJ41">
        <f t="shared" si="119"/>
        <v>1</v>
      </c>
      <c r="EK41">
        <f t="shared" si="120"/>
        <v>1</v>
      </c>
      <c r="EL41">
        <f t="shared" si="121"/>
        <v>1</v>
      </c>
      <c r="EM41">
        <f t="shared" si="122"/>
        <v>1</v>
      </c>
      <c r="EN41">
        <f t="shared" si="123"/>
        <v>1</v>
      </c>
      <c r="EO41">
        <f t="shared" si="124"/>
        <v>1</v>
      </c>
      <c r="EP41">
        <f t="shared" si="125"/>
        <v>1</v>
      </c>
      <c r="EQ41">
        <f t="shared" si="126"/>
        <v>1</v>
      </c>
      <c r="ER41">
        <f t="shared" si="127"/>
        <v>1</v>
      </c>
      <c r="ES41">
        <f t="shared" si="128"/>
        <v>1</v>
      </c>
      <c r="ET41">
        <f t="shared" si="129"/>
        <v>12</v>
      </c>
    </row>
    <row r="42" spans="1:150" x14ac:dyDescent="0.25">
      <c r="A42" s="5"/>
      <c r="B42" s="15">
        <v>247</v>
      </c>
      <c r="C42" s="16" t="s">
        <v>111</v>
      </c>
      <c r="D42" s="5"/>
      <c r="E42" s="5"/>
      <c r="F42" s="8">
        <f t="shared" ref="F42" si="529">I42+U42+BB42+BN42+CI42+BK42</f>
        <v>368700</v>
      </c>
      <c r="G42" s="8">
        <f t="shared" ref="G42" si="530">J42+V42+BC42+BO42+CJ42+BL42</f>
        <v>279104.05</v>
      </c>
      <c r="H42" s="12">
        <f t="shared" ref="H42" si="531">G42/F42*100</f>
        <v>75.699498237049085</v>
      </c>
      <c r="I42" s="6">
        <f t="shared" ref="I42" si="532">L42+O42+R42</f>
        <v>0</v>
      </c>
      <c r="J42" s="6">
        <f t="shared" ref="J42" si="533">M42+P42+S42</f>
        <v>0</v>
      </c>
      <c r="K42" s="12" t="e">
        <f t="shared" ref="K42" si="534">J42/I42*100</f>
        <v>#DIV/0!</v>
      </c>
      <c r="L42" s="6"/>
      <c r="M42" s="6"/>
      <c r="N42" s="12" t="e">
        <f t="shared" ref="N42" si="535">M42/L42*100</f>
        <v>#DIV/0!</v>
      </c>
      <c r="O42" s="5"/>
      <c r="P42" s="5"/>
      <c r="Q42" s="12" t="e">
        <f t="shared" ref="Q42" si="536">P42/O42*100</f>
        <v>#DIV/0!</v>
      </c>
      <c r="R42" s="6"/>
      <c r="S42" s="6"/>
      <c r="T42" s="12" t="e">
        <f t="shared" ref="T42" si="537">S42/R42*100</f>
        <v>#DIV/0!</v>
      </c>
      <c r="U42" s="6">
        <f t="shared" ref="U42" si="538">X42+AA42+AD42+AG42+AM42+AP42+AJ42</f>
        <v>368700</v>
      </c>
      <c r="V42" s="6">
        <f t="shared" ref="V42" si="539">Y42+AB42+AE42+AH42+AN42+AQ42+AK42</f>
        <v>279104.05</v>
      </c>
      <c r="W42" s="12">
        <f t="shared" ref="W42" si="540">V42/U42*100</f>
        <v>75.699498237049085</v>
      </c>
      <c r="X42" s="6"/>
      <c r="Y42" s="6"/>
      <c r="Z42" s="12" t="e">
        <f t="shared" ref="Z42" si="541">Y42/X42*100</f>
        <v>#DIV/0!</v>
      </c>
      <c r="AA42" s="6"/>
      <c r="AB42" s="6"/>
      <c r="AC42" s="12" t="e">
        <f t="shared" ref="AC42" si="542">AB42/AA42*100</f>
        <v>#DIV/0!</v>
      </c>
      <c r="AD42" s="6">
        <f>200000-23100-100000+43700+60000+80900+100000-100000+20000+40000-2800+50000</f>
        <v>368700</v>
      </c>
      <c r="AE42" s="6">
        <f>27262.14+93314.88+103411.66+12023.3+34178.69+8913.38</f>
        <v>279104.05</v>
      </c>
      <c r="AF42" s="12">
        <f t="shared" si="15"/>
        <v>75.699498237049085</v>
      </c>
      <c r="AG42" s="6"/>
      <c r="AH42" s="6"/>
      <c r="AI42" s="12" t="e">
        <f t="shared" si="17"/>
        <v>#DIV/0!</v>
      </c>
      <c r="AJ42" s="6"/>
      <c r="AK42" s="6"/>
      <c r="AL42" s="12" t="e">
        <f t="shared" si="19"/>
        <v>#DIV/0!</v>
      </c>
      <c r="AM42" s="26"/>
      <c r="AN42" s="6"/>
      <c r="AO42" s="12" t="e">
        <f t="shared" si="21"/>
        <v>#DIV/0!</v>
      </c>
      <c r="AP42" s="44"/>
      <c r="AQ42" s="44"/>
      <c r="AR42" s="12" t="e">
        <f t="shared" si="23"/>
        <v>#DIV/0!</v>
      </c>
      <c r="AS42" s="12"/>
      <c r="AT42" s="12"/>
      <c r="AU42" s="12"/>
      <c r="AV42" s="44"/>
      <c r="AW42" s="44"/>
      <c r="AX42" s="12" t="e">
        <f t="shared" si="27"/>
        <v>#DIV/0!</v>
      </c>
      <c r="AY42" s="12"/>
      <c r="AZ42" s="12"/>
      <c r="BA42" s="12" t="e">
        <f t="shared" si="29"/>
        <v>#DIV/0!</v>
      </c>
      <c r="BB42" s="12"/>
      <c r="BC42" s="12"/>
      <c r="BD42" s="12"/>
      <c r="BE42" s="6"/>
      <c r="BF42" s="6"/>
      <c r="BG42" s="12"/>
      <c r="BH42" s="12"/>
      <c r="BI42" s="12"/>
      <c r="BJ42" s="12"/>
      <c r="BK42" s="11"/>
      <c r="BL42" s="11"/>
      <c r="BM42" s="12" t="e">
        <f t="shared" si="37"/>
        <v>#DIV/0!</v>
      </c>
      <c r="BN42" s="6"/>
      <c r="BO42" s="6"/>
      <c r="BP42" s="12" t="e">
        <f t="shared" si="528"/>
        <v>#DIV/0!</v>
      </c>
      <c r="BQ42" s="6"/>
      <c r="BR42" s="6"/>
      <c r="BS42" s="12" t="e">
        <f t="shared" si="41"/>
        <v>#DIV/0!</v>
      </c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12" t="e">
        <f t="shared" si="51"/>
        <v>#DIV/0!</v>
      </c>
      <c r="CI42" s="6"/>
      <c r="CJ42" s="6"/>
      <c r="CK42" s="12" t="e">
        <f t="shared" si="53"/>
        <v>#DIV/0!</v>
      </c>
      <c r="CL42" s="6"/>
      <c r="CM42" s="6"/>
      <c r="CN42" s="12" t="e">
        <f t="shared" si="55"/>
        <v>#DIV/0!</v>
      </c>
      <c r="CO42" s="6"/>
      <c r="CP42" s="6"/>
      <c r="CQ42" s="12" t="e">
        <f t="shared" si="57"/>
        <v>#DIV/0!</v>
      </c>
      <c r="CR42" s="6"/>
      <c r="CS42" s="6"/>
      <c r="CT42" s="12" t="e">
        <f t="shared" si="59"/>
        <v>#DIV/0!</v>
      </c>
      <c r="CU42" s="6"/>
      <c r="CV42" s="6"/>
      <c r="CW42" s="12" t="e">
        <f t="shared" si="61"/>
        <v>#DIV/0!</v>
      </c>
      <c r="CX42" s="6"/>
      <c r="CY42" s="6"/>
      <c r="CZ42" s="12" t="e">
        <f t="shared" si="63"/>
        <v>#DIV/0!</v>
      </c>
      <c r="DA42" s="6"/>
      <c r="DB42" s="6"/>
      <c r="DC42" s="12" t="e">
        <f t="shared" si="64"/>
        <v>#DIV/0!</v>
      </c>
      <c r="DD42" s="6"/>
      <c r="DE42" s="6"/>
      <c r="DF42" s="12" t="e">
        <f t="shared" si="65"/>
        <v>#DIV/0!</v>
      </c>
      <c r="DG42" s="65">
        <f t="shared" ref="DG42" si="543">DJ42+DM42+DP42+DS42+DV42+EB42</f>
        <v>0</v>
      </c>
      <c r="DH42" s="65">
        <f t="shared" ref="DH42" si="544">DK42+DN42+DQ42+DT42+DW42+EC42</f>
        <v>0</v>
      </c>
      <c r="DI42" s="12" t="e">
        <f t="shared" ref="DI42" si="545">DH42/DG42*100</f>
        <v>#DIV/0!</v>
      </c>
      <c r="DJ42" s="6"/>
      <c r="DK42" s="6"/>
      <c r="DL42" s="12" t="e">
        <f t="shared" si="67"/>
        <v>#DIV/0!</v>
      </c>
      <c r="DM42" s="6"/>
      <c r="DN42" s="6"/>
      <c r="DO42" s="12" t="e">
        <f t="shared" si="68"/>
        <v>#DIV/0!</v>
      </c>
      <c r="DP42" s="6"/>
      <c r="DQ42" s="6"/>
      <c r="DR42" s="12" t="e">
        <f t="shared" si="69"/>
        <v>#DIV/0!</v>
      </c>
      <c r="DS42" s="6"/>
      <c r="DT42" s="6"/>
      <c r="DU42" s="12" t="e">
        <f t="shared" si="70"/>
        <v>#DIV/0!</v>
      </c>
      <c r="DV42" s="44"/>
      <c r="DW42" s="6"/>
      <c r="DX42" s="12" t="e">
        <f t="shared" si="71"/>
        <v>#DIV/0!</v>
      </c>
      <c r="DY42" s="12"/>
      <c r="DZ42" s="12"/>
      <c r="EA42" s="12" t="e">
        <f t="shared" si="333"/>
        <v>#DIV/0!</v>
      </c>
      <c r="EB42" s="12"/>
      <c r="EC42" s="12"/>
      <c r="ED42" s="12" t="e">
        <f t="shared" si="73"/>
        <v>#DIV/0!</v>
      </c>
      <c r="EE42" s="6">
        <f t="shared" ref="EE42" si="546">I42+U42+BB42+BN42+CI42+DA42+BK42</f>
        <v>368700</v>
      </c>
      <c r="EF42" s="6">
        <f t="shared" ref="EF42" si="547">J42+V42+BC42+BO42+CJ42+DB42+BL42</f>
        <v>279104.05</v>
      </c>
      <c r="EG42" s="12">
        <f t="shared" ref="EG42" si="548">EF42/EE42*100</f>
        <v>75.699498237049085</v>
      </c>
    </row>
    <row r="43" spans="1:150" x14ac:dyDescent="0.25">
      <c r="A43" s="5"/>
      <c r="B43" s="15">
        <v>414</v>
      </c>
      <c r="C43" s="5" t="s">
        <v>89</v>
      </c>
      <c r="D43" s="5"/>
      <c r="E43" s="5"/>
      <c r="F43" s="8">
        <f t="shared" si="525"/>
        <v>0</v>
      </c>
      <c r="G43" s="8">
        <f>J43+V43+BC43+BO43+CJ43+BL43</f>
        <v>0</v>
      </c>
      <c r="H43" s="12" t="e">
        <f t="shared" si="76"/>
        <v>#DIV/0!</v>
      </c>
      <c r="I43" s="6">
        <f t="shared" si="526"/>
        <v>0</v>
      </c>
      <c r="J43" s="6">
        <f t="shared" si="505"/>
        <v>0</v>
      </c>
      <c r="K43" s="12" t="e">
        <f t="shared" si="1"/>
        <v>#DIV/0!</v>
      </c>
      <c r="L43" s="6"/>
      <c r="M43" s="6"/>
      <c r="N43" s="12" t="e">
        <f t="shared" si="3"/>
        <v>#DIV/0!</v>
      </c>
      <c r="O43" s="5"/>
      <c r="P43" s="5"/>
      <c r="Q43" s="12" t="e">
        <f t="shared" si="5"/>
        <v>#DIV/0!</v>
      </c>
      <c r="R43" s="6"/>
      <c r="S43" s="6"/>
      <c r="T43" s="12" t="e">
        <f t="shared" si="7"/>
        <v>#DIV/0!</v>
      </c>
      <c r="U43" s="6">
        <f>X43+AA43+AD43+AG43+AM43+AP43+AJ43+AV43</f>
        <v>0</v>
      </c>
      <c r="V43" s="6">
        <f>Y43+AB43+AE43+AH43+AN43+AQ43+AK43+AW43</f>
        <v>0</v>
      </c>
      <c r="W43" s="12" t="e">
        <f t="shared" si="9"/>
        <v>#DIV/0!</v>
      </c>
      <c r="X43" s="6"/>
      <c r="Y43" s="6"/>
      <c r="Z43" s="12" t="e">
        <f t="shared" si="11"/>
        <v>#DIV/0!</v>
      </c>
      <c r="AA43" s="6"/>
      <c r="AB43" s="6"/>
      <c r="AC43" s="12" t="e">
        <f t="shared" si="13"/>
        <v>#DIV/0!</v>
      </c>
      <c r="AD43" s="6"/>
      <c r="AE43" s="6"/>
      <c r="AF43" s="12" t="e">
        <f t="shared" si="15"/>
        <v>#DIV/0!</v>
      </c>
      <c r="AG43" s="6"/>
      <c r="AH43" s="6"/>
      <c r="AI43" s="12" t="e">
        <f t="shared" si="17"/>
        <v>#DIV/0!</v>
      </c>
      <c r="AJ43" s="6"/>
      <c r="AK43" s="6"/>
      <c r="AL43" s="12" t="e">
        <f t="shared" si="19"/>
        <v>#DIV/0!</v>
      </c>
      <c r="AM43" s="26"/>
      <c r="AN43" s="6"/>
      <c r="AO43" s="12" t="e">
        <f t="shared" si="21"/>
        <v>#DIV/0!</v>
      </c>
      <c r="AP43" s="44"/>
      <c r="AQ43" s="44"/>
      <c r="AR43" s="12" t="e">
        <f t="shared" si="23"/>
        <v>#DIV/0!</v>
      </c>
      <c r="AS43" s="12"/>
      <c r="AT43" s="12"/>
      <c r="AU43" s="12"/>
      <c r="AV43" s="44"/>
      <c r="AW43" s="44"/>
      <c r="AX43" s="12" t="e">
        <f t="shared" si="27"/>
        <v>#DIV/0!</v>
      </c>
      <c r="AY43" s="12"/>
      <c r="AZ43" s="12"/>
      <c r="BA43" s="12" t="e">
        <f t="shared" si="29"/>
        <v>#DIV/0!</v>
      </c>
      <c r="BB43" s="12"/>
      <c r="BC43" s="12"/>
      <c r="BD43" s="12" t="e">
        <f t="shared" si="31"/>
        <v>#DIV/0!</v>
      </c>
      <c r="BE43" s="6"/>
      <c r="BF43" s="6"/>
      <c r="BG43" s="12" t="e">
        <f t="shared" si="33"/>
        <v>#DIV/0!</v>
      </c>
      <c r="BH43" s="12"/>
      <c r="BI43" s="12"/>
      <c r="BJ43" s="12"/>
      <c r="BK43" s="11"/>
      <c r="BL43" s="11"/>
      <c r="BM43" s="12" t="e">
        <f t="shared" si="37"/>
        <v>#DIV/0!</v>
      </c>
      <c r="BN43" s="6"/>
      <c r="BO43" s="6"/>
      <c r="BP43" s="12" t="e">
        <f t="shared" si="528"/>
        <v>#DIV/0!</v>
      </c>
      <c r="BQ43" s="6"/>
      <c r="BR43" s="6"/>
      <c r="BS43" s="12" t="e">
        <f t="shared" si="41"/>
        <v>#DIV/0!</v>
      </c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12" t="e">
        <f t="shared" si="51"/>
        <v>#DIV/0!</v>
      </c>
      <c r="CI43" s="6">
        <f t="shared" si="507"/>
        <v>0</v>
      </c>
      <c r="CJ43" s="6">
        <f t="shared" si="507"/>
        <v>0</v>
      </c>
      <c r="CK43" s="12" t="e">
        <f t="shared" si="53"/>
        <v>#DIV/0!</v>
      </c>
      <c r="CL43" s="6"/>
      <c r="CM43" s="6"/>
      <c r="CN43" s="12" t="e">
        <f t="shared" si="55"/>
        <v>#DIV/0!</v>
      </c>
      <c r="CO43" s="6"/>
      <c r="CP43" s="6"/>
      <c r="CQ43" s="12" t="e">
        <f t="shared" si="57"/>
        <v>#DIV/0!</v>
      </c>
      <c r="CR43" s="6"/>
      <c r="CS43" s="6"/>
      <c r="CT43" s="12" t="e">
        <f t="shared" si="59"/>
        <v>#DIV/0!</v>
      </c>
      <c r="CU43" s="6"/>
      <c r="CV43" s="6"/>
      <c r="CW43" s="12" t="e">
        <f t="shared" si="61"/>
        <v>#DIV/0!</v>
      </c>
      <c r="CX43" s="6"/>
      <c r="CY43" s="6"/>
      <c r="CZ43" s="12" t="e">
        <f t="shared" si="63"/>
        <v>#DIV/0!</v>
      </c>
      <c r="DA43" s="6">
        <f t="shared" ref="DA43:DB45" si="549">DD43+DJ43+DM43+DP43+DS43+DV43+EB43</f>
        <v>0</v>
      </c>
      <c r="DB43" s="6">
        <f t="shared" si="549"/>
        <v>0</v>
      </c>
      <c r="DC43" s="12" t="e">
        <f t="shared" si="64"/>
        <v>#DIV/0!</v>
      </c>
      <c r="DD43" s="6">
        <v>0</v>
      </c>
      <c r="DE43" s="6"/>
      <c r="DF43" s="12" t="e">
        <f t="shared" si="65"/>
        <v>#DIV/0!</v>
      </c>
      <c r="DG43" s="65">
        <f t="shared" ref="DG43:DH45" si="550">DJ43+DM43+DP43+DS43+DV43+EB43</f>
        <v>0</v>
      </c>
      <c r="DH43" s="65">
        <f t="shared" si="550"/>
        <v>0</v>
      </c>
      <c r="DI43" s="12" t="e">
        <f t="shared" si="80"/>
        <v>#DIV/0!</v>
      </c>
      <c r="DJ43" s="6"/>
      <c r="DK43" s="6"/>
      <c r="DL43" s="12" t="e">
        <f t="shared" si="67"/>
        <v>#DIV/0!</v>
      </c>
      <c r="DM43" s="6"/>
      <c r="DN43" s="6"/>
      <c r="DO43" s="12" t="e">
        <f t="shared" si="68"/>
        <v>#DIV/0!</v>
      </c>
      <c r="DP43" s="6"/>
      <c r="DQ43" s="6"/>
      <c r="DR43" s="12" t="e">
        <f t="shared" si="69"/>
        <v>#DIV/0!</v>
      </c>
      <c r="DS43" s="6"/>
      <c r="DT43" s="6"/>
      <c r="DU43" s="12" t="e">
        <f t="shared" si="70"/>
        <v>#DIV/0!</v>
      </c>
      <c r="DV43" s="44"/>
      <c r="DW43" s="6"/>
      <c r="DX43" s="12" t="e">
        <f t="shared" si="71"/>
        <v>#DIV/0!</v>
      </c>
      <c r="DY43" s="12"/>
      <c r="DZ43" s="12"/>
      <c r="EA43" s="12" t="e">
        <f t="shared" si="333"/>
        <v>#DIV/0!</v>
      </c>
      <c r="EB43" s="12"/>
      <c r="EC43" s="12"/>
      <c r="ED43" s="12" t="e">
        <f t="shared" si="73"/>
        <v>#DIV/0!</v>
      </c>
      <c r="EE43" s="6">
        <f t="shared" ref="EE43:EF45" si="551">I43+U43+BB43+BN43+CI43+DA43+BK43</f>
        <v>0</v>
      </c>
      <c r="EF43" s="6">
        <f t="shared" si="551"/>
        <v>0</v>
      </c>
      <c r="EG43" s="12" t="e">
        <f t="shared" si="74"/>
        <v>#DIV/0!</v>
      </c>
      <c r="EH43">
        <f t="shared" si="117"/>
        <v>1</v>
      </c>
      <c r="EI43">
        <f t="shared" si="118"/>
        <v>1</v>
      </c>
      <c r="EJ43">
        <f t="shared" si="119"/>
        <v>1</v>
      </c>
      <c r="EK43">
        <f t="shared" si="120"/>
        <v>1</v>
      </c>
      <c r="EL43">
        <f t="shared" si="121"/>
        <v>1</v>
      </c>
      <c r="EM43">
        <f t="shared" si="122"/>
        <v>1</v>
      </c>
      <c r="EN43">
        <f t="shared" si="123"/>
        <v>1</v>
      </c>
      <c r="EO43">
        <f t="shared" si="124"/>
        <v>1</v>
      </c>
      <c r="EP43">
        <f t="shared" si="125"/>
        <v>1</v>
      </c>
      <c r="EQ43">
        <f t="shared" si="126"/>
        <v>1</v>
      </c>
      <c r="ER43">
        <f t="shared" si="127"/>
        <v>1</v>
      </c>
      <c r="ES43">
        <f t="shared" si="128"/>
        <v>1</v>
      </c>
      <c r="ET43">
        <f t="shared" si="129"/>
        <v>12</v>
      </c>
    </row>
    <row r="44" spans="1:150" x14ac:dyDescent="0.25">
      <c r="A44" s="5"/>
      <c r="B44" s="15">
        <v>851</v>
      </c>
      <c r="C44" s="16" t="s">
        <v>83</v>
      </c>
      <c r="D44" s="5"/>
      <c r="E44" s="5"/>
      <c r="F44" s="8">
        <f t="shared" si="525"/>
        <v>0</v>
      </c>
      <c r="G44" s="8">
        <f t="shared" si="525"/>
        <v>0</v>
      </c>
      <c r="H44" s="12" t="e">
        <f t="shared" si="76"/>
        <v>#DIV/0!</v>
      </c>
      <c r="I44" s="6">
        <f t="shared" si="526"/>
        <v>0</v>
      </c>
      <c r="J44" s="6">
        <f t="shared" si="505"/>
        <v>0</v>
      </c>
      <c r="K44" s="12" t="e">
        <f t="shared" si="1"/>
        <v>#DIV/0!</v>
      </c>
      <c r="L44" s="6"/>
      <c r="M44" s="6"/>
      <c r="N44" s="12" t="e">
        <f t="shared" si="3"/>
        <v>#DIV/0!</v>
      </c>
      <c r="O44" s="5"/>
      <c r="P44" s="5"/>
      <c r="Q44" s="12" t="e">
        <f t="shared" si="5"/>
        <v>#DIV/0!</v>
      </c>
      <c r="R44" s="6"/>
      <c r="S44" s="6"/>
      <c r="T44" s="12" t="e">
        <f t="shared" si="7"/>
        <v>#DIV/0!</v>
      </c>
      <c r="U44" s="6">
        <f t="shared" ref="U44:V57" si="552">X44+AA44+AD44+AG44+AM44+AP44+AJ44</f>
        <v>0</v>
      </c>
      <c r="V44" s="6">
        <f t="shared" si="552"/>
        <v>0</v>
      </c>
      <c r="W44" s="12" t="e">
        <f t="shared" si="9"/>
        <v>#DIV/0!</v>
      </c>
      <c r="X44" s="6"/>
      <c r="Y44" s="6"/>
      <c r="Z44" s="12" t="e">
        <f t="shared" si="11"/>
        <v>#DIV/0!</v>
      </c>
      <c r="AA44" s="6"/>
      <c r="AB44" s="6"/>
      <c r="AC44" s="12" t="e">
        <f t="shared" si="13"/>
        <v>#DIV/0!</v>
      </c>
      <c r="AD44" s="6"/>
      <c r="AE44" s="6"/>
      <c r="AF44" s="12" t="e">
        <f t="shared" si="15"/>
        <v>#DIV/0!</v>
      </c>
      <c r="AG44" s="6"/>
      <c r="AH44" s="6"/>
      <c r="AI44" s="12" t="e">
        <f t="shared" si="17"/>
        <v>#DIV/0!</v>
      </c>
      <c r="AJ44" s="6"/>
      <c r="AK44" s="6"/>
      <c r="AL44" s="12" t="e">
        <f t="shared" si="19"/>
        <v>#DIV/0!</v>
      </c>
      <c r="AM44" s="26"/>
      <c r="AN44" s="6"/>
      <c r="AO44" s="12" t="e">
        <f t="shared" si="21"/>
        <v>#DIV/0!</v>
      </c>
      <c r="AP44" s="44"/>
      <c r="AQ44" s="44"/>
      <c r="AR44" s="12" t="e">
        <f t="shared" si="23"/>
        <v>#DIV/0!</v>
      </c>
      <c r="AS44" s="12"/>
      <c r="AT44" s="12"/>
      <c r="AU44" s="12"/>
      <c r="AV44" s="44"/>
      <c r="AW44" s="44"/>
      <c r="AX44" s="12" t="e">
        <f t="shared" si="27"/>
        <v>#DIV/0!</v>
      </c>
      <c r="AY44" s="12"/>
      <c r="AZ44" s="12"/>
      <c r="BA44" s="12" t="e">
        <f t="shared" si="29"/>
        <v>#DIV/0!</v>
      </c>
      <c r="BB44" s="12"/>
      <c r="BC44" s="12"/>
      <c r="BD44" s="12" t="e">
        <f t="shared" si="31"/>
        <v>#DIV/0!</v>
      </c>
      <c r="BE44" s="6"/>
      <c r="BF44" s="6"/>
      <c r="BG44" s="12" t="e">
        <f t="shared" si="33"/>
        <v>#DIV/0!</v>
      </c>
      <c r="BH44" s="12"/>
      <c r="BI44" s="12"/>
      <c r="BJ44" s="12"/>
      <c r="BK44" s="11"/>
      <c r="BL44" s="11"/>
      <c r="BM44" s="12" t="e">
        <f t="shared" si="37"/>
        <v>#DIV/0!</v>
      </c>
      <c r="BN44" s="6">
        <f t="shared" ref="BN44:BO45" si="553">BQ44+CF44</f>
        <v>0</v>
      </c>
      <c r="BO44" s="6">
        <f t="shared" si="553"/>
        <v>0</v>
      </c>
      <c r="BP44" s="12" t="e">
        <f t="shared" si="528"/>
        <v>#DIV/0!</v>
      </c>
      <c r="BQ44" s="6"/>
      <c r="BR44" s="6"/>
      <c r="BS44" s="12" t="e">
        <f t="shared" si="41"/>
        <v>#DIV/0!</v>
      </c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12" t="e">
        <f t="shared" si="51"/>
        <v>#DIV/0!</v>
      </c>
      <c r="CI44" s="6">
        <f t="shared" si="507"/>
        <v>0</v>
      </c>
      <c r="CJ44" s="6">
        <f t="shared" si="507"/>
        <v>0</v>
      </c>
      <c r="CK44" s="12" t="e">
        <f t="shared" si="53"/>
        <v>#DIV/0!</v>
      </c>
      <c r="CL44" s="6"/>
      <c r="CM44" s="6"/>
      <c r="CN44" s="12" t="e">
        <f t="shared" si="55"/>
        <v>#DIV/0!</v>
      </c>
      <c r="CO44" s="6"/>
      <c r="CP44" s="6"/>
      <c r="CQ44" s="12" t="e">
        <f t="shared" si="57"/>
        <v>#DIV/0!</v>
      </c>
      <c r="CR44" s="6"/>
      <c r="CS44" s="6"/>
      <c r="CT44" s="12" t="e">
        <f t="shared" si="59"/>
        <v>#DIV/0!</v>
      </c>
      <c r="CU44" s="6"/>
      <c r="CV44" s="6"/>
      <c r="CW44" s="12" t="e">
        <f t="shared" si="61"/>
        <v>#DIV/0!</v>
      </c>
      <c r="CX44" s="6"/>
      <c r="CY44" s="6"/>
      <c r="CZ44" s="12" t="e">
        <f t="shared" si="63"/>
        <v>#DIV/0!</v>
      </c>
      <c r="DA44" s="6">
        <f t="shared" si="549"/>
        <v>0</v>
      </c>
      <c r="DB44" s="6">
        <f t="shared" si="549"/>
        <v>0</v>
      </c>
      <c r="DC44" s="12" t="e">
        <f t="shared" si="64"/>
        <v>#DIV/0!</v>
      </c>
      <c r="DD44" s="6"/>
      <c r="DE44" s="6"/>
      <c r="DF44" s="12" t="e">
        <f t="shared" si="65"/>
        <v>#DIV/0!</v>
      </c>
      <c r="DG44" s="65">
        <f t="shared" si="550"/>
        <v>0</v>
      </c>
      <c r="DH44" s="65">
        <f t="shared" si="550"/>
        <v>0</v>
      </c>
      <c r="DI44" s="12" t="e">
        <f t="shared" si="80"/>
        <v>#DIV/0!</v>
      </c>
      <c r="DJ44" s="6"/>
      <c r="DK44" s="6"/>
      <c r="DL44" s="12" t="e">
        <f t="shared" si="67"/>
        <v>#DIV/0!</v>
      </c>
      <c r="DM44" s="6"/>
      <c r="DN44" s="6"/>
      <c r="DO44" s="12" t="e">
        <f t="shared" si="68"/>
        <v>#DIV/0!</v>
      </c>
      <c r="DP44" s="6"/>
      <c r="DQ44" s="6"/>
      <c r="DR44" s="12" t="e">
        <f t="shared" si="69"/>
        <v>#DIV/0!</v>
      </c>
      <c r="DS44" s="6"/>
      <c r="DT44" s="6"/>
      <c r="DU44" s="12" t="e">
        <f t="shared" si="70"/>
        <v>#DIV/0!</v>
      </c>
      <c r="DV44" s="6"/>
      <c r="DW44" s="6"/>
      <c r="DX44" s="12" t="e">
        <f t="shared" si="71"/>
        <v>#DIV/0!</v>
      </c>
      <c r="DY44" s="12"/>
      <c r="DZ44" s="12"/>
      <c r="EA44" s="12" t="e">
        <f t="shared" si="333"/>
        <v>#DIV/0!</v>
      </c>
      <c r="EB44" s="12"/>
      <c r="EC44" s="12"/>
      <c r="ED44" s="12" t="e">
        <f t="shared" si="73"/>
        <v>#DIV/0!</v>
      </c>
      <c r="EE44" s="6">
        <f t="shared" si="551"/>
        <v>0</v>
      </c>
      <c r="EF44" s="6">
        <f t="shared" si="551"/>
        <v>0</v>
      </c>
      <c r="EG44" s="12" t="e">
        <f t="shared" si="74"/>
        <v>#DIV/0!</v>
      </c>
      <c r="EH44">
        <f t="shared" si="117"/>
        <v>1</v>
      </c>
      <c r="EI44">
        <f t="shared" si="118"/>
        <v>1</v>
      </c>
      <c r="EJ44">
        <f t="shared" si="119"/>
        <v>1</v>
      </c>
      <c r="EK44">
        <f t="shared" si="120"/>
        <v>1</v>
      </c>
      <c r="EL44">
        <f t="shared" si="121"/>
        <v>1</v>
      </c>
      <c r="EM44">
        <f t="shared" si="122"/>
        <v>1</v>
      </c>
      <c r="EN44">
        <f t="shared" si="123"/>
        <v>1</v>
      </c>
      <c r="EO44">
        <f t="shared" si="124"/>
        <v>1</v>
      </c>
      <c r="EP44">
        <f t="shared" si="125"/>
        <v>1</v>
      </c>
      <c r="EQ44">
        <f t="shared" si="126"/>
        <v>1</v>
      </c>
      <c r="ER44">
        <f t="shared" si="127"/>
        <v>1</v>
      </c>
      <c r="ES44">
        <f t="shared" si="128"/>
        <v>1</v>
      </c>
      <c r="ET44">
        <f t="shared" si="129"/>
        <v>12</v>
      </c>
    </row>
    <row r="45" spans="1:150" x14ac:dyDescent="0.25">
      <c r="A45" s="5"/>
      <c r="B45" s="15">
        <v>852</v>
      </c>
      <c r="C45" s="16" t="s">
        <v>84</v>
      </c>
      <c r="D45" s="5"/>
      <c r="E45" s="5"/>
      <c r="F45" s="8">
        <f t="shared" si="525"/>
        <v>50000</v>
      </c>
      <c r="G45" s="8">
        <f t="shared" si="525"/>
        <v>49652</v>
      </c>
      <c r="H45" s="12">
        <f t="shared" si="76"/>
        <v>99.304000000000002</v>
      </c>
      <c r="I45" s="6">
        <f t="shared" si="526"/>
        <v>0</v>
      </c>
      <c r="J45" s="6">
        <f t="shared" si="505"/>
        <v>0</v>
      </c>
      <c r="K45" s="12" t="e">
        <f t="shared" si="1"/>
        <v>#DIV/0!</v>
      </c>
      <c r="L45" s="6"/>
      <c r="M45" s="6"/>
      <c r="N45" s="12" t="e">
        <f t="shared" si="3"/>
        <v>#DIV/0!</v>
      </c>
      <c r="O45" s="5"/>
      <c r="P45" s="5"/>
      <c r="Q45" s="12" t="e">
        <f t="shared" si="5"/>
        <v>#DIV/0!</v>
      </c>
      <c r="R45" s="6"/>
      <c r="S45" s="6"/>
      <c r="T45" s="12" t="e">
        <f t="shared" si="7"/>
        <v>#DIV/0!</v>
      </c>
      <c r="U45" s="6">
        <f t="shared" si="552"/>
        <v>0</v>
      </c>
      <c r="V45" s="6">
        <f t="shared" si="552"/>
        <v>0</v>
      </c>
      <c r="W45" s="12" t="e">
        <f t="shared" si="9"/>
        <v>#DIV/0!</v>
      </c>
      <c r="X45" s="6"/>
      <c r="Y45" s="6"/>
      <c r="Z45" s="12" t="e">
        <f t="shared" si="11"/>
        <v>#DIV/0!</v>
      </c>
      <c r="AA45" s="6"/>
      <c r="AB45" s="6"/>
      <c r="AC45" s="12" t="e">
        <f t="shared" si="13"/>
        <v>#DIV/0!</v>
      </c>
      <c r="AD45" s="6"/>
      <c r="AE45" s="6"/>
      <c r="AF45" s="12" t="e">
        <f t="shared" si="15"/>
        <v>#DIV/0!</v>
      </c>
      <c r="AG45" s="6"/>
      <c r="AH45" s="6"/>
      <c r="AI45" s="12" t="e">
        <f t="shared" si="17"/>
        <v>#DIV/0!</v>
      </c>
      <c r="AJ45" s="6"/>
      <c r="AK45" s="6"/>
      <c r="AL45" s="12" t="e">
        <f t="shared" si="19"/>
        <v>#DIV/0!</v>
      </c>
      <c r="AM45" s="26"/>
      <c r="AN45" s="6"/>
      <c r="AO45" s="12" t="e">
        <f t="shared" si="21"/>
        <v>#DIV/0!</v>
      </c>
      <c r="AP45" s="44"/>
      <c r="AQ45" s="44"/>
      <c r="AR45" s="12" t="e">
        <f t="shared" si="23"/>
        <v>#DIV/0!</v>
      </c>
      <c r="AS45" s="12"/>
      <c r="AT45" s="12"/>
      <c r="AU45" s="12"/>
      <c r="AV45" s="44"/>
      <c r="AW45" s="44"/>
      <c r="AX45" s="12" t="e">
        <f t="shared" si="27"/>
        <v>#DIV/0!</v>
      </c>
      <c r="AY45" s="12"/>
      <c r="AZ45" s="12"/>
      <c r="BA45" s="12" t="e">
        <f t="shared" si="29"/>
        <v>#DIV/0!</v>
      </c>
      <c r="BB45" s="12"/>
      <c r="BC45" s="12"/>
      <c r="BD45" s="12" t="e">
        <f t="shared" si="31"/>
        <v>#DIV/0!</v>
      </c>
      <c r="BE45" s="6"/>
      <c r="BF45" s="6"/>
      <c r="BG45" s="12" t="e">
        <f t="shared" si="33"/>
        <v>#DIV/0!</v>
      </c>
      <c r="BH45" s="12"/>
      <c r="BI45" s="12"/>
      <c r="BJ45" s="12"/>
      <c r="BK45" s="11"/>
      <c r="BL45" s="11"/>
      <c r="BM45" s="12" t="e">
        <f t="shared" si="37"/>
        <v>#DIV/0!</v>
      </c>
      <c r="BN45" s="6">
        <f t="shared" si="553"/>
        <v>0</v>
      </c>
      <c r="BO45" s="6">
        <f t="shared" si="553"/>
        <v>0</v>
      </c>
      <c r="BP45" s="12" t="e">
        <f t="shared" si="528"/>
        <v>#DIV/0!</v>
      </c>
      <c r="BQ45" s="6"/>
      <c r="BR45" s="6"/>
      <c r="BS45" s="12" t="e">
        <f t="shared" si="41"/>
        <v>#DIV/0!</v>
      </c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12" t="e">
        <f t="shared" si="51"/>
        <v>#DIV/0!</v>
      </c>
      <c r="CI45" s="6">
        <f t="shared" si="507"/>
        <v>50000</v>
      </c>
      <c r="CJ45" s="6">
        <f t="shared" si="507"/>
        <v>49652</v>
      </c>
      <c r="CK45" s="12">
        <f t="shared" si="53"/>
        <v>99.304000000000002</v>
      </c>
      <c r="CL45" s="6">
        <f>30000+20000</f>
        <v>50000</v>
      </c>
      <c r="CM45" s="6">
        <f>49652</f>
        <v>49652</v>
      </c>
      <c r="CN45" s="12">
        <f t="shared" si="55"/>
        <v>99.304000000000002</v>
      </c>
      <c r="CO45" s="6"/>
      <c r="CP45" s="6"/>
      <c r="CQ45" s="12" t="e">
        <f t="shared" si="57"/>
        <v>#DIV/0!</v>
      </c>
      <c r="CR45" s="6"/>
      <c r="CS45" s="6"/>
      <c r="CT45" s="12" t="e">
        <f t="shared" si="59"/>
        <v>#DIV/0!</v>
      </c>
      <c r="CU45" s="6"/>
      <c r="CV45" s="6"/>
      <c r="CW45" s="12" t="e">
        <f t="shared" si="61"/>
        <v>#DIV/0!</v>
      </c>
      <c r="CX45" s="6"/>
      <c r="CY45" s="6"/>
      <c r="CZ45" s="12" t="e">
        <f t="shared" si="63"/>
        <v>#DIV/0!</v>
      </c>
      <c r="DA45" s="6">
        <f t="shared" si="549"/>
        <v>0</v>
      </c>
      <c r="DB45" s="6">
        <f t="shared" si="549"/>
        <v>0</v>
      </c>
      <c r="DC45" s="12" t="e">
        <f t="shared" si="64"/>
        <v>#DIV/0!</v>
      </c>
      <c r="DD45" s="6"/>
      <c r="DE45" s="6"/>
      <c r="DF45" s="12" t="e">
        <f t="shared" si="65"/>
        <v>#DIV/0!</v>
      </c>
      <c r="DG45" s="65">
        <f t="shared" si="550"/>
        <v>0</v>
      </c>
      <c r="DH45" s="65">
        <f t="shared" si="550"/>
        <v>0</v>
      </c>
      <c r="DI45" s="12" t="e">
        <f t="shared" si="80"/>
        <v>#DIV/0!</v>
      </c>
      <c r="DJ45" s="6"/>
      <c r="DK45" s="6"/>
      <c r="DL45" s="12" t="e">
        <f t="shared" si="67"/>
        <v>#DIV/0!</v>
      </c>
      <c r="DM45" s="6"/>
      <c r="DN45" s="6"/>
      <c r="DO45" s="12" t="e">
        <f t="shared" si="68"/>
        <v>#DIV/0!</v>
      </c>
      <c r="DP45" s="6"/>
      <c r="DQ45" s="6"/>
      <c r="DR45" s="12" t="e">
        <f t="shared" si="69"/>
        <v>#DIV/0!</v>
      </c>
      <c r="DS45" s="6"/>
      <c r="DT45" s="6"/>
      <c r="DU45" s="12" t="e">
        <f t="shared" si="70"/>
        <v>#DIV/0!</v>
      </c>
      <c r="DV45" s="6"/>
      <c r="DW45" s="6"/>
      <c r="DX45" s="12" t="e">
        <f t="shared" si="71"/>
        <v>#DIV/0!</v>
      </c>
      <c r="DY45" s="12"/>
      <c r="DZ45" s="12"/>
      <c r="EA45" s="12" t="e">
        <f t="shared" si="333"/>
        <v>#DIV/0!</v>
      </c>
      <c r="EB45" s="12"/>
      <c r="EC45" s="12"/>
      <c r="ED45" s="12" t="e">
        <f t="shared" si="73"/>
        <v>#DIV/0!</v>
      </c>
      <c r="EE45" s="6">
        <f t="shared" si="551"/>
        <v>50000</v>
      </c>
      <c r="EF45" s="6">
        <f t="shared" si="551"/>
        <v>49652</v>
      </c>
      <c r="EG45" s="12">
        <f t="shared" si="74"/>
        <v>99.304000000000002</v>
      </c>
      <c r="EH45">
        <f t="shared" si="117"/>
        <v>1</v>
      </c>
      <c r="EI45">
        <f t="shared" si="118"/>
        <v>1</v>
      </c>
      <c r="EJ45">
        <f t="shared" si="119"/>
        <v>1</v>
      </c>
      <c r="EK45">
        <f t="shared" si="120"/>
        <v>1</v>
      </c>
      <c r="EL45">
        <f t="shared" si="121"/>
        <v>1</v>
      </c>
      <c r="EM45">
        <f t="shared" si="122"/>
        <v>1</v>
      </c>
      <c r="EN45">
        <f t="shared" si="123"/>
        <v>1</v>
      </c>
      <c r="EO45">
        <f t="shared" si="124"/>
        <v>1</v>
      </c>
      <c r="EP45">
        <f t="shared" si="125"/>
        <v>1</v>
      </c>
      <c r="EQ45">
        <f t="shared" si="126"/>
        <v>1</v>
      </c>
      <c r="ER45">
        <f t="shared" si="127"/>
        <v>1</v>
      </c>
      <c r="ES45">
        <f t="shared" si="128"/>
        <v>1</v>
      </c>
      <c r="ET45">
        <f t="shared" si="129"/>
        <v>12</v>
      </c>
    </row>
    <row r="46" spans="1:150" x14ac:dyDescent="0.25">
      <c r="A46" s="5"/>
      <c r="B46" s="15">
        <v>853</v>
      </c>
      <c r="C46" s="16" t="s">
        <v>84</v>
      </c>
      <c r="D46" s="5"/>
      <c r="E46" s="5"/>
      <c r="F46" s="8">
        <f t="shared" ref="F46" si="554">I46+U46+BB46+BN46+CI46+BK46</f>
        <v>6100</v>
      </c>
      <c r="G46" s="8">
        <f t="shared" ref="G46" si="555">J46+V46+BC46+BO46+CJ46+BL46</f>
        <v>6022.92</v>
      </c>
      <c r="H46" s="12">
        <f t="shared" ref="H46" si="556">G46/F46*100</f>
        <v>98.736393442622955</v>
      </c>
      <c r="I46" s="6">
        <f t="shared" ref="I46" si="557">L46+O46+R46</f>
        <v>0</v>
      </c>
      <c r="J46" s="6">
        <f t="shared" ref="J46" si="558">M46+P46+S46</f>
        <v>0</v>
      </c>
      <c r="K46" s="12" t="e">
        <f t="shared" ref="K46" si="559">J46/I46*100</f>
        <v>#DIV/0!</v>
      </c>
      <c r="L46" s="6"/>
      <c r="M46" s="6"/>
      <c r="N46" s="12" t="e">
        <f t="shared" ref="N46" si="560">M46/L46*100</f>
        <v>#DIV/0!</v>
      </c>
      <c r="O46" s="5"/>
      <c r="P46" s="5"/>
      <c r="Q46" s="12" t="e">
        <f t="shared" ref="Q46" si="561">P46/O46*100</f>
        <v>#DIV/0!</v>
      </c>
      <c r="R46" s="6"/>
      <c r="S46" s="6"/>
      <c r="T46" s="12" t="e">
        <f t="shared" ref="T46" si="562">S46/R46*100</f>
        <v>#DIV/0!</v>
      </c>
      <c r="U46" s="6">
        <f t="shared" ref="U46" si="563">X46+AA46+AD46+AG46+AM46+AP46+AJ46</f>
        <v>0</v>
      </c>
      <c r="V46" s="6">
        <f t="shared" ref="V46" si="564">Y46+AB46+AE46+AH46+AN46+AQ46+AK46</f>
        <v>0</v>
      </c>
      <c r="W46" s="12" t="e">
        <f t="shared" ref="W46" si="565">V46/U46*100</f>
        <v>#DIV/0!</v>
      </c>
      <c r="X46" s="6"/>
      <c r="Y46" s="6"/>
      <c r="Z46" s="12" t="e">
        <f t="shared" ref="Z46" si="566">Y46/X46*100</f>
        <v>#DIV/0!</v>
      </c>
      <c r="AA46" s="6"/>
      <c r="AB46" s="6"/>
      <c r="AC46" s="12" t="e">
        <f t="shared" ref="AC46" si="567">AB46/AA46*100</f>
        <v>#DIV/0!</v>
      </c>
      <c r="AD46" s="6"/>
      <c r="AE46" s="6"/>
      <c r="AF46" s="12" t="e">
        <f t="shared" ref="AF46" si="568">AE46/AD46*100</f>
        <v>#DIV/0!</v>
      </c>
      <c r="AG46" s="6"/>
      <c r="AH46" s="6"/>
      <c r="AI46" s="12" t="e">
        <f t="shared" ref="AI46" si="569">AH46/AG46*100</f>
        <v>#DIV/0!</v>
      </c>
      <c r="AJ46" s="6"/>
      <c r="AK46" s="6"/>
      <c r="AL46" s="12" t="e">
        <f t="shared" ref="AL46" si="570">AK46/AJ46*100</f>
        <v>#DIV/0!</v>
      </c>
      <c r="AM46" s="26"/>
      <c r="AN46" s="6"/>
      <c r="AO46" s="12" t="e">
        <f t="shared" ref="AO46" si="571">AN46/AM46*100</f>
        <v>#DIV/0!</v>
      </c>
      <c r="AP46" s="44"/>
      <c r="AQ46" s="44"/>
      <c r="AR46" s="12" t="e">
        <f t="shared" ref="AR46" si="572">AQ46/AP46*100</f>
        <v>#DIV/0!</v>
      </c>
      <c r="AS46" s="12"/>
      <c r="AT46" s="12"/>
      <c r="AU46" s="12"/>
      <c r="AV46" s="44"/>
      <c r="AW46" s="44"/>
      <c r="AX46" s="12" t="e">
        <f t="shared" ref="AX46" si="573">AW46/AV46*100</f>
        <v>#DIV/0!</v>
      </c>
      <c r="AY46" s="12"/>
      <c r="AZ46" s="12"/>
      <c r="BA46" s="12" t="e">
        <f t="shared" ref="BA46" si="574">AZ46/AY46*100</f>
        <v>#DIV/0!</v>
      </c>
      <c r="BB46" s="12"/>
      <c r="BC46" s="12"/>
      <c r="BD46" s="12" t="e">
        <f t="shared" ref="BD46" si="575">BC46/BB46*100</f>
        <v>#DIV/0!</v>
      </c>
      <c r="BE46" s="6"/>
      <c r="BF46" s="6"/>
      <c r="BG46" s="12" t="e">
        <f t="shared" ref="BG46" si="576">BF46/BE46*100</f>
        <v>#DIV/0!</v>
      </c>
      <c r="BH46" s="12"/>
      <c r="BI46" s="12"/>
      <c r="BJ46" s="12"/>
      <c r="BK46" s="11"/>
      <c r="BL46" s="11"/>
      <c r="BM46" s="12" t="e">
        <f t="shared" ref="BM46" si="577">BL46/BK46*100</f>
        <v>#DIV/0!</v>
      </c>
      <c r="BN46" s="6">
        <f t="shared" ref="BN46" si="578">BQ46+CF46</f>
        <v>0</v>
      </c>
      <c r="BO46" s="6">
        <f t="shared" ref="BO46" si="579">BR46+CG46</f>
        <v>0</v>
      </c>
      <c r="BP46" s="12" t="e">
        <f t="shared" ref="BP46" si="580">BO46/BN46*100</f>
        <v>#DIV/0!</v>
      </c>
      <c r="BQ46" s="6"/>
      <c r="BR46" s="6"/>
      <c r="BS46" s="12" t="e">
        <f t="shared" ref="BS46" si="581">BR46/BQ46*100</f>
        <v>#DIV/0!</v>
      </c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12" t="e">
        <f t="shared" ref="CH46" si="582">CG46/CF46*100</f>
        <v>#DIV/0!</v>
      </c>
      <c r="CI46" s="6">
        <f t="shared" ref="CI46" si="583">CL46+CO46+CR46+CU46+CX46</f>
        <v>6100</v>
      </c>
      <c r="CJ46" s="6">
        <f t="shared" ref="CJ46" si="584">CM46+CP46+CS46+CV46+CY46</f>
        <v>6022.92</v>
      </c>
      <c r="CK46" s="12">
        <f t="shared" ref="CK46" si="585">CJ46/CI46*100</f>
        <v>98.736393442622955</v>
      </c>
      <c r="CL46" s="6"/>
      <c r="CM46" s="6"/>
      <c r="CN46" s="12" t="e">
        <f t="shared" ref="CN46" si="586">CM46/CL46*100</f>
        <v>#DIV/0!</v>
      </c>
      <c r="CO46" s="6">
        <f>3100+200+2800</f>
        <v>6100</v>
      </c>
      <c r="CP46" s="6">
        <f>3100+157.2+2765.72</f>
        <v>6022.92</v>
      </c>
      <c r="CQ46" s="12">
        <f t="shared" ref="CQ46" si="587">CP46/CO46*100</f>
        <v>98.736393442622955</v>
      </c>
      <c r="CR46" s="6"/>
      <c r="CS46" s="6"/>
      <c r="CT46" s="12" t="e">
        <f t="shared" ref="CT46" si="588">CS46/CR46*100</f>
        <v>#DIV/0!</v>
      </c>
      <c r="CU46" s="6"/>
      <c r="CV46" s="6"/>
      <c r="CW46" s="12" t="e">
        <f t="shared" ref="CW46" si="589">CV46/CU46*100</f>
        <v>#DIV/0!</v>
      </c>
      <c r="CX46" s="6"/>
      <c r="CY46" s="6"/>
      <c r="CZ46" s="12" t="e">
        <f t="shared" ref="CZ46" si="590">CY46/CX46*100</f>
        <v>#DIV/0!</v>
      </c>
      <c r="DA46" s="6">
        <f t="shared" ref="DA46" si="591">DD46+DJ46+DM46+DP46+DS46+DV46+EB46</f>
        <v>0</v>
      </c>
      <c r="DB46" s="6">
        <f t="shared" ref="DB46" si="592">DE46+DK46+DN46+DQ46+DT46+DW46+EC46</f>
        <v>0</v>
      </c>
      <c r="DC46" s="12" t="e">
        <f t="shared" ref="DC46" si="593">DB46/DA46*100</f>
        <v>#DIV/0!</v>
      </c>
      <c r="DD46" s="6"/>
      <c r="DE46" s="6"/>
      <c r="DF46" s="12" t="e">
        <f t="shared" ref="DF46" si="594">DE46/DD46*100</f>
        <v>#DIV/0!</v>
      </c>
      <c r="DG46" s="65">
        <f t="shared" ref="DG46" si="595">DJ46+DM46+DP46+DS46+DV46+EB46</f>
        <v>0</v>
      </c>
      <c r="DH46" s="65">
        <f t="shared" ref="DH46" si="596">DK46+DN46+DQ46+DT46+DW46+EC46</f>
        <v>0</v>
      </c>
      <c r="DI46" s="12" t="e">
        <f t="shared" ref="DI46" si="597">DH46/DG46*100</f>
        <v>#DIV/0!</v>
      </c>
      <c r="DJ46" s="6"/>
      <c r="DK46" s="6"/>
      <c r="DL46" s="12" t="e">
        <f t="shared" ref="DL46" si="598">DK46/DJ46*100</f>
        <v>#DIV/0!</v>
      </c>
      <c r="DM46" s="6"/>
      <c r="DN46" s="6"/>
      <c r="DO46" s="12" t="e">
        <f t="shared" ref="DO46" si="599">DN46/DM46*100</f>
        <v>#DIV/0!</v>
      </c>
      <c r="DP46" s="6"/>
      <c r="DQ46" s="6"/>
      <c r="DR46" s="12" t="e">
        <f t="shared" ref="DR46" si="600">DQ46/DP46*100</f>
        <v>#DIV/0!</v>
      </c>
      <c r="DS46" s="6"/>
      <c r="DT46" s="6"/>
      <c r="DU46" s="12" t="e">
        <f t="shared" ref="DU46" si="601">DT46/DS46*100</f>
        <v>#DIV/0!</v>
      </c>
      <c r="DV46" s="6"/>
      <c r="DW46" s="6"/>
      <c r="DX46" s="12" t="e">
        <f t="shared" ref="DX46" si="602">DW46/DV46*100</f>
        <v>#DIV/0!</v>
      </c>
      <c r="DY46" s="12"/>
      <c r="DZ46" s="12"/>
      <c r="EA46" s="12" t="e">
        <f t="shared" si="333"/>
        <v>#DIV/0!</v>
      </c>
      <c r="EB46" s="12"/>
      <c r="EC46" s="12"/>
      <c r="ED46" s="12" t="e">
        <f t="shared" ref="ED46" si="603">EC46/EB46*100</f>
        <v>#DIV/0!</v>
      </c>
      <c r="EE46" s="6">
        <f t="shared" ref="EE46" si="604">I46+U46+BB46+BN46+CI46+DA46+BK46</f>
        <v>6100</v>
      </c>
      <c r="EF46" s="6">
        <f t="shared" ref="EF46" si="605">J46+V46+BC46+BO46+CJ46+DB46+BL46</f>
        <v>6022.92</v>
      </c>
      <c r="EG46" s="12">
        <f t="shared" ref="EG46" si="606">EF46/EE46*100</f>
        <v>98.736393442622955</v>
      </c>
      <c r="EH46">
        <f t="shared" ref="EH46" si="607">IF(M46&lt;=L46,1,0)</f>
        <v>1</v>
      </c>
      <c r="EI46">
        <f t="shared" ref="EI46" si="608">IF(S46&lt;=R46,1,0)</f>
        <v>1</v>
      </c>
      <c r="EJ46">
        <f t="shared" ref="EJ46" si="609">IF(Y46&lt;=X46,1,0)</f>
        <v>1</v>
      </c>
      <c r="EK46">
        <f t="shared" ref="EK46" si="610">IF(AE46&lt;=AD46,1,0)</f>
        <v>1</v>
      </c>
      <c r="EL46">
        <f t="shared" ref="EL46" si="611">IF(AN46&lt;=AM46,1,0)</f>
        <v>1</v>
      </c>
      <c r="EM46">
        <f t="shared" ref="EM46" si="612">IF(AQ46&lt;=AP46,1,0)</f>
        <v>1</v>
      </c>
      <c r="EN46">
        <f t="shared" ref="EN46" si="613">IF(BL46&lt;=BK46,1,0)</f>
        <v>1</v>
      </c>
      <c r="EO46">
        <f t="shared" ref="EO46" si="614">IF(CG46&lt;=CF46,1,0)</f>
        <v>1</v>
      </c>
      <c r="EP46">
        <f t="shared" ref="EP46" si="615">IF(CJ46&lt;=CI46,1,0)</f>
        <v>1</v>
      </c>
      <c r="EQ46">
        <f t="shared" ref="EQ46" si="616">IF(DE46&lt;=DD46,1,0)</f>
        <v>1</v>
      </c>
      <c r="ER46">
        <f t="shared" ref="ER46" si="617">IF(DT46&lt;=DS46,1,0)</f>
        <v>1</v>
      </c>
      <c r="ES46">
        <f t="shared" ref="ES46" si="618">IF(DW46&lt;=DV46,1,0)</f>
        <v>1</v>
      </c>
      <c r="ET46">
        <f t="shared" ref="ET46" si="619">SUM(EH46:ES46)</f>
        <v>12</v>
      </c>
    </row>
    <row r="47" spans="1:150" x14ac:dyDescent="0.25">
      <c r="A47" s="5" t="s">
        <v>66</v>
      </c>
      <c r="B47" s="15"/>
      <c r="C47" s="5" t="s">
        <v>97</v>
      </c>
      <c r="D47" s="5"/>
      <c r="E47" s="5"/>
      <c r="F47" s="8">
        <f>F48+F49+F50+F51+F52+F54+F55+F53</f>
        <v>1206873</v>
      </c>
      <c r="G47" s="8">
        <f>G48+G49+G50+G51+G52+G54+G55+G53</f>
        <v>1074694.92</v>
      </c>
      <c r="H47" s="12">
        <f t="shared" si="76"/>
        <v>89.047888220218695</v>
      </c>
      <c r="I47" s="8">
        <f>I48+I49+I50+I51+I52+I54+I55+I53</f>
        <v>0</v>
      </c>
      <c r="J47" s="8">
        <f>J48+J49+J50+J51+J52+J54+J55+J53</f>
        <v>0</v>
      </c>
      <c r="K47" s="12" t="e">
        <f t="shared" si="1"/>
        <v>#DIV/0!</v>
      </c>
      <c r="L47" s="8">
        <f>L48+L49+L50+L51+L52+L54+L55+L53</f>
        <v>0</v>
      </c>
      <c r="M47" s="8">
        <f>M48+M49+M50+M51+M52+M54+M55+M53</f>
        <v>0</v>
      </c>
      <c r="N47" s="12" t="e">
        <f t="shared" si="3"/>
        <v>#DIV/0!</v>
      </c>
      <c r="O47" s="8">
        <f t="shared" ref="O47:P47" si="620">O48+O49+O51+O52+O54+O55</f>
        <v>0</v>
      </c>
      <c r="P47" s="8">
        <f t="shared" si="620"/>
        <v>0</v>
      </c>
      <c r="Q47" s="12" t="e">
        <f t="shared" si="5"/>
        <v>#DIV/0!</v>
      </c>
      <c r="R47" s="8">
        <f>R48+R49+R50+R51+R52+R54+R55+R53</f>
        <v>0</v>
      </c>
      <c r="S47" s="8">
        <f>S48+S49+S50+S51+S52+S54+S55+S53</f>
        <v>0</v>
      </c>
      <c r="T47" s="12" t="e">
        <f t="shared" si="7"/>
        <v>#DIV/0!</v>
      </c>
      <c r="U47" s="8">
        <f>U48+U49+U50+U51+U52+U54+U55+U53</f>
        <v>480773</v>
      </c>
      <c r="V47" s="8">
        <f>V48+V49+V50+V51+V52+V54+V55+V53</f>
        <v>348601.52</v>
      </c>
      <c r="W47" s="12">
        <f t="shared" si="9"/>
        <v>72.508547692986099</v>
      </c>
      <c r="X47" s="8">
        <f>X48+X49+X50+X51+X52+X54+X55+X53</f>
        <v>0</v>
      </c>
      <c r="Y47" s="8">
        <f>Y48+Y49+Y50+Y51+Y52+Y54+Y55+Y53</f>
        <v>0</v>
      </c>
      <c r="Z47" s="12" t="e">
        <f t="shared" si="11"/>
        <v>#DIV/0!</v>
      </c>
      <c r="AA47" s="8">
        <f>AA48+AA49+AA50+AA51+AA52+AA54+AA55+AA53</f>
        <v>0</v>
      </c>
      <c r="AB47" s="8">
        <f>AB48+AB49+AB50+AB51+AB52+AB54+AB55+AB53</f>
        <v>0</v>
      </c>
      <c r="AC47" s="12" t="e">
        <f t="shared" si="13"/>
        <v>#DIV/0!</v>
      </c>
      <c r="AD47" s="8">
        <f>AD48+AD49+AD50+AD51+AD52+AD54+AD55+AD53</f>
        <v>268300</v>
      </c>
      <c r="AE47" s="8">
        <f>AE48+AE49+AE50+AE51+AE52+AE54+AE55+AE53</f>
        <v>175237.05</v>
      </c>
      <c r="AF47" s="12">
        <f t="shared" si="15"/>
        <v>65.313846440551615</v>
      </c>
      <c r="AG47" s="8">
        <f>AG48+AG49+AG50+AG51+AG52+AG54+AG55+AG53</f>
        <v>0</v>
      </c>
      <c r="AH47" s="8">
        <f>AH48+AH49+AH50+AH51+AH52+AH54+AH55+AH53</f>
        <v>0</v>
      </c>
      <c r="AI47" s="12" t="e">
        <f t="shared" si="17"/>
        <v>#DIV/0!</v>
      </c>
      <c r="AJ47" s="8">
        <f>AJ48+AJ49+AJ50+AJ51+AJ52+AJ54+AJ55+AJ53</f>
        <v>0</v>
      </c>
      <c r="AK47" s="8">
        <f>AK48+AK49+AK50+AK51+AK52+AK54+AK55+AK53</f>
        <v>0</v>
      </c>
      <c r="AL47" s="12" t="e">
        <f t="shared" si="19"/>
        <v>#DIV/0!</v>
      </c>
      <c r="AM47" s="8">
        <f>AM48+AM49+AM50+AM51+AM52+AM54+AM55+AM53</f>
        <v>0</v>
      </c>
      <c r="AN47" s="8">
        <f>AN48+AN49+AN50+AN51+AN52+AN54+AN55+AN53</f>
        <v>0</v>
      </c>
      <c r="AO47" s="12" t="e">
        <f t="shared" si="21"/>
        <v>#DIV/0!</v>
      </c>
      <c r="AP47" s="8">
        <f>AP48+AP49+AP50+AP51+AP52+AP54+AP55+AP53</f>
        <v>212473</v>
      </c>
      <c r="AQ47" s="8">
        <f>AQ48+AQ49+AQ50+AQ51+AQ52+AQ54+AQ55+AQ53</f>
        <v>173364.47000000003</v>
      </c>
      <c r="AR47" s="12">
        <f t="shared" si="23"/>
        <v>81.593647192819802</v>
      </c>
      <c r="AS47" s="8">
        <f>AS48+AS49+AS50+AS51+AS52+AS54+AS55+AS53</f>
        <v>0</v>
      </c>
      <c r="AT47" s="8">
        <f>AT48+AT49+AT50+AT51+AT52+AT54+AT55+AT53</f>
        <v>0</v>
      </c>
      <c r="AU47" s="12" t="e">
        <f t="shared" ref="AU47" si="621">AT47/AS47*100</f>
        <v>#DIV/0!</v>
      </c>
      <c r="AV47" s="8">
        <f>AV48+AV49+AV50+AV51+AV52+AV54+AV55+AV53</f>
        <v>0</v>
      </c>
      <c r="AW47" s="8">
        <f>AW48+AW49+AW50+AW51+AW52+AW54+AW55+AW53</f>
        <v>0</v>
      </c>
      <c r="AX47" s="12" t="e">
        <f t="shared" si="27"/>
        <v>#DIV/0!</v>
      </c>
      <c r="AY47" s="8">
        <f>AY48+AY49+AY50+AY51+AY52+AY54+AY55+AY53</f>
        <v>0</v>
      </c>
      <c r="AZ47" s="8">
        <f>AZ48+AZ49+AZ50+AZ51+AZ52+AZ54+AZ55+AZ53</f>
        <v>0</v>
      </c>
      <c r="BA47" s="12" t="e">
        <f t="shared" si="29"/>
        <v>#DIV/0!</v>
      </c>
      <c r="BB47" s="8">
        <f t="shared" ref="BB47:BC47" si="622">BB48+BB49+BB51+BB52+BB54+BB55</f>
        <v>0</v>
      </c>
      <c r="BC47" s="8">
        <f t="shared" si="622"/>
        <v>0</v>
      </c>
      <c r="BD47" s="12" t="e">
        <f t="shared" si="31"/>
        <v>#DIV/0!</v>
      </c>
      <c r="BE47" s="8">
        <f t="shared" ref="BE47:BF47" si="623">BE48+BE49+BE51+BE52+BE54+BE55</f>
        <v>0</v>
      </c>
      <c r="BF47" s="8">
        <f t="shared" si="623"/>
        <v>0</v>
      </c>
      <c r="BG47" s="12" t="e">
        <f t="shared" si="33"/>
        <v>#DIV/0!</v>
      </c>
      <c r="BH47" s="8">
        <f t="shared" ref="BH47:BI47" si="624">BH48+BH49+BH51+BH52+BH54+BH55</f>
        <v>0</v>
      </c>
      <c r="BI47" s="8">
        <f t="shared" si="624"/>
        <v>0</v>
      </c>
      <c r="BJ47" s="12" t="e">
        <f t="shared" ref="BJ47" si="625">BI47/BH47*100</f>
        <v>#DIV/0!</v>
      </c>
      <c r="BK47" s="8">
        <f>BK48+BK49+BK50+BK51+BK52+BK54+BK55+BK53</f>
        <v>0</v>
      </c>
      <c r="BL47" s="8">
        <f>BL48+BL49+BL50+BL51+BL52+BL54+BL55+BL53</f>
        <v>0</v>
      </c>
      <c r="BM47" s="12" t="e">
        <f t="shared" si="37"/>
        <v>#DIV/0!</v>
      </c>
      <c r="BN47" s="8">
        <f>BN48+BN49+BN50+BN51+BN52+BN54+BN55+BN53</f>
        <v>0</v>
      </c>
      <c r="BO47" s="8">
        <f>BO48+BO49+BO50+BO51+BO52+BO54+BO55+BO53</f>
        <v>0</v>
      </c>
      <c r="BP47" s="12" t="e">
        <f t="shared" si="528"/>
        <v>#DIV/0!</v>
      </c>
      <c r="BQ47" s="8">
        <f>BQ48+BQ49+BQ50+BQ51+BQ52+BQ54+BQ55+BQ53</f>
        <v>0</v>
      </c>
      <c r="BR47" s="8">
        <f>BR48+BR49+BR50+BR51+BR52+BR54+BR55+BR53</f>
        <v>0</v>
      </c>
      <c r="BS47" s="12" t="e">
        <f t="shared" si="41"/>
        <v>#DIV/0!</v>
      </c>
      <c r="BT47" s="8">
        <f t="shared" ref="BT47:BU47" si="626">BT48+BT49+BT51+BT52+BT54+BT55</f>
        <v>0</v>
      </c>
      <c r="BU47" s="8">
        <f t="shared" si="626"/>
        <v>0</v>
      </c>
      <c r="BV47" s="12" t="e">
        <f t="shared" ref="BV47" si="627">BU47/BT47*100</f>
        <v>#DIV/0!</v>
      </c>
      <c r="BW47" s="8">
        <f t="shared" ref="BW47:BX47" si="628">BW48+BW49+BW51+BW52+BW54+BW55</f>
        <v>0</v>
      </c>
      <c r="BX47" s="8">
        <f t="shared" si="628"/>
        <v>0</v>
      </c>
      <c r="BY47" s="12" t="e">
        <f t="shared" ref="BY47" si="629">BX47/BW47*100</f>
        <v>#DIV/0!</v>
      </c>
      <c r="BZ47" s="8">
        <f t="shared" ref="BZ47:CA47" si="630">BZ48+BZ49+BZ51+BZ52+BZ54+BZ55</f>
        <v>0</v>
      </c>
      <c r="CA47" s="8">
        <f t="shared" si="630"/>
        <v>0</v>
      </c>
      <c r="CB47" s="12" t="e">
        <f t="shared" ref="CB47" si="631">CA47/BZ47*100</f>
        <v>#DIV/0!</v>
      </c>
      <c r="CC47" s="8">
        <f t="shared" ref="CC47:CD47" si="632">CC48+CC49+CC51+CC52+CC54+CC55</f>
        <v>0</v>
      </c>
      <c r="CD47" s="8">
        <f t="shared" si="632"/>
        <v>0</v>
      </c>
      <c r="CE47" s="12" t="e">
        <f t="shared" ref="CE47" si="633">CD47/CC47*100</f>
        <v>#DIV/0!</v>
      </c>
      <c r="CF47" s="8">
        <f>CF48+CF49+CF50+CF51+CF52+CF54+CF55+CF53</f>
        <v>0</v>
      </c>
      <c r="CG47" s="8">
        <f>CG48+CG49+CG50+CG51+CG52+CG54+CG55+CG53</f>
        <v>0</v>
      </c>
      <c r="CH47" s="12" t="e">
        <f t="shared" si="51"/>
        <v>#DIV/0!</v>
      </c>
      <c r="CI47" s="8">
        <f>CI48+CI49+CI50+CI51+CI52+CI54+CI55+CI53</f>
        <v>726100</v>
      </c>
      <c r="CJ47" s="8">
        <f>CJ48+CJ49+CJ50+CJ51+CJ52+CJ54+CJ55+CJ53</f>
        <v>726093.4</v>
      </c>
      <c r="CK47" s="12">
        <f t="shared" si="53"/>
        <v>99.999091034292803</v>
      </c>
      <c r="CL47" s="8">
        <f>CL48+CL49+CL50+CL51+CL52+CL54+CL55+CL53</f>
        <v>540000</v>
      </c>
      <c r="CM47" s="8">
        <f>CM48+CM49+CM50+CM51+CM52+CM54+CM55+CM53</f>
        <v>540000</v>
      </c>
      <c r="CN47" s="12">
        <f t="shared" si="55"/>
        <v>100</v>
      </c>
      <c r="CO47" s="8">
        <f>CO48+CO49+CO50+CO51+CO52+CO54+CO55+CO53</f>
        <v>0</v>
      </c>
      <c r="CP47" s="8">
        <f>CP48+CP49+CP50+CP51+CP52+CP54+CP55+CP53</f>
        <v>0</v>
      </c>
      <c r="CQ47" s="12" t="e">
        <f t="shared" si="57"/>
        <v>#DIV/0!</v>
      </c>
      <c r="CR47" s="8">
        <f>CR48+CR49+CR50+CR51+CR52+CR54+CR55+CR53</f>
        <v>0</v>
      </c>
      <c r="CS47" s="8">
        <f>CS48+CS49+CS50+CS51+CS52+CS54+CS55+CS53</f>
        <v>0</v>
      </c>
      <c r="CT47" s="12" t="e">
        <f t="shared" si="59"/>
        <v>#DIV/0!</v>
      </c>
      <c r="CU47" s="8">
        <f>CU48+CU49+CU50+CU51+CU52+CU54+CU55+CU53</f>
        <v>186100</v>
      </c>
      <c r="CV47" s="8">
        <f>CV48+CV49+CV50+CV51+CV52+CV54+CV55+CV53</f>
        <v>186093.4</v>
      </c>
      <c r="CW47" s="12">
        <f t="shared" si="61"/>
        <v>99.996453519613098</v>
      </c>
      <c r="CX47" s="8">
        <f>CX48+CX49+CX50+CX51+CX52+CX54+CX55+CX53</f>
        <v>0</v>
      </c>
      <c r="CY47" s="8">
        <f>CY48+CY49+CY50+CY51+CY52+CY54+CY55+CY53</f>
        <v>0</v>
      </c>
      <c r="CZ47" s="12" t="e">
        <f t="shared" si="63"/>
        <v>#DIV/0!</v>
      </c>
      <c r="DA47" s="8">
        <f>DA48+DA49+DA50+DA51+DA52+DA54+DA55+DA53</f>
        <v>5218200</v>
      </c>
      <c r="DB47" s="8">
        <f>DB48+DB49+DB50+DB51+DB52+DB54+DB55+DB53</f>
        <v>4072811.6</v>
      </c>
      <c r="DC47" s="12">
        <f t="shared" si="64"/>
        <v>78.050124564025907</v>
      </c>
      <c r="DD47" s="8">
        <f>DD48+DD49+DD50+DD51+DD52+DD54+DD55+DD53</f>
        <v>4654100</v>
      </c>
      <c r="DE47" s="8">
        <f>DE48+DE49+DE50+DE51+DE52+DE54+DE55+DE53</f>
        <v>3560321.6</v>
      </c>
      <c r="DF47" s="12">
        <f t="shared" si="65"/>
        <v>76.498605530607421</v>
      </c>
      <c r="DG47" s="8">
        <f>DG48+DG49+DG50+DG51+DG52+DG54+DG55+DG53</f>
        <v>564100</v>
      </c>
      <c r="DH47" s="8">
        <f>DH48+DH49+DH50+DH51+DH52+DH54+DH55+DH53</f>
        <v>512490</v>
      </c>
      <c r="DI47" s="12">
        <f t="shared" si="80"/>
        <v>90.850912958695261</v>
      </c>
      <c r="DJ47" s="8">
        <f>DJ48+DJ49+DJ50+DJ51+DJ52+DJ54+DJ55+DJ53</f>
        <v>0</v>
      </c>
      <c r="DK47" s="8">
        <f>DK48+DK49+DK50+DK51+DK52+DK54+DK55+DK53</f>
        <v>0</v>
      </c>
      <c r="DL47" s="12" t="e">
        <f t="shared" si="67"/>
        <v>#DIV/0!</v>
      </c>
      <c r="DM47" s="8">
        <f>DM48+DM49+DM50+DM51+DM52+DM54+DM55+DM53</f>
        <v>0</v>
      </c>
      <c r="DN47" s="8">
        <f>DN48+DN49+DN50+DN51+DN52+DN54+DN55+DN53</f>
        <v>0</v>
      </c>
      <c r="DO47" s="12" t="e">
        <f t="shared" si="68"/>
        <v>#DIV/0!</v>
      </c>
      <c r="DP47" s="8">
        <f>DP48+DP49+DP50+DP51+DP52+DP54+DP55+DP53</f>
        <v>0</v>
      </c>
      <c r="DQ47" s="8">
        <f>DQ48+DQ49+DQ50+DQ51+DQ52+DQ54+DQ55+DQ53</f>
        <v>0</v>
      </c>
      <c r="DR47" s="12" t="e">
        <f t="shared" si="69"/>
        <v>#DIV/0!</v>
      </c>
      <c r="DS47" s="8">
        <f>DS48+DS49+DS50+DS51+DS52+DS54+DS55+DS53</f>
        <v>146600</v>
      </c>
      <c r="DT47" s="8">
        <f>DT48+DT49+DT50+DT51+DT52+DT54+DT55+DT53</f>
        <v>95000</v>
      </c>
      <c r="DU47" s="12">
        <f t="shared" si="70"/>
        <v>64.80218281036835</v>
      </c>
      <c r="DV47" s="8">
        <f>DV48+DV49+DV50+DV51+DV52+DV54+DV55+DV53</f>
        <v>417500</v>
      </c>
      <c r="DW47" s="8">
        <f>DW48+DW49+DW50+DW51+DW52+DW54+DW55+DW53</f>
        <v>417490</v>
      </c>
      <c r="DX47" s="12">
        <f t="shared" si="71"/>
        <v>99.99760479041916</v>
      </c>
      <c r="DY47" s="8">
        <f>DY48+DY49+DY50+DY51+DY52+DY54+DY55+DY53</f>
        <v>0</v>
      </c>
      <c r="DZ47" s="8">
        <f>DZ48+DZ49+DZ50+DZ51+DZ52+DZ54+DZ55+DZ53</f>
        <v>0</v>
      </c>
      <c r="EA47" s="12" t="e">
        <f t="shared" si="333"/>
        <v>#DIV/0!</v>
      </c>
      <c r="EB47" s="8">
        <f>EB48+EB49+EB50+EB51+EB52+EB54+EB55+EB53</f>
        <v>0</v>
      </c>
      <c r="EC47" s="8">
        <f>EC48+EC49+EC50+EC51+EC52+EC54+EC55+EC53</f>
        <v>0</v>
      </c>
      <c r="ED47" s="12" t="e">
        <f t="shared" si="73"/>
        <v>#DIV/0!</v>
      </c>
      <c r="EE47" s="8">
        <f>EE48+EE49+EE50+EE51+EE52+EE54+EE55+EE53</f>
        <v>6425073</v>
      </c>
      <c r="EF47" s="8">
        <f>EF48+EF49+EF50+EF51+EF52+EF54+EF55+EF53</f>
        <v>5147506.5200000005</v>
      </c>
      <c r="EG47" s="12">
        <f t="shared" si="74"/>
        <v>80.115922729593905</v>
      </c>
    </row>
    <row r="48" spans="1:150" x14ac:dyDescent="0.25">
      <c r="B48" s="15">
        <v>244</v>
      </c>
      <c r="C48" s="16" t="s">
        <v>40</v>
      </c>
      <c r="D48" s="5"/>
      <c r="E48" s="5"/>
      <c r="F48" s="8">
        <f t="shared" si="525"/>
        <v>212473</v>
      </c>
      <c r="G48" s="8">
        <f t="shared" si="525"/>
        <v>173364.47000000003</v>
      </c>
      <c r="H48" s="12">
        <f t="shared" si="76"/>
        <v>81.593647192819802</v>
      </c>
      <c r="I48" s="6">
        <f t="shared" si="526"/>
        <v>0</v>
      </c>
      <c r="J48" s="6">
        <f t="shared" si="505"/>
        <v>0</v>
      </c>
      <c r="K48" s="12" t="e">
        <f t="shared" si="1"/>
        <v>#DIV/0!</v>
      </c>
      <c r="L48" s="6"/>
      <c r="M48" s="6"/>
      <c r="N48" s="12" t="e">
        <f t="shared" si="3"/>
        <v>#DIV/0!</v>
      </c>
      <c r="O48" s="6"/>
      <c r="P48" s="6"/>
      <c r="Q48" s="12" t="e">
        <f t="shared" si="5"/>
        <v>#DIV/0!</v>
      </c>
      <c r="R48" s="6"/>
      <c r="S48" s="6"/>
      <c r="T48" s="12" t="e">
        <f t="shared" si="7"/>
        <v>#DIV/0!</v>
      </c>
      <c r="U48" s="6">
        <f t="shared" si="552"/>
        <v>212473</v>
      </c>
      <c r="V48" s="6">
        <f t="shared" si="552"/>
        <v>173364.47000000003</v>
      </c>
      <c r="W48" s="12">
        <f t="shared" si="9"/>
        <v>81.593647192819802</v>
      </c>
      <c r="X48" s="6"/>
      <c r="Y48" s="6"/>
      <c r="Z48" s="12" t="e">
        <f t="shared" si="11"/>
        <v>#DIV/0!</v>
      </c>
      <c r="AA48" s="6"/>
      <c r="AB48" s="6"/>
      <c r="AC48" s="12" t="e">
        <f t="shared" si="13"/>
        <v>#DIV/0!</v>
      </c>
      <c r="AD48" s="6">
        <f>400000-400000</f>
        <v>0</v>
      </c>
      <c r="AE48" s="61"/>
      <c r="AF48" s="12" t="e">
        <f t="shared" si="15"/>
        <v>#DIV/0!</v>
      </c>
      <c r="AG48" s="6"/>
      <c r="AH48" s="6"/>
      <c r="AI48" s="12" t="e">
        <f t="shared" si="17"/>
        <v>#DIV/0!</v>
      </c>
      <c r="AJ48" s="6">
        <f>10000-10000</f>
        <v>0</v>
      </c>
      <c r="AK48" s="6">
        <f>2831.29-2831.29</f>
        <v>0</v>
      </c>
      <c r="AL48" s="12" t="e">
        <f t="shared" si="19"/>
        <v>#DIV/0!</v>
      </c>
      <c r="AM48" s="26"/>
      <c r="AN48" s="6"/>
      <c r="AO48" s="12" t="e">
        <f t="shared" si="21"/>
        <v>#DIV/0!</v>
      </c>
      <c r="AP48" s="44">
        <f>300959+27704+3917400-110600-330+30000+2440-3955100</f>
        <v>212473</v>
      </c>
      <c r="AQ48" s="44">
        <f>2831.29+55612.21+96000+2831.29+6000+2831.29+2000+5258.39</f>
        <v>173364.47000000003</v>
      </c>
      <c r="AR48" s="12">
        <f t="shared" si="23"/>
        <v>81.593647192819802</v>
      </c>
      <c r="AS48" s="12"/>
      <c r="AT48" s="12"/>
      <c r="AU48" s="12"/>
      <c r="AV48" s="44"/>
      <c r="AW48" s="44"/>
      <c r="AX48" s="12" t="e">
        <f t="shared" si="27"/>
        <v>#DIV/0!</v>
      </c>
      <c r="AY48" s="12"/>
      <c r="AZ48" s="12"/>
      <c r="BA48" s="12" t="e">
        <f t="shared" si="29"/>
        <v>#DIV/0!</v>
      </c>
      <c r="BB48" s="12">
        <f>BE48</f>
        <v>0</v>
      </c>
      <c r="BC48" s="12">
        <f>BF48</f>
        <v>0</v>
      </c>
      <c r="BD48" s="12" t="e">
        <f t="shared" si="31"/>
        <v>#DIV/0!</v>
      </c>
      <c r="BE48" s="6"/>
      <c r="BF48" s="6"/>
      <c r="BG48" s="12" t="e">
        <f t="shared" si="33"/>
        <v>#DIV/0!</v>
      </c>
      <c r="BH48" s="12"/>
      <c r="BI48" s="12"/>
      <c r="BJ48" s="12"/>
      <c r="BK48" s="11"/>
      <c r="BL48" s="11"/>
      <c r="BM48" s="12" t="e">
        <f t="shared" si="37"/>
        <v>#DIV/0!</v>
      </c>
      <c r="BN48" s="6">
        <f t="shared" ref="BN48:BO51" si="634">BQ48+CF48</f>
        <v>0</v>
      </c>
      <c r="BO48" s="6">
        <f t="shared" si="634"/>
        <v>0</v>
      </c>
      <c r="BP48" s="12" t="e">
        <f t="shared" si="528"/>
        <v>#DIV/0!</v>
      </c>
      <c r="BQ48" s="6"/>
      <c r="BR48" s="6"/>
      <c r="BS48" s="12" t="e">
        <f t="shared" si="41"/>
        <v>#DIV/0!</v>
      </c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12" t="e">
        <f t="shared" si="51"/>
        <v>#DIV/0!</v>
      </c>
      <c r="CI48" s="6">
        <f t="shared" si="507"/>
        <v>0</v>
      </c>
      <c r="CJ48" s="6">
        <f t="shared" si="507"/>
        <v>0</v>
      </c>
      <c r="CK48" s="12" t="e">
        <f t="shared" si="53"/>
        <v>#DIV/0!</v>
      </c>
      <c r="CL48" s="6"/>
      <c r="CM48" s="6"/>
      <c r="CN48" s="12" t="e">
        <f t="shared" si="55"/>
        <v>#DIV/0!</v>
      </c>
      <c r="CO48" s="6"/>
      <c r="CP48" s="6"/>
      <c r="CQ48" s="12" t="e">
        <f t="shared" si="57"/>
        <v>#DIV/0!</v>
      </c>
      <c r="CR48" s="6"/>
      <c r="CS48" s="6"/>
      <c r="CT48" s="12" t="e">
        <f t="shared" si="59"/>
        <v>#DIV/0!</v>
      </c>
      <c r="CU48" s="6"/>
      <c r="CV48" s="6"/>
      <c r="CW48" s="12" t="e">
        <f t="shared" si="61"/>
        <v>#DIV/0!</v>
      </c>
      <c r="CX48" s="6"/>
      <c r="CY48" s="6"/>
      <c r="CZ48" s="12" t="e">
        <f t="shared" si="63"/>
        <v>#DIV/0!</v>
      </c>
      <c r="DA48" s="6">
        <f>DD48+DG48</f>
        <v>5218200</v>
      </c>
      <c r="DB48" s="6">
        <f>DE48+DH48</f>
        <v>4072811.6</v>
      </c>
      <c r="DC48" s="12">
        <f t="shared" si="64"/>
        <v>78.050124564025907</v>
      </c>
      <c r="DD48" s="6">
        <f>297000+2000-200000+3955100+600000</f>
        <v>4654100</v>
      </c>
      <c r="DE48" s="6">
        <f>99000+200000-200000+3461321.6</f>
        <v>3560321.6</v>
      </c>
      <c r="DF48" s="12">
        <f t="shared" si="65"/>
        <v>76.498605530607421</v>
      </c>
      <c r="DG48" s="65">
        <f>DJ48+DM48+DP48+DS48+DV48+EB48+DY48</f>
        <v>564100</v>
      </c>
      <c r="DH48" s="65">
        <f>DK48+DN48+DQ48+DT48+DW48+EC48+DZ48</f>
        <v>512490</v>
      </c>
      <c r="DI48" s="12">
        <f t="shared" si="80"/>
        <v>90.850912958695261</v>
      </c>
      <c r="DJ48" s="6">
        <f>40000-40000</f>
        <v>0</v>
      </c>
      <c r="DK48" s="6"/>
      <c r="DL48" s="12" t="e">
        <f t="shared" si="67"/>
        <v>#DIV/0!</v>
      </c>
      <c r="DM48" s="6"/>
      <c r="DN48" s="6"/>
      <c r="DO48" s="12" t="e">
        <f t="shared" si="68"/>
        <v>#DIV/0!</v>
      </c>
      <c r="DP48" s="6"/>
      <c r="DQ48" s="6"/>
      <c r="DR48" s="12" t="e">
        <f t="shared" si="69"/>
        <v>#DIV/0!</v>
      </c>
      <c r="DS48" s="6">
        <f>100000-1000-2400+50000</f>
        <v>146600</v>
      </c>
      <c r="DT48" s="6">
        <f>20000+15000+45000+15000</f>
        <v>95000</v>
      </c>
      <c r="DU48" s="12">
        <f t="shared" si="70"/>
        <v>64.80218281036835</v>
      </c>
      <c r="DV48" s="44">
        <f>297000+80000+37100+1000+2400</f>
        <v>417500</v>
      </c>
      <c r="DW48" s="44">
        <f>21600+362500+30000+560+2830</f>
        <v>417490</v>
      </c>
      <c r="DX48" s="12">
        <f t="shared" si="71"/>
        <v>99.99760479041916</v>
      </c>
      <c r="DY48" s="12"/>
      <c r="DZ48" s="12"/>
      <c r="EA48" s="12" t="e">
        <f t="shared" si="333"/>
        <v>#DIV/0!</v>
      </c>
      <c r="EB48" s="12"/>
      <c r="EC48" s="12"/>
      <c r="ED48" s="12" t="e">
        <f t="shared" si="73"/>
        <v>#DIV/0!</v>
      </c>
      <c r="EE48" s="6">
        <f>I48+U48+BB48+BN48+CI48+DA48+BK48</f>
        <v>5430673</v>
      </c>
      <c r="EF48" s="6">
        <f>J48+V48+BC48+BO48+CJ48+DB48+BL48</f>
        <v>4246176.07</v>
      </c>
      <c r="EG48" s="12">
        <f t="shared" si="74"/>
        <v>78.188763528940157</v>
      </c>
      <c r="EH48">
        <f t="shared" si="117"/>
        <v>1</v>
      </c>
      <c r="EI48">
        <f t="shared" si="118"/>
        <v>1</v>
      </c>
      <c r="EJ48">
        <f t="shared" si="119"/>
        <v>1</v>
      </c>
      <c r="EK48">
        <f t="shared" si="120"/>
        <v>1</v>
      </c>
      <c r="EL48">
        <f t="shared" si="121"/>
        <v>1</v>
      </c>
      <c r="EM48">
        <f t="shared" si="122"/>
        <v>1</v>
      </c>
      <c r="EN48">
        <f t="shared" si="123"/>
        <v>1</v>
      </c>
      <c r="EO48">
        <f t="shared" si="124"/>
        <v>1</v>
      </c>
      <c r="EP48">
        <f t="shared" si="125"/>
        <v>1</v>
      </c>
      <c r="EQ48">
        <f t="shared" si="126"/>
        <v>1</v>
      </c>
      <c r="ER48">
        <f t="shared" si="127"/>
        <v>1</v>
      </c>
      <c r="ES48">
        <f t="shared" si="128"/>
        <v>1</v>
      </c>
      <c r="ET48">
        <f t="shared" si="129"/>
        <v>12</v>
      </c>
    </row>
    <row r="49" spans="1:150" x14ac:dyDescent="0.25">
      <c r="A49" s="5"/>
      <c r="B49" s="15">
        <v>245</v>
      </c>
      <c r="C49" s="5" t="s">
        <v>87</v>
      </c>
      <c r="D49" s="5"/>
      <c r="E49" s="5"/>
      <c r="F49" s="8">
        <f t="shared" si="525"/>
        <v>0</v>
      </c>
      <c r="G49" s="8">
        <f t="shared" si="525"/>
        <v>0</v>
      </c>
      <c r="H49" s="12" t="e">
        <f t="shared" si="76"/>
        <v>#DIV/0!</v>
      </c>
      <c r="I49" s="6">
        <f t="shared" si="526"/>
        <v>0</v>
      </c>
      <c r="J49" s="6">
        <f t="shared" si="505"/>
        <v>0</v>
      </c>
      <c r="K49" s="12" t="e">
        <f t="shared" si="1"/>
        <v>#DIV/0!</v>
      </c>
      <c r="L49" s="6"/>
      <c r="M49" s="6"/>
      <c r="N49" s="12" t="e">
        <f t="shared" si="3"/>
        <v>#DIV/0!</v>
      </c>
      <c r="O49" s="5"/>
      <c r="P49" s="5"/>
      <c r="Q49" s="12" t="e">
        <f t="shared" si="5"/>
        <v>#DIV/0!</v>
      </c>
      <c r="R49" s="6"/>
      <c r="S49" s="6"/>
      <c r="T49" s="12" t="e">
        <f t="shared" si="7"/>
        <v>#DIV/0!</v>
      </c>
      <c r="U49" s="6">
        <f t="shared" si="552"/>
        <v>0</v>
      </c>
      <c r="V49" s="6">
        <f t="shared" si="552"/>
        <v>0</v>
      </c>
      <c r="W49" s="12" t="e">
        <f t="shared" si="9"/>
        <v>#DIV/0!</v>
      </c>
      <c r="X49" s="6"/>
      <c r="Y49" s="6"/>
      <c r="Z49" s="12" t="e">
        <f t="shared" si="11"/>
        <v>#DIV/0!</v>
      </c>
      <c r="AA49" s="6"/>
      <c r="AB49" s="6"/>
      <c r="AC49" s="12" t="e">
        <f t="shared" si="13"/>
        <v>#DIV/0!</v>
      </c>
      <c r="AD49" s="6"/>
      <c r="AE49" s="6"/>
      <c r="AF49" s="12" t="e">
        <f t="shared" si="15"/>
        <v>#DIV/0!</v>
      </c>
      <c r="AG49" s="6"/>
      <c r="AH49" s="6"/>
      <c r="AI49" s="12" t="e">
        <f t="shared" si="17"/>
        <v>#DIV/0!</v>
      </c>
      <c r="AJ49" s="6"/>
      <c r="AK49" s="6"/>
      <c r="AL49" s="12" t="e">
        <f t="shared" si="19"/>
        <v>#DIV/0!</v>
      </c>
      <c r="AM49" s="44"/>
      <c r="AN49" s="44"/>
      <c r="AO49" s="12" t="e">
        <f t="shared" si="21"/>
        <v>#DIV/0!</v>
      </c>
      <c r="AP49" s="44"/>
      <c r="AQ49" s="44"/>
      <c r="AR49" s="12" t="e">
        <f t="shared" si="23"/>
        <v>#DIV/0!</v>
      </c>
      <c r="AS49" s="12"/>
      <c r="AT49" s="12"/>
      <c r="AU49" s="12"/>
      <c r="AV49" s="44"/>
      <c r="AW49" s="44"/>
      <c r="AX49" s="12" t="e">
        <f t="shared" si="27"/>
        <v>#DIV/0!</v>
      </c>
      <c r="AY49" s="12"/>
      <c r="AZ49" s="12"/>
      <c r="BA49" s="12" t="e">
        <f t="shared" si="29"/>
        <v>#DIV/0!</v>
      </c>
      <c r="BB49" s="12"/>
      <c r="BC49" s="12"/>
      <c r="BD49" s="12" t="e">
        <f t="shared" si="31"/>
        <v>#DIV/0!</v>
      </c>
      <c r="BE49" s="6"/>
      <c r="BF49" s="6"/>
      <c r="BG49" s="12" t="e">
        <f t="shared" si="33"/>
        <v>#DIV/0!</v>
      </c>
      <c r="BH49" s="12"/>
      <c r="BI49" s="12"/>
      <c r="BJ49" s="12"/>
      <c r="BK49" s="11"/>
      <c r="BL49" s="11"/>
      <c r="BM49" s="12" t="e">
        <f t="shared" si="37"/>
        <v>#DIV/0!</v>
      </c>
      <c r="BN49" s="6">
        <f t="shared" si="634"/>
        <v>0</v>
      </c>
      <c r="BO49" s="6">
        <f t="shared" si="634"/>
        <v>0</v>
      </c>
      <c r="BP49" s="12" t="e">
        <f t="shared" si="528"/>
        <v>#DIV/0!</v>
      </c>
      <c r="BQ49" s="6"/>
      <c r="BR49" s="6"/>
      <c r="BS49" s="12" t="e">
        <f t="shared" si="41"/>
        <v>#DIV/0!</v>
      </c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12" t="e">
        <f t="shared" si="51"/>
        <v>#DIV/0!</v>
      </c>
      <c r="CI49" s="6">
        <f t="shared" si="507"/>
        <v>0</v>
      </c>
      <c r="CJ49" s="6">
        <f t="shared" si="507"/>
        <v>0</v>
      </c>
      <c r="CK49" s="12" t="e">
        <f t="shared" si="53"/>
        <v>#DIV/0!</v>
      </c>
      <c r="CL49" s="6"/>
      <c r="CM49" s="6"/>
      <c r="CN49" s="12" t="e">
        <f t="shared" si="55"/>
        <v>#DIV/0!</v>
      </c>
      <c r="CO49" s="6"/>
      <c r="CP49" s="6"/>
      <c r="CQ49" s="12" t="e">
        <f t="shared" si="57"/>
        <v>#DIV/0!</v>
      </c>
      <c r="CR49" s="6"/>
      <c r="CS49" s="6"/>
      <c r="CT49" s="12" t="e">
        <f t="shared" si="59"/>
        <v>#DIV/0!</v>
      </c>
      <c r="CU49" s="6"/>
      <c r="CV49" s="6"/>
      <c r="CW49" s="12" t="e">
        <f t="shared" si="61"/>
        <v>#DIV/0!</v>
      </c>
      <c r="CX49" s="6"/>
      <c r="CY49" s="6"/>
      <c r="CZ49" s="12" t="e">
        <f t="shared" si="63"/>
        <v>#DIV/0!</v>
      </c>
      <c r="DA49" s="6">
        <f>DD49+DJ49+DM49+DP49+DS49+DV49+EB49</f>
        <v>0</v>
      </c>
      <c r="DB49" s="6">
        <f>DE49+DK49+DN49+DQ49+DT49+DW49+EC49</f>
        <v>0</v>
      </c>
      <c r="DC49" s="12" t="e">
        <f t="shared" si="64"/>
        <v>#DIV/0!</v>
      </c>
      <c r="DD49" s="6"/>
      <c r="DE49" s="6"/>
      <c r="DF49" s="12" t="e">
        <f t="shared" si="65"/>
        <v>#DIV/0!</v>
      </c>
      <c r="DG49" s="65">
        <f>DJ49+DM49+DP49+DS49+DV49+EB49</f>
        <v>0</v>
      </c>
      <c r="DH49" s="65">
        <f>DK49+DN49+DQ49+DT49+DW49+EC49</f>
        <v>0</v>
      </c>
      <c r="DI49" s="12" t="e">
        <f t="shared" si="80"/>
        <v>#DIV/0!</v>
      </c>
      <c r="DJ49" s="6"/>
      <c r="DK49" s="6"/>
      <c r="DL49" s="12" t="e">
        <f t="shared" si="67"/>
        <v>#DIV/0!</v>
      </c>
      <c r="DM49" s="6"/>
      <c r="DN49" s="6"/>
      <c r="DO49" s="12" t="e">
        <f t="shared" si="68"/>
        <v>#DIV/0!</v>
      </c>
      <c r="DP49" s="6"/>
      <c r="DQ49" s="6"/>
      <c r="DR49" s="12" t="e">
        <f t="shared" si="69"/>
        <v>#DIV/0!</v>
      </c>
      <c r="DS49" s="6"/>
      <c r="DT49" s="6"/>
      <c r="DU49" s="12" t="e">
        <f t="shared" si="70"/>
        <v>#DIV/0!</v>
      </c>
      <c r="DV49" s="44"/>
      <c r="DW49" s="6"/>
      <c r="DX49" s="12" t="e">
        <f t="shared" si="71"/>
        <v>#DIV/0!</v>
      </c>
      <c r="DY49" s="12"/>
      <c r="DZ49" s="12"/>
      <c r="EA49" s="12" t="e">
        <f t="shared" si="333"/>
        <v>#DIV/0!</v>
      </c>
      <c r="EB49" s="12"/>
      <c r="EC49" s="12"/>
      <c r="ED49" s="12" t="e">
        <f t="shared" si="73"/>
        <v>#DIV/0!</v>
      </c>
      <c r="EE49" s="6">
        <f>I49+U49+BB49+BN49+CI49+DA49+BK49</f>
        <v>0</v>
      </c>
      <c r="EF49" s="6">
        <f>J49+V49+BC49+BO49+CJ49+DB49+BL49</f>
        <v>0</v>
      </c>
      <c r="EG49" s="12" t="e">
        <f t="shared" si="74"/>
        <v>#DIV/0!</v>
      </c>
      <c r="EH49">
        <f t="shared" si="117"/>
        <v>1</v>
      </c>
      <c r="EI49">
        <f t="shared" si="118"/>
        <v>1</v>
      </c>
      <c r="EJ49">
        <f t="shared" si="119"/>
        <v>1</v>
      </c>
      <c r="EK49">
        <f t="shared" si="120"/>
        <v>1</v>
      </c>
      <c r="EL49">
        <f t="shared" si="121"/>
        <v>1</v>
      </c>
      <c r="EM49">
        <f t="shared" si="122"/>
        <v>1</v>
      </c>
      <c r="EN49">
        <f t="shared" si="123"/>
        <v>1</v>
      </c>
      <c r="EO49">
        <f t="shared" si="124"/>
        <v>1</v>
      </c>
      <c r="EP49">
        <f t="shared" si="125"/>
        <v>1</v>
      </c>
      <c r="EQ49">
        <f t="shared" si="126"/>
        <v>1</v>
      </c>
      <c r="ER49">
        <f t="shared" si="127"/>
        <v>1</v>
      </c>
      <c r="ES49">
        <f t="shared" si="128"/>
        <v>1</v>
      </c>
      <c r="ET49">
        <f t="shared" si="129"/>
        <v>12</v>
      </c>
    </row>
    <row r="50" spans="1:150" x14ac:dyDescent="0.25">
      <c r="A50" s="5"/>
      <c r="B50" s="15">
        <v>247</v>
      </c>
      <c r="C50" s="16" t="s">
        <v>111</v>
      </c>
      <c r="D50" s="5"/>
      <c r="E50" s="5"/>
      <c r="F50" s="8">
        <f t="shared" ref="F50" si="635">I50+U50+BB50+BN50+CI50+BK50</f>
        <v>268300</v>
      </c>
      <c r="G50" s="8">
        <f t="shared" ref="G50" si="636">J50+V50+BC50+BO50+CJ50+BL50</f>
        <v>175237.05</v>
      </c>
      <c r="H50" s="12">
        <f t="shared" ref="H50" si="637">G50/F50*100</f>
        <v>65.313846440551615</v>
      </c>
      <c r="I50" s="6">
        <f t="shared" ref="I50" si="638">L50+O50+R50</f>
        <v>0</v>
      </c>
      <c r="J50" s="6">
        <f t="shared" ref="J50" si="639">M50+P50+S50</f>
        <v>0</v>
      </c>
      <c r="K50" s="12" t="e">
        <f t="shared" ref="K50" si="640">J50/I50*100</f>
        <v>#DIV/0!</v>
      </c>
      <c r="L50" s="6"/>
      <c r="M50" s="6"/>
      <c r="N50" s="12" t="e">
        <f t="shared" ref="N50" si="641">M50/L50*100</f>
        <v>#DIV/0!</v>
      </c>
      <c r="O50" s="5"/>
      <c r="P50" s="5"/>
      <c r="Q50" s="12" t="e">
        <f t="shared" ref="Q50" si="642">P50/O50*100</f>
        <v>#DIV/0!</v>
      </c>
      <c r="R50" s="6"/>
      <c r="S50" s="6"/>
      <c r="T50" s="12" t="e">
        <f t="shared" ref="T50" si="643">S50/R50*100</f>
        <v>#DIV/0!</v>
      </c>
      <c r="U50" s="6">
        <f t="shared" ref="U50" si="644">X50+AA50+AD50+AG50+AM50+AP50+AJ50</f>
        <v>268300</v>
      </c>
      <c r="V50" s="6">
        <f t="shared" ref="V50" si="645">Y50+AB50+AE50+AH50+AN50+AQ50+AK50</f>
        <v>175237.05</v>
      </c>
      <c r="W50" s="12">
        <f t="shared" ref="W50" si="646">V50/U50*100</f>
        <v>65.313846440551615</v>
      </c>
      <c r="X50" s="6"/>
      <c r="Y50" s="6"/>
      <c r="Z50" s="12" t="e">
        <f t="shared" ref="Z50" si="647">Y50/X50*100</f>
        <v>#DIV/0!</v>
      </c>
      <c r="AA50" s="6"/>
      <c r="AB50" s="6"/>
      <c r="AC50" s="12" t="e">
        <f t="shared" ref="AC50" si="648">AB50/AA50*100</f>
        <v>#DIV/0!</v>
      </c>
      <c r="AD50" s="6">
        <f>400000-200000-64600+42900+40000+50000</f>
        <v>268300</v>
      </c>
      <c r="AE50" s="6">
        <f>12669.15+92278.53+24394.51+21180.18+6257.13+1629.83+16827.72</f>
        <v>175237.05</v>
      </c>
      <c r="AF50" s="12">
        <f t="shared" ref="AF50" si="649">AE50/AD50*100</f>
        <v>65.313846440551615</v>
      </c>
      <c r="AG50" s="6"/>
      <c r="AH50" s="6"/>
      <c r="AI50" s="12" t="e">
        <f t="shared" ref="AI50" si="650">AH50/AG50*100</f>
        <v>#DIV/0!</v>
      </c>
      <c r="AJ50" s="6"/>
      <c r="AK50" s="6"/>
      <c r="AL50" s="12" t="e">
        <f t="shared" ref="AL50" si="651">AK50/AJ50*100</f>
        <v>#DIV/0!</v>
      </c>
      <c r="AM50" s="44"/>
      <c r="AN50" s="44"/>
      <c r="AO50" s="12" t="e">
        <f t="shared" ref="AO50" si="652">AN50/AM50*100</f>
        <v>#DIV/0!</v>
      </c>
      <c r="AP50" s="44"/>
      <c r="AQ50" s="44"/>
      <c r="AR50" s="12" t="e">
        <f t="shared" ref="AR50" si="653">AQ50/AP50*100</f>
        <v>#DIV/0!</v>
      </c>
      <c r="AS50" s="12"/>
      <c r="AT50" s="12"/>
      <c r="AU50" s="12"/>
      <c r="AV50" s="44"/>
      <c r="AW50" s="44"/>
      <c r="AX50" s="12" t="e">
        <f t="shared" ref="AX50" si="654">AW50/AV50*100</f>
        <v>#DIV/0!</v>
      </c>
      <c r="AY50" s="12"/>
      <c r="AZ50" s="12"/>
      <c r="BA50" s="12" t="e">
        <f t="shared" ref="BA50" si="655">AZ50/AY50*100</f>
        <v>#DIV/0!</v>
      </c>
      <c r="BB50" s="12"/>
      <c r="BC50" s="12"/>
      <c r="BD50" s="12" t="e">
        <f t="shared" ref="BD50" si="656">BC50/BB50*100</f>
        <v>#DIV/0!</v>
      </c>
      <c r="BE50" s="6"/>
      <c r="BF50" s="6"/>
      <c r="BG50" s="12" t="e">
        <f t="shared" ref="BG50" si="657">BF50/BE50*100</f>
        <v>#DIV/0!</v>
      </c>
      <c r="BH50" s="12"/>
      <c r="BI50" s="12"/>
      <c r="BJ50" s="12"/>
      <c r="BK50" s="11"/>
      <c r="BL50" s="11"/>
      <c r="BM50" s="12" t="e">
        <f t="shared" ref="BM50" si="658">BL50/BK50*100</f>
        <v>#DIV/0!</v>
      </c>
      <c r="BN50" s="6">
        <f t="shared" ref="BN50" si="659">BQ50+CF50</f>
        <v>0</v>
      </c>
      <c r="BO50" s="6">
        <f t="shared" ref="BO50" si="660">BR50+CG50</f>
        <v>0</v>
      </c>
      <c r="BP50" s="12" t="e">
        <f t="shared" ref="BP50" si="661">BO50/BN50*100</f>
        <v>#DIV/0!</v>
      </c>
      <c r="BQ50" s="6"/>
      <c r="BR50" s="6"/>
      <c r="BS50" s="12" t="e">
        <f t="shared" ref="BS50" si="662">BR50/BQ50*100</f>
        <v>#DIV/0!</v>
      </c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12" t="e">
        <f t="shared" ref="CH50" si="663">CG50/CF50*100</f>
        <v>#DIV/0!</v>
      </c>
      <c r="CI50" s="6">
        <f t="shared" ref="CI50" si="664">CL50+CO50+CR50+CU50+CX50</f>
        <v>0</v>
      </c>
      <c r="CJ50" s="6">
        <f t="shared" ref="CJ50" si="665">CM50+CP50+CS50+CV50+CY50</f>
        <v>0</v>
      </c>
      <c r="CK50" s="12" t="e">
        <f t="shared" ref="CK50" si="666">CJ50/CI50*100</f>
        <v>#DIV/0!</v>
      </c>
      <c r="CL50" s="6"/>
      <c r="CM50" s="6"/>
      <c r="CN50" s="12" t="e">
        <f t="shared" ref="CN50" si="667">CM50/CL50*100</f>
        <v>#DIV/0!</v>
      </c>
      <c r="CO50" s="6"/>
      <c r="CP50" s="6"/>
      <c r="CQ50" s="12" t="e">
        <f t="shared" ref="CQ50" si="668">CP50/CO50*100</f>
        <v>#DIV/0!</v>
      </c>
      <c r="CR50" s="6"/>
      <c r="CS50" s="6"/>
      <c r="CT50" s="12" t="e">
        <f t="shared" ref="CT50" si="669">CS50/CR50*100</f>
        <v>#DIV/0!</v>
      </c>
      <c r="CU50" s="6"/>
      <c r="CV50" s="6"/>
      <c r="CW50" s="12" t="e">
        <f t="shared" ref="CW50" si="670">CV50/CU50*100</f>
        <v>#DIV/0!</v>
      </c>
      <c r="CX50" s="6"/>
      <c r="CY50" s="6"/>
      <c r="CZ50" s="12" t="e">
        <f t="shared" ref="CZ50" si="671">CY50/CX50*100</f>
        <v>#DIV/0!</v>
      </c>
      <c r="DA50" s="6">
        <f t="shared" ref="DA50" si="672">DD50+DJ50+DM50+DP50+DS50+DV50+EB50</f>
        <v>0</v>
      </c>
      <c r="DB50" s="6">
        <f t="shared" ref="DB50" si="673">DE50+DK50+DN50+DQ50+DT50+DW50+EC50</f>
        <v>0</v>
      </c>
      <c r="DC50" s="12" t="e">
        <f t="shared" ref="DC50" si="674">DB50/DA50*100</f>
        <v>#DIV/0!</v>
      </c>
      <c r="DD50" s="6"/>
      <c r="DE50" s="6"/>
      <c r="DF50" s="12" t="e">
        <f t="shared" ref="DF50" si="675">DE50/DD50*100</f>
        <v>#DIV/0!</v>
      </c>
      <c r="DG50" s="65">
        <f t="shared" ref="DG50" si="676">DJ50+DM50+DP50+DS50+DV50+EB50</f>
        <v>0</v>
      </c>
      <c r="DH50" s="65">
        <f t="shared" ref="DH50" si="677">DK50+DN50+DQ50+DT50+DW50+EC50</f>
        <v>0</v>
      </c>
      <c r="DI50" s="12" t="e">
        <f t="shared" ref="DI50" si="678">DH50/DG50*100</f>
        <v>#DIV/0!</v>
      </c>
      <c r="DJ50" s="6"/>
      <c r="DK50" s="6"/>
      <c r="DL50" s="12" t="e">
        <f t="shared" ref="DL50" si="679">DK50/DJ50*100</f>
        <v>#DIV/0!</v>
      </c>
      <c r="DM50" s="6"/>
      <c r="DN50" s="6"/>
      <c r="DO50" s="12" t="e">
        <f t="shared" ref="DO50" si="680">DN50/DM50*100</f>
        <v>#DIV/0!</v>
      </c>
      <c r="DP50" s="6"/>
      <c r="DQ50" s="6"/>
      <c r="DR50" s="12" t="e">
        <f t="shared" ref="DR50" si="681">DQ50/DP50*100</f>
        <v>#DIV/0!</v>
      </c>
      <c r="DS50" s="6"/>
      <c r="DT50" s="6"/>
      <c r="DU50" s="12" t="e">
        <f t="shared" ref="DU50" si="682">DT50/DS50*100</f>
        <v>#DIV/0!</v>
      </c>
      <c r="DV50" s="44"/>
      <c r="DW50" s="6"/>
      <c r="DX50" s="12" t="e">
        <f t="shared" ref="DX50" si="683">DW50/DV50*100</f>
        <v>#DIV/0!</v>
      </c>
      <c r="DY50" s="12"/>
      <c r="DZ50" s="12"/>
      <c r="EA50" s="12" t="e">
        <f t="shared" si="333"/>
        <v>#DIV/0!</v>
      </c>
      <c r="EB50" s="12"/>
      <c r="EC50" s="12"/>
      <c r="ED50" s="12" t="e">
        <f t="shared" ref="ED50" si="684">EC50/EB50*100</f>
        <v>#DIV/0!</v>
      </c>
      <c r="EE50" s="6">
        <f t="shared" ref="EE50" si="685">I50+U50+BB50+BN50+CI50+DA50+BK50</f>
        <v>268300</v>
      </c>
      <c r="EF50" s="6">
        <f t="shared" ref="EF50" si="686">J50+V50+BC50+BO50+CJ50+DB50+BL50</f>
        <v>175237.05</v>
      </c>
      <c r="EG50" s="12">
        <f t="shared" ref="EG50" si="687">EF50/EE50*100</f>
        <v>65.313846440551615</v>
      </c>
    </row>
    <row r="51" spans="1:150" x14ac:dyDescent="0.25">
      <c r="A51" s="5"/>
      <c r="B51" s="15">
        <v>350</v>
      </c>
      <c r="C51" s="5" t="s">
        <v>107</v>
      </c>
      <c r="D51" s="5"/>
      <c r="E51" s="5"/>
      <c r="F51" s="8">
        <f t="shared" si="525"/>
        <v>0</v>
      </c>
      <c r="G51" s="8">
        <f t="shared" si="525"/>
        <v>0</v>
      </c>
      <c r="H51" s="12" t="e">
        <f t="shared" si="76"/>
        <v>#DIV/0!</v>
      </c>
      <c r="I51" s="6">
        <f t="shared" si="526"/>
        <v>0</v>
      </c>
      <c r="J51" s="6">
        <f t="shared" si="505"/>
        <v>0</v>
      </c>
      <c r="K51" s="12" t="e">
        <f t="shared" si="1"/>
        <v>#DIV/0!</v>
      </c>
      <c r="L51" s="6"/>
      <c r="M51" s="6"/>
      <c r="N51" s="12" t="e">
        <f t="shared" si="3"/>
        <v>#DIV/0!</v>
      </c>
      <c r="O51" s="5"/>
      <c r="P51" s="5"/>
      <c r="Q51" s="12" t="e">
        <f t="shared" si="5"/>
        <v>#DIV/0!</v>
      </c>
      <c r="R51" s="6"/>
      <c r="S51" s="6"/>
      <c r="T51" s="12" t="e">
        <f t="shared" si="7"/>
        <v>#DIV/0!</v>
      </c>
      <c r="U51" s="6">
        <f t="shared" si="552"/>
        <v>0</v>
      </c>
      <c r="V51" s="6">
        <f t="shared" si="552"/>
        <v>0</v>
      </c>
      <c r="W51" s="12" t="e">
        <f t="shared" si="9"/>
        <v>#DIV/0!</v>
      </c>
      <c r="X51" s="6"/>
      <c r="Y51" s="6"/>
      <c r="Z51" s="12" t="e">
        <f t="shared" si="11"/>
        <v>#DIV/0!</v>
      </c>
      <c r="AA51" s="6"/>
      <c r="AB51" s="6"/>
      <c r="AC51" s="12" t="e">
        <f t="shared" si="13"/>
        <v>#DIV/0!</v>
      </c>
      <c r="AD51" s="6"/>
      <c r="AE51" s="6"/>
      <c r="AF51" s="12" t="e">
        <f t="shared" si="15"/>
        <v>#DIV/0!</v>
      </c>
      <c r="AG51" s="6"/>
      <c r="AH51" s="6"/>
      <c r="AI51" s="12" t="e">
        <f t="shared" si="17"/>
        <v>#DIV/0!</v>
      </c>
      <c r="AJ51" s="6"/>
      <c r="AK51" s="6"/>
      <c r="AL51" s="12" t="e">
        <f t="shared" si="19"/>
        <v>#DIV/0!</v>
      </c>
      <c r="AM51" s="44"/>
      <c r="AN51" s="44"/>
      <c r="AO51" s="12" t="e">
        <f t="shared" si="21"/>
        <v>#DIV/0!</v>
      </c>
      <c r="AP51" s="44"/>
      <c r="AQ51" s="44"/>
      <c r="AR51" s="12" t="e">
        <f t="shared" si="23"/>
        <v>#DIV/0!</v>
      </c>
      <c r="AS51" s="12"/>
      <c r="AT51" s="12"/>
      <c r="AU51" s="12"/>
      <c r="AV51" s="44"/>
      <c r="AW51" s="44"/>
      <c r="AX51" s="12" t="e">
        <f t="shared" si="27"/>
        <v>#DIV/0!</v>
      </c>
      <c r="AY51" s="12"/>
      <c r="AZ51" s="12"/>
      <c r="BA51" s="12" t="e">
        <f t="shared" si="29"/>
        <v>#DIV/0!</v>
      </c>
      <c r="BB51" s="12"/>
      <c r="BC51" s="12"/>
      <c r="BD51" s="12" t="e">
        <f t="shared" si="31"/>
        <v>#DIV/0!</v>
      </c>
      <c r="BE51" s="6"/>
      <c r="BF51" s="6"/>
      <c r="BG51" s="12" t="e">
        <f t="shared" si="33"/>
        <v>#DIV/0!</v>
      </c>
      <c r="BH51" s="12"/>
      <c r="BI51" s="12"/>
      <c r="BJ51" s="12"/>
      <c r="BK51" s="11"/>
      <c r="BL51" s="11"/>
      <c r="BM51" s="12" t="e">
        <f t="shared" si="37"/>
        <v>#DIV/0!</v>
      </c>
      <c r="BN51" s="6">
        <f t="shared" si="634"/>
        <v>0</v>
      </c>
      <c r="BO51" s="6">
        <f t="shared" si="634"/>
        <v>0</v>
      </c>
      <c r="BP51" s="12" t="e">
        <f t="shared" si="528"/>
        <v>#DIV/0!</v>
      </c>
      <c r="BQ51" s="6"/>
      <c r="BR51" s="6"/>
      <c r="BS51" s="12" t="e">
        <f t="shared" si="41"/>
        <v>#DIV/0!</v>
      </c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12" t="e">
        <f t="shared" si="51"/>
        <v>#DIV/0!</v>
      </c>
      <c r="CI51" s="6">
        <f t="shared" si="507"/>
        <v>0</v>
      </c>
      <c r="CJ51" s="6">
        <f t="shared" si="507"/>
        <v>0</v>
      </c>
      <c r="CK51" s="12" t="e">
        <f t="shared" si="53"/>
        <v>#DIV/0!</v>
      </c>
      <c r="CL51" s="6"/>
      <c r="CM51" s="6"/>
      <c r="CN51" s="12" t="e">
        <f t="shared" si="55"/>
        <v>#DIV/0!</v>
      </c>
      <c r="CO51" s="6"/>
      <c r="CP51" s="6"/>
      <c r="CQ51" s="12" t="e">
        <f t="shared" si="57"/>
        <v>#DIV/0!</v>
      </c>
      <c r="CR51" s="6"/>
      <c r="CS51" s="6"/>
      <c r="CT51" s="12" t="e">
        <f t="shared" si="59"/>
        <v>#DIV/0!</v>
      </c>
      <c r="CU51" s="6"/>
      <c r="CV51" s="6"/>
      <c r="CW51" s="12" t="e">
        <f t="shared" si="61"/>
        <v>#DIV/0!</v>
      </c>
      <c r="CX51" s="6"/>
      <c r="CY51" s="6"/>
      <c r="CZ51" s="12" t="e">
        <f t="shared" si="63"/>
        <v>#DIV/0!</v>
      </c>
      <c r="DA51" s="6">
        <f>DD51+DJ51+DM51+DP51+DS51+DV51+EB51</f>
        <v>0</v>
      </c>
      <c r="DB51" s="6">
        <f>DE51+DK51+DN51+DQ51+DT51+DW51+EC51</f>
        <v>0</v>
      </c>
      <c r="DC51" s="12" t="e">
        <f t="shared" si="64"/>
        <v>#DIV/0!</v>
      </c>
      <c r="DD51" s="6"/>
      <c r="DE51" s="6"/>
      <c r="DF51" s="12" t="e">
        <f t="shared" si="65"/>
        <v>#DIV/0!</v>
      </c>
      <c r="DG51" s="65">
        <f>DJ51+DM51+DP51+DS51+DV51+EB51</f>
        <v>0</v>
      </c>
      <c r="DH51" s="65">
        <f>DK51+DN51+DQ51+DT51+DW51+EC51</f>
        <v>0</v>
      </c>
      <c r="DI51" s="12" t="e">
        <f t="shared" si="80"/>
        <v>#DIV/0!</v>
      </c>
      <c r="DJ51" s="6"/>
      <c r="DK51" s="6"/>
      <c r="DL51" s="12" t="e">
        <f t="shared" si="67"/>
        <v>#DIV/0!</v>
      </c>
      <c r="DM51" s="6"/>
      <c r="DN51" s="6"/>
      <c r="DO51" s="12" t="e">
        <f t="shared" si="68"/>
        <v>#DIV/0!</v>
      </c>
      <c r="DP51" s="6"/>
      <c r="DQ51" s="6"/>
      <c r="DR51" s="12" t="e">
        <f t="shared" si="69"/>
        <v>#DIV/0!</v>
      </c>
      <c r="DS51" s="6"/>
      <c r="DT51" s="6"/>
      <c r="DU51" s="12" t="e">
        <f t="shared" si="70"/>
        <v>#DIV/0!</v>
      </c>
      <c r="DV51" s="44"/>
      <c r="DW51" s="6"/>
      <c r="DX51" s="12" t="e">
        <f t="shared" si="71"/>
        <v>#DIV/0!</v>
      </c>
      <c r="DY51" s="12"/>
      <c r="DZ51" s="12"/>
      <c r="EA51" s="12" t="e">
        <f t="shared" si="333"/>
        <v>#DIV/0!</v>
      </c>
      <c r="EB51" s="12"/>
      <c r="EC51" s="12"/>
      <c r="ED51" s="12" t="e">
        <f t="shared" si="73"/>
        <v>#DIV/0!</v>
      </c>
      <c r="EE51" s="6">
        <f t="shared" ref="EE51:EF55" si="688">I51+U51+BB51+BN51+CI51+DA51+BK51</f>
        <v>0</v>
      </c>
      <c r="EF51" s="6">
        <f t="shared" si="688"/>
        <v>0</v>
      </c>
      <c r="EG51" s="12" t="e">
        <f t="shared" si="74"/>
        <v>#DIV/0!</v>
      </c>
    </row>
    <row r="52" spans="1:150" x14ac:dyDescent="0.25">
      <c r="A52" s="5"/>
      <c r="B52" s="15">
        <v>414</v>
      </c>
      <c r="C52" s="5" t="s">
        <v>89</v>
      </c>
      <c r="D52" s="5"/>
      <c r="E52" s="5"/>
      <c r="F52" s="8">
        <f t="shared" si="525"/>
        <v>0</v>
      </c>
      <c r="G52" s="8"/>
      <c r="H52" s="12" t="e">
        <f t="shared" si="76"/>
        <v>#DIV/0!</v>
      </c>
      <c r="I52" s="6">
        <f t="shared" si="526"/>
        <v>0</v>
      </c>
      <c r="J52" s="6">
        <f t="shared" si="505"/>
        <v>0</v>
      </c>
      <c r="K52" s="12" t="e">
        <f t="shared" si="1"/>
        <v>#DIV/0!</v>
      </c>
      <c r="L52" s="6"/>
      <c r="M52" s="6"/>
      <c r="N52" s="12" t="e">
        <f t="shared" si="3"/>
        <v>#DIV/0!</v>
      </c>
      <c r="O52" s="5"/>
      <c r="P52" s="5"/>
      <c r="Q52" s="12" t="e">
        <f t="shared" si="5"/>
        <v>#DIV/0!</v>
      </c>
      <c r="R52" s="6"/>
      <c r="S52" s="6"/>
      <c r="T52" s="12" t="e">
        <f t="shared" si="7"/>
        <v>#DIV/0!</v>
      </c>
      <c r="U52" s="6">
        <f t="shared" si="552"/>
        <v>0</v>
      </c>
      <c r="V52" s="6">
        <f t="shared" si="552"/>
        <v>0</v>
      </c>
      <c r="W52" s="12" t="e">
        <f t="shared" si="9"/>
        <v>#DIV/0!</v>
      </c>
      <c r="X52" s="6"/>
      <c r="Y52" s="6"/>
      <c r="Z52" s="12" t="e">
        <f t="shared" si="11"/>
        <v>#DIV/0!</v>
      </c>
      <c r="AA52" s="6"/>
      <c r="AB52" s="6"/>
      <c r="AC52" s="12" t="e">
        <f t="shared" si="13"/>
        <v>#DIV/0!</v>
      </c>
      <c r="AD52" s="6"/>
      <c r="AE52" s="6"/>
      <c r="AF52" s="12" t="e">
        <f t="shared" si="15"/>
        <v>#DIV/0!</v>
      </c>
      <c r="AG52" s="6"/>
      <c r="AH52" s="6"/>
      <c r="AI52" s="12" t="e">
        <f t="shared" si="17"/>
        <v>#DIV/0!</v>
      </c>
      <c r="AJ52" s="6"/>
      <c r="AK52" s="6"/>
      <c r="AL52" s="12" t="e">
        <f t="shared" si="19"/>
        <v>#DIV/0!</v>
      </c>
      <c r="AM52" s="26"/>
      <c r="AN52" s="6"/>
      <c r="AO52" s="12" t="e">
        <f t="shared" si="21"/>
        <v>#DIV/0!</v>
      </c>
      <c r="AP52" s="44"/>
      <c r="AQ52" s="44"/>
      <c r="AR52" s="12" t="e">
        <f t="shared" si="23"/>
        <v>#DIV/0!</v>
      </c>
      <c r="AS52" s="12"/>
      <c r="AT52" s="12"/>
      <c r="AU52" s="12"/>
      <c r="AV52" s="44"/>
      <c r="AW52" s="44"/>
      <c r="AX52" s="12" t="e">
        <f t="shared" si="27"/>
        <v>#DIV/0!</v>
      </c>
      <c r="AY52" s="12"/>
      <c r="AZ52" s="12"/>
      <c r="BA52" s="12" t="e">
        <f t="shared" si="29"/>
        <v>#DIV/0!</v>
      </c>
      <c r="BB52" s="12"/>
      <c r="BC52" s="12"/>
      <c r="BD52" s="12" t="e">
        <f t="shared" si="31"/>
        <v>#DIV/0!</v>
      </c>
      <c r="BE52" s="6"/>
      <c r="BF52" s="6"/>
      <c r="BG52" s="12" t="e">
        <f t="shared" si="33"/>
        <v>#DIV/0!</v>
      </c>
      <c r="BH52" s="12"/>
      <c r="BI52" s="12"/>
      <c r="BJ52" s="12"/>
      <c r="BK52" s="11"/>
      <c r="BL52" s="11"/>
      <c r="BM52" s="12" t="e">
        <f t="shared" si="37"/>
        <v>#DIV/0!</v>
      </c>
      <c r="BN52" s="6"/>
      <c r="BO52" s="6"/>
      <c r="BP52" s="12" t="e">
        <f t="shared" si="528"/>
        <v>#DIV/0!</v>
      </c>
      <c r="BQ52" s="6"/>
      <c r="BR52" s="6"/>
      <c r="BS52" s="12" t="e">
        <f t="shared" si="41"/>
        <v>#DIV/0!</v>
      </c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12" t="e">
        <f t="shared" si="51"/>
        <v>#DIV/0!</v>
      </c>
      <c r="CI52" s="6">
        <f t="shared" si="507"/>
        <v>0</v>
      </c>
      <c r="CJ52" s="6">
        <f t="shared" si="507"/>
        <v>0</v>
      </c>
      <c r="CK52" s="12" t="e">
        <f t="shared" si="53"/>
        <v>#DIV/0!</v>
      </c>
      <c r="CL52" s="6"/>
      <c r="CM52" s="6"/>
      <c r="CN52" s="12" t="e">
        <f t="shared" si="55"/>
        <v>#DIV/0!</v>
      </c>
      <c r="CO52" s="6"/>
      <c r="CP52" s="6"/>
      <c r="CQ52" s="12" t="e">
        <f t="shared" si="57"/>
        <v>#DIV/0!</v>
      </c>
      <c r="CR52" s="6"/>
      <c r="CS52" s="6"/>
      <c r="CT52" s="12" t="e">
        <f t="shared" si="59"/>
        <v>#DIV/0!</v>
      </c>
      <c r="CU52" s="6"/>
      <c r="CV52" s="6"/>
      <c r="CW52" s="12" t="e">
        <f t="shared" si="61"/>
        <v>#DIV/0!</v>
      </c>
      <c r="CX52" s="6"/>
      <c r="CY52" s="6"/>
      <c r="CZ52" s="12" t="e">
        <f t="shared" si="63"/>
        <v>#DIV/0!</v>
      </c>
      <c r="DA52" s="6">
        <f>DD52+DJ52+DM52+DP52+DS52+DV52+EB52</f>
        <v>0</v>
      </c>
      <c r="DB52" s="6">
        <f>DE52+DK52+DN52+DQ52+DT52+DW52+EC52</f>
        <v>0</v>
      </c>
      <c r="DC52" s="12" t="e">
        <f t="shared" si="64"/>
        <v>#DIV/0!</v>
      </c>
      <c r="DD52" s="6"/>
      <c r="DE52" s="6"/>
      <c r="DF52" s="12" t="e">
        <f t="shared" si="65"/>
        <v>#DIV/0!</v>
      </c>
      <c r="DG52" s="65">
        <f>DJ52+DM52+DP52+DS52+DV52+EB52</f>
        <v>0</v>
      </c>
      <c r="DH52" s="65">
        <f>DK52+DN52+DQ52+DT52+DW52+EC52</f>
        <v>0</v>
      </c>
      <c r="DI52" s="12" t="e">
        <f t="shared" si="80"/>
        <v>#DIV/0!</v>
      </c>
      <c r="DJ52" s="6"/>
      <c r="DK52" s="6"/>
      <c r="DL52" s="12" t="e">
        <f t="shared" si="67"/>
        <v>#DIV/0!</v>
      </c>
      <c r="DM52" s="6"/>
      <c r="DN52" s="6"/>
      <c r="DO52" s="12" t="e">
        <f t="shared" si="68"/>
        <v>#DIV/0!</v>
      </c>
      <c r="DP52" s="6"/>
      <c r="DQ52" s="6"/>
      <c r="DR52" s="12" t="e">
        <f t="shared" si="69"/>
        <v>#DIV/0!</v>
      </c>
      <c r="DS52" s="6"/>
      <c r="DT52" s="6"/>
      <c r="DU52" s="12" t="e">
        <f t="shared" si="70"/>
        <v>#DIV/0!</v>
      </c>
      <c r="DV52" s="44"/>
      <c r="DW52" s="6"/>
      <c r="DX52" s="12" t="e">
        <f t="shared" si="71"/>
        <v>#DIV/0!</v>
      </c>
      <c r="DY52" s="12"/>
      <c r="DZ52" s="12"/>
      <c r="EA52" s="12" t="e">
        <f t="shared" si="333"/>
        <v>#DIV/0!</v>
      </c>
      <c r="EB52" s="12"/>
      <c r="EC52" s="12"/>
      <c r="ED52" s="12" t="e">
        <f t="shared" si="73"/>
        <v>#DIV/0!</v>
      </c>
      <c r="EE52" s="6">
        <f t="shared" si="688"/>
        <v>0</v>
      </c>
      <c r="EF52" s="6">
        <f t="shared" si="688"/>
        <v>0</v>
      </c>
      <c r="EG52" s="12" t="e">
        <f t="shared" si="74"/>
        <v>#DIV/0!</v>
      </c>
      <c r="EH52">
        <f t="shared" si="117"/>
        <v>1</v>
      </c>
      <c r="EI52">
        <f t="shared" si="118"/>
        <v>1</v>
      </c>
      <c r="EJ52">
        <f t="shared" si="119"/>
        <v>1</v>
      </c>
      <c r="EK52">
        <f t="shared" si="120"/>
        <v>1</v>
      </c>
      <c r="EL52">
        <f t="shared" si="121"/>
        <v>1</v>
      </c>
      <c r="EM52">
        <f t="shared" si="122"/>
        <v>1</v>
      </c>
      <c r="EN52">
        <f t="shared" si="123"/>
        <v>1</v>
      </c>
      <c r="EO52">
        <f t="shared" si="124"/>
        <v>1</v>
      </c>
      <c r="EP52">
        <f t="shared" si="125"/>
        <v>1</v>
      </c>
      <c r="EQ52">
        <f t="shared" si="126"/>
        <v>1</v>
      </c>
      <c r="ER52">
        <f t="shared" si="127"/>
        <v>1</v>
      </c>
      <c r="ES52">
        <f t="shared" si="128"/>
        <v>1</v>
      </c>
      <c r="ET52">
        <f t="shared" si="129"/>
        <v>12</v>
      </c>
    </row>
    <row r="53" spans="1:150" ht="43.5" x14ac:dyDescent="0.25">
      <c r="A53" s="5"/>
      <c r="B53" s="15">
        <v>831</v>
      </c>
      <c r="C53" s="67" t="s">
        <v>113</v>
      </c>
      <c r="D53" s="5"/>
      <c r="E53" s="5"/>
      <c r="F53" s="8">
        <f t="shared" ref="F53" si="689">I53+U53+BB53+BN53+CI53+BK53</f>
        <v>186100</v>
      </c>
      <c r="G53" s="8">
        <f t="shared" ref="G53" si="690">J53+V53+BC53+BO53+CJ53+BL53</f>
        <v>186093.4</v>
      </c>
      <c r="H53" s="12">
        <f t="shared" ref="H53" si="691">G53/F53*100</f>
        <v>99.996453519613098</v>
      </c>
      <c r="I53" s="6">
        <f t="shared" ref="I53" si="692">L53+O53+R53</f>
        <v>0</v>
      </c>
      <c r="J53" s="6">
        <f t="shared" ref="J53" si="693">M53+P53+S53</f>
        <v>0</v>
      </c>
      <c r="K53" s="12" t="e">
        <f t="shared" ref="K53" si="694">J53/I53*100</f>
        <v>#DIV/0!</v>
      </c>
      <c r="L53" s="6"/>
      <c r="M53" s="6"/>
      <c r="N53" s="12" t="e">
        <f t="shared" ref="N53" si="695">M53/L53*100</f>
        <v>#DIV/0!</v>
      </c>
      <c r="O53" s="6"/>
      <c r="P53" s="6"/>
      <c r="Q53" s="12" t="e">
        <f t="shared" ref="Q53" si="696">P53/O53*100</f>
        <v>#DIV/0!</v>
      </c>
      <c r="R53" s="6"/>
      <c r="S53" s="6"/>
      <c r="T53" s="12" t="e">
        <f t="shared" ref="T53" si="697">S53/R53*100</f>
        <v>#DIV/0!</v>
      </c>
      <c r="U53" s="6">
        <f t="shared" ref="U53" si="698">X53+AA53+AD53+AG53+AM53+AP53+AJ53</f>
        <v>0</v>
      </c>
      <c r="V53" s="6">
        <f t="shared" ref="V53" si="699">Y53+AB53+AE53+AH53+AN53+AQ53+AK53</f>
        <v>0</v>
      </c>
      <c r="W53" s="12" t="e">
        <f t="shared" ref="W53" si="700">V53/U53*100</f>
        <v>#DIV/0!</v>
      </c>
      <c r="X53" s="6"/>
      <c r="Y53" s="6"/>
      <c r="Z53" s="12" t="e">
        <f t="shared" ref="Z53" si="701">Y53/X53*100</f>
        <v>#DIV/0!</v>
      </c>
      <c r="AA53" s="6"/>
      <c r="AB53" s="6"/>
      <c r="AC53" s="12" t="e">
        <f t="shared" ref="AC53" si="702">AB53/AA53*100</f>
        <v>#DIV/0!</v>
      </c>
      <c r="AD53" s="6">
        <f>400000-400000</f>
        <v>0</v>
      </c>
      <c r="AE53" s="61"/>
      <c r="AF53" s="12" t="e">
        <f t="shared" ref="AF53" si="703">AE53/AD53*100</f>
        <v>#DIV/0!</v>
      </c>
      <c r="AG53" s="6"/>
      <c r="AH53" s="6"/>
      <c r="AI53" s="12" t="e">
        <f t="shared" ref="AI53" si="704">AH53/AG53*100</f>
        <v>#DIV/0!</v>
      </c>
      <c r="AJ53" s="6">
        <f>10000-10000</f>
        <v>0</v>
      </c>
      <c r="AK53" s="6">
        <f>2831.29-2831.29</f>
        <v>0</v>
      </c>
      <c r="AL53" s="12" t="e">
        <f t="shared" ref="AL53" si="705">AK53/AJ53*100</f>
        <v>#DIV/0!</v>
      </c>
      <c r="AM53" s="26"/>
      <c r="AN53" s="6"/>
      <c r="AO53" s="12" t="e">
        <f t="shared" ref="AO53" si="706">AN53/AM53*100</f>
        <v>#DIV/0!</v>
      </c>
      <c r="AP53" s="44"/>
      <c r="AQ53" s="44"/>
      <c r="AR53" s="12" t="e">
        <f t="shared" ref="AR53" si="707">AQ53/AP53*100</f>
        <v>#DIV/0!</v>
      </c>
      <c r="AS53" s="12"/>
      <c r="AT53" s="12"/>
      <c r="AU53" s="12"/>
      <c r="AV53" s="44"/>
      <c r="AW53" s="44"/>
      <c r="AX53" s="12" t="e">
        <f t="shared" ref="AX53" si="708">AW53/AV53*100</f>
        <v>#DIV/0!</v>
      </c>
      <c r="AY53" s="12"/>
      <c r="AZ53" s="12"/>
      <c r="BA53" s="12" t="e">
        <f t="shared" ref="BA53" si="709">AZ53/AY53*100</f>
        <v>#DIV/0!</v>
      </c>
      <c r="BB53" s="12">
        <f>BE53</f>
        <v>0</v>
      </c>
      <c r="BC53" s="12">
        <f>BF53</f>
        <v>0</v>
      </c>
      <c r="BD53" s="12" t="e">
        <f t="shared" ref="BD53" si="710">BC53/BB53*100</f>
        <v>#DIV/0!</v>
      </c>
      <c r="BE53" s="6"/>
      <c r="BF53" s="6"/>
      <c r="BG53" s="12" t="e">
        <f t="shared" ref="BG53" si="711">BF53/BE53*100</f>
        <v>#DIV/0!</v>
      </c>
      <c r="BH53" s="12"/>
      <c r="BI53" s="12"/>
      <c r="BJ53" s="12"/>
      <c r="BK53" s="11"/>
      <c r="BL53" s="11"/>
      <c r="BM53" s="12" t="e">
        <f t="shared" ref="BM53" si="712">BL53/BK53*100</f>
        <v>#DIV/0!</v>
      </c>
      <c r="BN53" s="6">
        <f t="shared" ref="BN53" si="713">BQ53+CF53</f>
        <v>0</v>
      </c>
      <c r="BO53" s="6">
        <f t="shared" ref="BO53" si="714">BR53+CG53</f>
        <v>0</v>
      </c>
      <c r="BP53" s="12" t="e">
        <f t="shared" ref="BP53" si="715">BO53/BN53*100</f>
        <v>#DIV/0!</v>
      </c>
      <c r="BQ53" s="6"/>
      <c r="BR53" s="6"/>
      <c r="BS53" s="12" t="e">
        <f t="shared" ref="BS53" si="716">BR53/BQ53*100</f>
        <v>#DIV/0!</v>
      </c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12" t="e">
        <f t="shared" ref="CH53" si="717">CG53/CF53*100</f>
        <v>#DIV/0!</v>
      </c>
      <c r="CI53" s="6">
        <f t="shared" ref="CI53" si="718">CL53+CO53+CR53+CU53+CX53</f>
        <v>186100</v>
      </c>
      <c r="CJ53" s="6">
        <f t="shared" ref="CJ53" si="719">CM53+CP53+CS53+CV53+CY53</f>
        <v>186093.4</v>
      </c>
      <c r="CK53" s="12">
        <f t="shared" ref="CK53" si="720">CJ53/CI53*100</f>
        <v>99.996453519613098</v>
      </c>
      <c r="CL53" s="6"/>
      <c r="CM53" s="6"/>
      <c r="CN53" s="12" t="e">
        <f t="shared" ref="CN53" si="721">CM53/CL53*100</f>
        <v>#DIV/0!</v>
      </c>
      <c r="CO53" s="6"/>
      <c r="CP53" s="6"/>
      <c r="CQ53" s="12" t="e">
        <f t="shared" ref="CQ53" si="722">CP53/CO53*100</f>
        <v>#DIV/0!</v>
      </c>
      <c r="CR53" s="6"/>
      <c r="CS53" s="6"/>
      <c r="CT53" s="12" t="e">
        <f t="shared" ref="CT53" si="723">CS53/CR53*100</f>
        <v>#DIV/0!</v>
      </c>
      <c r="CU53" s="6">
        <f>186100</f>
        <v>186100</v>
      </c>
      <c r="CV53" s="6">
        <v>186093.4</v>
      </c>
      <c r="CW53" s="12">
        <f t="shared" ref="CW53" si="724">CV53/CU53*100</f>
        <v>99.996453519613098</v>
      </c>
      <c r="CX53" s="6"/>
      <c r="CY53" s="6"/>
      <c r="CZ53" s="12" t="e">
        <f t="shared" ref="CZ53" si="725">CY53/CX53*100</f>
        <v>#DIV/0!</v>
      </c>
      <c r="DA53" s="6">
        <f>DD53+DG53</f>
        <v>0</v>
      </c>
      <c r="DB53" s="6">
        <f>DE53+DH53</f>
        <v>0</v>
      </c>
      <c r="DC53" s="12" t="e">
        <f t="shared" ref="DC53" si="726">DB53/DA53*100</f>
        <v>#DIV/0!</v>
      </c>
      <c r="DD53" s="6"/>
      <c r="DE53" s="6"/>
      <c r="DF53" s="12" t="e">
        <f t="shared" ref="DF53" si="727">DE53/DD53*100</f>
        <v>#DIV/0!</v>
      </c>
      <c r="DG53" s="65">
        <f>DJ53+DM53+DP53+DS53+DV53+EB53+DY53</f>
        <v>0</v>
      </c>
      <c r="DH53" s="65">
        <f>DK53+DN53+DQ53+DT53+DW53+EC53+DZ53</f>
        <v>0</v>
      </c>
      <c r="DI53" s="12" t="e">
        <f t="shared" ref="DI53" si="728">DH53/DG53*100</f>
        <v>#DIV/0!</v>
      </c>
      <c r="DJ53" s="6">
        <f>40000-40000</f>
        <v>0</v>
      </c>
      <c r="DK53" s="6"/>
      <c r="DL53" s="12" t="e">
        <f t="shared" ref="DL53" si="729">DK53/DJ53*100</f>
        <v>#DIV/0!</v>
      </c>
      <c r="DM53" s="6"/>
      <c r="DN53" s="6"/>
      <c r="DO53" s="12" t="e">
        <f t="shared" ref="DO53" si="730">DN53/DM53*100</f>
        <v>#DIV/0!</v>
      </c>
      <c r="DP53" s="6"/>
      <c r="DQ53" s="6"/>
      <c r="DR53" s="12" t="e">
        <f t="shared" ref="DR53" si="731">DQ53/DP53*100</f>
        <v>#DIV/0!</v>
      </c>
      <c r="DS53" s="6"/>
      <c r="DT53" s="6"/>
      <c r="DU53" s="12" t="e">
        <f t="shared" ref="DU53" si="732">DT53/DS53*100</f>
        <v>#DIV/0!</v>
      </c>
      <c r="DV53" s="44"/>
      <c r="DW53" s="44"/>
      <c r="DX53" s="12" t="e">
        <f t="shared" ref="DX53" si="733">DW53/DV53*100</f>
        <v>#DIV/0!</v>
      </c>
      <c r="DY53" s="12"/>
      <c r="DZ53" s="12"/>
      <c r="EA53" s="12" t="e">
        <f t="shared" ref="EA53" si="734">DZ53/DY53*100</f>
        <v>#DIV/0!</v>
      </c>
      <c r="EB53" s="12"/>
      <c r="EC53" s="12"/>
      <c r="ED53" s="12" t="e">
        <f t="shared" ref="ED53" si="735">EC53/EB53*100</f>
        <v>#DIV/0!</v>
      </c>
      <c r="EE53" s="6">
        <f t="shared" si="688"/>
        <v>186100</v>
      </c>
      <c r="EF53" s="6">
        <f t="shared" si="688"/>
        <v>186093.4</v>
      </c>
      <c r="EG53" s="12">
        <f t="shared" ref="EG53" si="736">EF53/EE53*100</f>
        <v>99.996453519613098</v>
      </c>
      <c r="EH53">
        <f t="shared" ref="EH53" si="737">IF(M53&lt;=L53,1,0)</f>
        <v>1</v>
      </c>
      <c r="EI53">
        <f t="shared" ref="EI53" si="738">IF(S53&lt;=R53,1,0)</f>
        <v>1</v>
      </c>
      <c r="EJ53">
        <f t="shared" ref="EJ53" si="739">IF(Y53&lt;=X53,1,0)</f>
        <v>1</v>
      </c>
      <c r="EK53">
        <f t="shared" ref="EK53" si="740">IF(AE53&lt;=AD53,1,0)</f>
        <v>1</v>
      </c>
      <c r="EL53">
        <f t="shared" ref="EL53" si="741">IF(AN53&lt;=AM53,1,0)</f>
        <v>1</v>
      </c>
      <c r="EM53">
        <f t="shared" ref="EM53" si="742">IF(AQ53&lt;=AP53,1,0)</f>
        <v>1</v>
      </c>
      <c r="EN53">
        <f t="shared" ref="EN53" si="743">IF(BL53&lt;=BK53,1,0)</f>
        <v>1</v>
      </c>
      <c r="EO53">
        <f t="shared" ref="EO53" si="744">IF(CG53&lt;=CF53,1,0)</f>
        <v>1</v>
      </c>
      <c r="EP53">
        <f t="shared" ref="EP53" si="745">IF(CJ53&lt;=CI53,1,0)</f>
        <v>1</v>
      </c>
      <c r="EQ53">
        <f t="shared" ref="EQ53" si="746">IF(DE53&lt;=DD53,1,0)</f>
        <v>1</v>
      </c>
      <c r="ER53">
        <f t="shared" ref="ER53" si="747">IF(DT53&lt;=DS53,1,0)</f>
        <v>1</v>
      </c>
      <c r="ES53">
        <f t="shared" ref="ES53" si="748">IF(DW53&lt;=DV53,1,0)</f>
        <v>1</v>
      </c>
      <c r="ET53">
        <f t="shared" ref="ET53" si="749">SUM(EH53:ES53)</f>
        <v>12</v>
      </c>
    </row>
    <row r="54" spans="1:150" x14ac:dyDescent="0.25">
      <c r="A54" s="5"/>
      <c r="B54" s="15">
        <v>851</v>
      </c>
      <c r="C54" s="16" t="s">
        <v>83</v>
      </c>
      <c r="D54" s="5"/>
      <c r="E54" s="5"/>
      <c r="F54" s="8">
        <f t="shared" si="525"/>
        <v>540000</v>
      </c>
      <c r="G54" s="8">
        <f t="shared" si="525"/>
        <v>540000</v>
      </c>
      <c r="H54" s="12">
        <f t="shared" si="76"/>
        <v>100</v>
      </c>
      <c r="I54" s="6">
        <f t="shared" si="526"/>
        <v>0</v>
      </c>
      <c r="J54" s="6">
        <f t="shared" si="505"/>
        <v>0</v>
      </c>
      <c r="K54" s="12" t="e">
        <f t="shared" si="1"/>
        <v>#DIV/0!</v>
      </c>
      <c r="L54" s="6"/>
      <c r="M54" s="6"/>
      <c r="N54" s="12" t="e">
        <f t="shared" si="3"/>
        <v>#DIV/0!</v>
      </c>
      <c r="O54" s="5"/>
      <c r="P54" s="5"/>
      <c r="Q54" s="12" t="e">
        <f t="shared" si="5"/>
        <v>#DIV/0!</v>
      </c>
      <c r="R54" s="6"/>
      <c r="S54" s="6"/>
      <c r="T54" s="12" t="e">
        <f t="shared" si="7"/>
        <v>#DIV/0!</v>
      </c>
      <c r="U54" s="6">
        <f t="shared" si="552"/>
        <v>0</v>
      </c>
      <c r="V54" s="6">
        <f t="shared" si="552"/>
        <v>0</v>
      </c>
      <c r="W54" s="12" t="e">
        <f t="shared" si="9"/>
        <v>#DIV/0!</v>
      </c>
      <c r="X54" s="6"/>
      <c r="Y54" s="6"/>
      <c r="Z54" s="12" t="e">
        <f t="shared" si="11"/>
        <v>#DIV/0!</v>
      </c>
      <c r="AA54" s="6"/>
      <c r="AB54" s="6"/>
      <c r="AC54" s="12" t="e">
        <f t="shared" si="13"/>
        <v>#DIV/0!</v>
      </c>
      <c r="AD54" s="6"/>
      <c r="AE54" s="6"/>
      <c r="AF54" s="12" t="e">
        <f t="shared" si="15"/>
        <v>#DIV/0!</v>
      </c>
      <c r="AG54" s="6"/>
      <c r="AH54" s="6"/>
      <c r="AI54" s="12" t="e">
        <f t="shared" si="17"/>
        <v>#DIV/0!</v>
      </c>
      <c r="AJ54" s="6"/>
      <c r="AK54" s="6"/>
      <c r="AL54" s="12" t="e">
        <f t="shared" si="19"/>
        <v>#DIV/0!</v>
      </c>
      <c r="AM54" s="26"/>
      <c r="AN54" s="6"/>
      <c r="AO54" s="12" t="e">
        <f t="shared" si="21"/>
        <v>#DIV/0!</v>
      </c>
      <c r="AP54" s="44"/>
      <c r="AQ54" s="44"/>
      <c r="AR54" s="12" t="e">
        <f t="shared" si="23"/>
        <v>#DIV/0!</v>
      </c>
      <c r="AS54" s="12"/>
      <c r="AT54" s="12"/>
      <c r="AU54" s="12"/>
      <c r="AV54" s="44"/>
      <c r="AW54" s="44"/>
      <c r="AX54" s="12" t="e">
        <f t="shared" si="27"/>
        <v>#DIV/0!</v>
      </c>
      <c r="AY54" s="12"/>
      <c r="AZ54" s="12"/>
      <c r="BA54" s="12" t="e">
        <f t="shared" si="29"/>
        <v>#DIV/0!</v>
      </c>
      <c r="BB54" s="12"/>
      <c r="BC54" s="12"/>
      <c r="BD54" s="12" t="e">
        <f t="shared" si="31"/>
        <v>#DIV/0!</v>
      </c>
      <c r="BE54" s="6"/>
      <c r="BF54" s="6"/>
      <c r="BG54" s="12" t="e">
        <f t="shared" si="33"/>
        <v>#DIV/0!</v>
      </c>
      <c r="BH54" s="12"/>
      <c r="BI54" s="12"/>
      <c r="BJ54" s="12"/>
      <c r="BK54" s="11"/>
      <c r="BL54" s="11"/>
      <c r="BM54" s="12" t="e">
        <f t="shared" si="37"/>
        <v>#DIV/0!</v>
      </c>
      <c r="BN54" s="6">
        <f t="shared" ref="BN54:BO55" si="750">BQ54+CF54</f>
        <v>0</v>
      </c>
      <c r="BO54" s="6">
        <f t="shared" si="750"/>
        <v>0</v>
      </c>
      <c r="BP54" s="12" t="e">
        <f t="shared" si="528"/>
        <v>#DIV/0!</v>
      </c>
      <c r="BQ54" s="6"/>
      <c r="BR54" s="6"/>
      <c r="BS54" s="12" t="e">
        <f t="shared" si="41"/>
        <v>#DIV/0!</v>
      </c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12" t="e">
        <f t="shared" si="51"/>
        <v>#DIV/0!</v>
      </c>
      <c r="CI54" s="6">
        <f t="shared" si="507"/>
        <v>540000</v>
      </c>
      <c r="CJ54" s="6">
        <f t="shared" si="507"/>
        <v>540000</v>
      </c>
      <c r="CK54" s="12">
        <f t="shared" si="53"/>
        <v>100</v>
      </c>
      <c r="CL54" s="6">
        <f>540000</f>
        <v>540000</v>
      </c>
      <c r="CM54" s="6">
        <f>540000</f>
        <v>540000</v>
      </c>
      <c r="CN54" s="12">
        <f t="shared" si="55"/>
        <v>100</v>
      </c>
      <c r="CO54" s="6"/>
      <c r="CP54" s="6"/>
      <c r="CQ54" s="12" t="e">
        <f t="shared" si="57"/>
        <v>#DIV/0!</v>
      </c>
      <c r="CR54" s="6"/>
      <c r="CS54" s="6"/>
      <c r="CT54" s="12" t="e">
        <f t="shared" si="59"/>
        <v>#DIV/0!</v>
      </c>
      <c r="CU54" s="6"/>
      <c r="CV54" s="6"/>
      <c r="CW54" s="12" t="e">
        <f t="shared" si="61"/>
        <v>#DIV/0!</v>
      </c>
      <c r="CX54" s="6"/>
      <c r="CY54" s="6"/>
      <c r="CZ54" s="12" t="e">
        <f t="shared" si="63"/>
        <v>#DIV/0!</v>
      </c>
      <c r="DA54" s="6">
        <f>DD54+DJ54+DM54+DP54+DS54+DV54+EB54</f>
        <v>0</v>
      </c>
      <c r="DB54" s="6">
        <f>DE54+DK54+DN54+DQ54+DT54+DW54+EC54</f>
        <v>0</v>
      </c>
      <c r="DC54" s="12" t="e">
        <f t="shared" si="64"/>
        <v>#DIV/0!</v>
      </c>
      <c r="DD54" s="6"/>
      <c r="DE54" s="6"/>
      <c r="DF54" s="12" t="e">
        <f t="shared" si="65"/>
        <v>#DIV/0!</v>
      </c>
      <c r="DG54" s="65">
        <f>DJ54+DM54+DP54+DS54+DV54+EB54</f>
        <v>0</v>
      </c>
      <c r="DH54" s="65">
        <f>DK54+DN54+DQ54+DT54+DW54+EC54</f>
        <v>0</v>
      </c>
      <c r="DI54" s="12" t="e">
        <f t="shared" si="80"/>
        <v>#DIV/0!</v>
      </c>
      <c r="DJ54" s="6"/>
      <c r="DK54" s="6"/>
      <c r="DL54" s="12" t="e">
        <f t="shared" si="67"/>
        <v>#DIV/0!</v>
      </c>
      <c r="DM54" s="6"/>
      <c r="DN54" s="6"/>
      <c r="DO54" s="12" t="e">
        <f t="shared" si="68"/>
        <v>#DIV/0!</v>
      </c>
      <c r="DP54" s="6"/>
      <c r="DQ54" s="6"/>
      <c r="DR54" s="12" t="e">
        <f t="shared" si="69"/>
        <v>#DIV/0!</v>
      </c>
      <c r="DS54" s="6"/>
      <c r="DT54" s="6"/>
      <c r="DU54" s="12" t="e">
        <f t="shared" si="70"/>
        <v>#DIV/0!</v>
      </c>
      <c r="DV54" s="6"/>
      <c r="DW54" s="6"/>
      <c r="DX54" s="12" t="e">
        <f t="shared" si="71"/>
        <v>#DIV/0!</v>
      </c>
      <c r="DY54" s="12"/>
      <c r="DZ54" s="12"/>
      <c r="EA54" s="12" t="e">
        <f t="shared" si="333"/>
        <v>#DIV/0!</v>
      </c>
      <c r="EB54" s="12"/>
      <c r="EC54" s="12"/>
      <c r="ED54" s="12" t="e">
        <f t="shared" si="73"/>
        <v>#DIV/0!</v>
      </c>
      <c r="EE54" s="6">
        <f t="shared" si="688"/>
        <v>540000</v>
      </c>
      <c r="EF54" s="6">
        <f t="shared" si="688"/>
        <v>540000</v>
      </c>
      <c r="EG54" s="12">
        <f t="shared" si="74"/>
        <v>100</v>
      </c>
      <c r="EH54">
        <f t="shared" si="117"/>
        <v>1</v>
      </c>
      <c r="EI54">
        <f t="shared" si="118"/>
        <v>1</v>
      </c>
      <c r="EJ54">
        <f t="shared" si="119"/>
        <v>1</v>
      </c>
      <c r="EK54">
        <f t="shared" si="120"/>
        <v>1</v>
      </c>
      <c r="EL54">
        <f t="shared" si="121"/>
        <v>1</v>
      </c>
      <c r="EM54">
        <f t="shared" si="122"/>
        <v>1</v>
      </c>
      <c r="EN54">
        <f t="shared" si="123"/>
        <v>1</v>
      </c>
      <c r="EO54">
        <f t="shared" si="124"/>
        <v>1</v>
      </c>
      <c r="EP54">
        <f t="shared" si="125"/>
        <v>1</v>
      </c>
      <c r="EQ54">
        <f t="shared" si="126"/>
        <v>1</v>
      </c>
      <c r="ER54">
        <f t="shared" si="127"/>
        <v>1</v>
      </c>
      <c r="ES54">
        <f t="shared" si="128"/>
        <v>1</v>
      </c>
      <c r="ET54">
        <f t="shared" si="129"/>
        <v>12</v>
      </c>
    </row>
    <row r="55" spans="1:150" x14ac:dyDescent="0.25">
      <c r="A55" s="5"/>
      <c r="B55" s="15">
        <v>852.85299999999995</v>
      </c>
      <c r="C55" s="16" t="s">
        <v>84</v>
      </c>
      <c r="D55" s="5"/>
      <c r="E55" s="5"/>
      <c r="F55" s="8">
        <f t="shared" si="525"/>
        <v>0</v>
      </c>
      <c r="G55" s="8">
        <f t="shared" si="525"/>
        <v>0</v>
      </c>
      <c r="H55" s="12" t="e">
        <f t="shared" si="76"/>
        <v>#DIV/0!</v>
      </c>
      <c r="I55" s="6">
        <f t="shared" si="526"/>
        <v>0</v>
      </c>
      <c r="J55" s="6">
        <f t="shared" si="505"/>
        <v>0</v>
      </c>
      <c r="K55" s="12" t="e">
        <f t="shared" si="1"/>
        <v>#DIV/0!</v>
      </c>
      <c r="L55" s="6"/>
      <c r="M55" s="6"/>
      <c r="N55" s="12" t="e">
        <f t="shared" si="3"/>
        <v>#DIV/0!</v>
      </c>
      <c r="O55" s="5"/>
      <c r="P55" s="5"/>
      <c r="Q55" s="12" t="e">
        <f t="shared" si="5"/>
        <v>#DIV/0!</v>
      </c>
      <c r="R55" s="6"/>
      <c r="S55" s="6"/>
      <c r="T55" s="12" t="e">
        <f t="shared" si="7"/>
        <v>#DIV/0!</v>
      </c>
      <c r="U55" s="6">
        <f t="shared" si="552"/>
        <v>0</v>
      </c>
      <c r="V55" s="6">
        <f t="shared" si="552"/>
        <v>0</v>
      </c>
      <c r="W55" s="12" t="e">
        <f t="shared" si="9"/>
        <v>#DIV/0!</v>
      </c>
      <c r="X55" s="6"/>
      <c r="Y55" s="6"/>
      <c r="Z55" s="12" t="e">
        <f t="shared" si="11"/>
        <v>#DIV/0!</v>
      </c>
      <c r="AA55" s="6"/>
      <c r="AB55" s="6"/>
      <c r="AC55" s="12" t="e">
        <f t="shared" si="13"/>
        <v>#DIV/0!</v>
      </c>
      <c r="AD55" s="6"/>
      <c r="AE55" s="6"/>
      <c r="AF55" s="12" t="e">
        <f t="shared" si="15"/>
        <v>#DIV/0!</v>
      </c>
      <c r="AG55" s="6"/>
      <c r="AH55" s="6"/>
      <c r="AI55" s="12" t="e">
        <f t="shared" si="17"/>
        <v>#DIV/0!</v>
      </c>
      <c r="AJ55" s="6"/>
      <c r="AK55" s="6"/>
      <c r="AL55" s="12" t="e">
        <f t="shared" si="19"/>
        <v>#DIV/0!</v>
      </c>
      <c r="AM55" s="26"/>
      <c r="AN55" s="6"/>
      <c r="AO55" s="12" t="e">
        <f t="shared" si="21"/>
        <v>#DIV/0!</v>
      </c>
      <c r="AP55" s="44"/>
      <c r="AQ55" s="44"/>
      <c r="AR55" s="12" t="e">
        <f t="shared" si="23"/>
        <v>#DIV/0!</v>
      </c>
      <c r="AS55" s="12"/>
      <c r="AT55" s="12"/>
      <c r="AU55" s="12"/>
      <c r="AV55" s="44"/>
      <c r="AW55" s="44"/>
      <c r="AX55" s="12" t="e">
        <f t="shared" si="27"/>
        <v>#DIV/0!</v>
      </c>
      <c r="AY55" s="12"/>
      <c r="AZ55" s="12"/>
      <c r="BA55" s="12" t="e">
        <f t="shared" si="29"/>
        <v>#DIV/0!</v>
      </c>
      <c r="BB55" s="12"/>
      <c r="BC55" s="12"/>
      <c r="BD55" s="12" t="e">
        <f t="shared" si="31"/>
        <v>#DIV/0!</v>
      </c>
      <c r="BE55" s="6"/>
      <c r="BF55" s="6"/>
      <c r="BG55" s="12" t="e">
        <f t="shared" si="33"/>
        <v>#DIV/0!</v>
      </c>
      <c r="BH55" s="12"/>
      <c r="BI55" s="12"/>
      <c r="BJ55" s="12"/>
      <c r="BK55" s="11"/>
      <c r="BL55" s="11"/>
      <c r="BM55" s="12" t="e">
        <f t="shared" si="37"/>
        <v>#DIV/0!</v>
      </c>
      <c r="BN55" s="6">
        <f t="shared" si="750"/>
        <v>0</v>
      </c>
      <c r="BO55" s="6">
        <f t="shared" si="750"/>
        <v>0</v>
      </c>
      <c r="BP55" s="12" t="e">
        <f t="shared" si="528"/>
        <v>#DIV/0!</v>
      </c>
      <c r="BQ55" s="6"/>
      <c r="BR55" s="6"/>
      <c r="BS55" s="12" t="e">
        <f t="shared" si="41"/>
        <v>#DIV/0!</v>
      </c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12" t="e">
        <f t="shared" si="51"/>
        <v>#DIV/0!</v>
      </c>
      <c r="CI55" s="6">
        <f t="shared" si="507"/>
        <v>0</v>
      </c>
      <c r="CJ55" s="6">
        <f t="shared" si="507"/>
        <v>0</v>
      </c>
      <c r="CK55" s="12" t="e">
        <f t="shared" si="53"/>
        <v>#DIV/0!</v>
      </c>
      <c r="CL55" s="6"/>
      <c r="CM55" s="6"/>
      <c r="CN55" s="12" t="e">
        <f t="shared" si="55"/>
        <v>#DIV/0!</v>
      </c>
      <c r="CO55" s="6"/>
      <c r="CP55" s="6"/>
      <c r="CQ55" s="12" t="e">
        <f t="shared" si="57"/>
        <v>#DIV/0!</v>
      </c>
      <c r="CR55" s="6"/>
      <c r="CS55" s="6"/>
      <c r="CT55" s="12" t="e">
        <f t="shared" si="59"/>
        <v>#DIV/0!</v>
      </c>
      <c r="CU55" s="6"/>
      <c r="CV55" s="6"/>
      <c r="CW55" s="12" t="e">
        <f t="shared" si="61"/>
        <v>#DIV/0!</v>
      </c>
      <c r="CX55" s="6"/>
      <c r="CY55" s="6"/>
      <c r="CZ55" s="12" t="e">
        <f t="shared" si="63"/>
        <v>#DIV/0!</v>
      </c>
      <c r="DA55" s="6">
        <f>DD55+DJ55+DM55+DP55+DS55+DV55+EB55</f>
        <v>0</v>
      </c>
      <c r="DB55" s="6">
        <f>DE55+DK55+DN55+DQ55+DT55+DW55+EC55</f>
        <v>0</v>
      </c>
      <c r="DC55" s="12" t="e">
        <f t="shared" si="64"/>
        <v>#DIV/0!</v>
      </c>
      <c r="DD55" s="6"/>
      <c r="DE55" s="6"/>
      <c r="DF55" s="12" t="e">
        <f t="shared" si="65"/>
        <v>#DIV/0!</v>
      </c>
      <c r="DG55" s="65">
        <f>DJ55+DM55+DP55+DS55+DV55+EB55</f>
        <v>0</v>
      </c>
      <c r="DH55" s="65">
        <f>DK55+DN55+DQ55+DT55+DW55+EC55</f>
        <v>0</v>
      </c>
      <c r="DI55" s="12" t="e">
        <f t="shared" si="80"/>
        <v>#DIV/0!</v>
      </c>
      <c r="DJ55" s="6"/>
      <c r="DK55" s="6"/>
      <c r="DL55" s="12" t="e">
        <f t="shared" si="67"/>
        <v>#DIV/0!</v>
      </c>
      <c r="DM55" s="6"/>
      <c r="DN55" s="6"/>
      <c r="DO55" s="12" t="e">
        <f t="shared" si="68"/>
        <v>#DIV/0!</v>
      </c>
      <c r="DP55" s="6"/>
      <c r="DQ55" s="6"/>
      <c r="DR55" s="12" t="e">
        <f t="shared" si="69"/>
        <v>#DIV/0!</v>
      </c>
      <c r="DS55" s="6"/>
      <c r="DT55" s="6"/>
      <c r="DU55" s="12" t="e">
        <f t="shared" si="70"/>
        <v>#DIV/0!</v>
      </c>
      <c r="DV55" s="6"/>
      <c r="DW55" s="6"/>
      <c r="DX55" s="12" t="e">
        <f t="shared" si="71"/>
        <v>#DIV/0!</v>
      </c>
      <c r="DY55" s="12"/>
      <c r="DZ55" s="12"/>
      <c r="EA55" s="12" t="e">
        <f t="shared" si="333"/>
        <v>#DIV/0!</v>
      </c>
      <c r="EB55" s="12"/>
      <c r="EC55" s="12"/>
      <c r="ED55" s="12" t="e">
        <f t="shared" si="73"/>
        <v>#DIV/0!</v>
      </c>
      <c r="EE55" s="6">
        <f t="shared" si="688"/>
        <v>0</v>
      </c>
      <c r="EF55" s="6">
        <f t="shared" si="688"/>
        <v>0</v>
      </c>
      <c r="EG55" s="12" t="e">
        <f t="shared" si="74"/>
        <v>#DIV/0!</v>
      </c>
      <c r="EH55">
        <f t="shared" si="117"/>
        <v>1</v>
      </c>
      <c r="EI55">
        <f t="shared" si="118"/>
        <v>1</v>
      </c>
      <c r="EJ55">
        <f t="shared" si="119"/>
        <v>1</v>
      </c>
      <c r="EK55">
        <f t="shared" si="120"/>
        <v>1</v>
      </c>
      <c r="EL55">
        <f t="shared" si="121"/>
        <v>1</v>
      </c>
      <c r="EM55">
        <f t="shared" si="122"/>
        <v>1</v>
      </c>
      <c r="EN55">
        <f t="shared" si="123"/>
        <v>1</v>
      </c>
      <c r="EO55">
        <f t="shared" si="124"/>
        <v>1</v>
      </c>
      <c r="EP55">
        <f t="shared" si="125"/>
        <v>1</v>
      </c>
      <c r="EQ55">
        <f t="shared" si="126"/>
        <v>1</v>
      </c>
      <c r="ER55">
        <f t="shared" si="127"/>
        <v>1</v>
      </c>
      <c r="ES55">
        <f t="shared" si="128"/>
        <v>1</v>
      </c>
      <c r="ET55">
        <f t="shared" si="129"/>
        <v>12</v>
      </c>
    </row>
    <row r="56" spans="1:150" x14ac:dyDescent="0.25">
      <c r="A56" s="13" t="s">
        <v>78</v>
      </c>
      <c r="B56" s="29"/>
      <c r="C56" s="23" t="s">
        <v>79</v>
      </c>
      <c r="D56" s="13"/>
      <c r="E56" s="13"/>
      <c r="F56" s="37">
        <f>F57</f>
        <v>0</v>
      </c>
      <c r="G56" s="37">
        <f t="shared" ref="G56:BX56" si="751">G57</f>
        <v>0</v>
      </c>
      <c r="H56" s="37">
        <f t="shared" si="751"/>
        <v>0</v>
      </c>
      <c r="I56" s="37">
        <f t="shared" si="751"/>
        <v>0</v>
      </c>
      <c r="J56" s="37">
        <f t="shared" si="751"/>
        <v>0</v>
      </c>
      <c r="K56" s="37">
        <f t="shared" si="751"/>
        <v>0</v>
      </c>
      <c r="L56" s="37">
        <f t="shared" si="751"/>
        <v>0</v>
      </c>
      <c r="M56" s="37">
        <f t="shared" si="751"/>
        <v>0</v>
      </c>
      <c r="N56" s="37">
        <f t="shared" si="751"/>
        <v>0</v>
      </c>
      <c r="O56" s="37">
        <f t="shared" si="751"/>
        <v>0</v>
      </c>
      <c r="P56" s="37">
        <f t="shared" si="751"/>
        <v>0</v>
      </c>
      <c r="Q56" s="37">
        <f t="shared" si="751"/>
        <v>0</v>
      </c>
      <c r="R56" s="37">
        <f t="shared" si="751"/>
        <v>0</v>
      </c>
      <c r="S56" s="37">
        <f t="shared" si="751"/>
        <v>0</v>
      </c>
      <c r="T56" s="37">
        <f t="shared" si="751"/>
        <v>0</v>
      </c>
      <c r="U56" s="10">
        <f t="shared" si="552"/>
        <v>0</v>
      </c>
      <c r="V56" s="10">
        <f t="shared" si="552"/>
        <v>0</v>
      </c>
      <c r="W56" s="37">
        <f t="shared" si="751"/>
        <v>0</v>
      </c>
      <c r="X56" s="37">
        <f t="shared" si="751"/>
        <v>0</v>
      </c>
      <c r="Y56" s="37">
        <f t="shared" si="751"/>
        <v>0</v>
      </c>
      <c r="Z56" s="37">
        <f t="shared" si="751"/>
        <v>0</v>
      </c>
      <c r="AA56" s="37">
        <f t="shared" si="751"/>
        <v>0</v>
      </c>
      <c r="AB56" s="37">
        <f t="shared" si="751"/>
        <v>0</v>
      </c>
      <c r="AC56" s="37">
        <f t="shared" si="751"/>
        <v>0</v>
      </c>
      <c r="AD56" s="37">
        <f t="shared" si="751"/>
        <v>0</v>
      </c>
      <c r="AE56" s="37">
        <f t="shared" si="751"/>
        <v>0</v>
      </c>
      <c r="AF56" s="37">
        <f t="shared" si="751"/>
        <v>0</v>
      </c>
      <c r="AG56" s="37">
        <f t="shared" si="751"/>
        <v>0</v>
      </c>
      <c r="AH56" s="37">
        <f t="shared" si="751"/>
        <v>0</v>
      </c>
      <c r="AI56" s="37">
        <f t="shared" si="751"/>
        <v>0</v>
      </c>
      <c r="AJ56" s="37">
        <f t="shared" si="751"/>
        <v>0</v>
      </c>
      <c r="AK56" s="37">
        <f t="shared" si="751"/>
        <v>0</v>
      </c>
      <c r="AL56" s="37">
        <f t="shared" si="751"/>
        <v>0</v>
      </c>
      <c r="AM56" s="37">
        <f t="shared" si="751"/>
        <v>0</v>
      </c>
      <c r="AN56" s="37">
        <f t="shared" si="751"/>
        <v>0</v>
      </c>
      <c r="AO56" s="37">
        <f t="shared" si="751"/>
        <v>0</v>
      </c>
      <c r="AP56" s="37">
        <f t="shared" si="751"/>
        <v>0</v>
      </c>
      <c r="AQ56" s="37">
        <f t="shared" si="751"/>
        <v>0</v>
      </c>
      <c r="AR56" s="37">
        <f t="shared" si="751"/>
        <v>0</v>
      </c>
      <c r="AS56" s="37"/>
      <c r="AT56" s="37"/>
      <c r="AU56" s="37"/>
      <c r="AV56" s="37">
        <f t="shared" si="751"/>
        <v>0</v>
      </c>
      <c r="AW56" s="37">
        <f t="shared" si="751"/>
        <v>0</v>
      </c>
      <c r="AX56" s="37">
        <f t="shared" si="751"/>
        <v>0</v>
      </c>
      <c r="AY56" s="37"/>
      <c r="AZ56" s="37"/>
      <c r="BA56" s="37">
        <f t="shared" si="751"/>
        <v>0</v>
      </c>
      <c r="BB56" s="37">
        <f t="shared" si="751"/>
        <v>0</v>
      </c>
      <c r="BC56" s="37">
        <f t="shared" si="751"/>
        <v>0</v>
      </c>
      <c r="BD56" s="37">
        <f t="shared" si="751"/>
        <v>0</v>
      </c>
      <c r="BE56" s="37">
        <f t="shared" si="751"/>
        <v>0</v>
      </c>
      <c r="BF56" s="37">
        <f t="shared" si="751"/>
        <v>0</v>
      </c>
      <c r="BG56" s="37">
        <f t="shared" si="751"/>
        <v>0</v>
      </c>
      <c r="BH56" s="37">
        <f t="shared" si="751"/>
        <v>0</v>
      </c>
      <c r="BI56" s="37">
        <f t="shared" si="751"/>
        <v>0</v>
      </c>
      <c r="BJ56" s="37">
        <f t="shared" si="751"/>
        <v>0</v>
      </c>
      <c r="BK56" s="37">
        <f t="shared" si="751"/>
        <v>0</v>
      </c>
      <c r="BL56" s="37">
        <f t="shared" si="751"/>
        <v>0</v>
      </c>
      <c r="BM56" s="37">
        <f t="shared" si="751"/>
        <v>0</v>
      </c>
      <c r="BN56" s="37">
        <f t="shared" si="751"/>
        <v>0</v>
      </c>
      <c r="BO56" s="37">
        <f t="shared" si="751"/>
        <v>0</v>
      </c>
      <c r="BP56" s="37">
        <f t="shared" si="751"/>
        <v>0</v>
      </c>
      <c r="BQ56" s="37">
        <f t="shared" si="751"/>
        <v>0</v>
      </c>
      <c r="BR56" s="37">
        <f t="shared" si="751"/>
        <v>0</v>
      </c>
      <c r="BS56" s="37">
        <f t="shared" si="751"/>
        <v>0</v>
      </c>
      <c r="BT56" s="37">
        <f t="shared" si="751"/>
        <v>0</v>
      </c>
      <c r="BU56" s="37">
        <f t="shared" si="751"/>
        <v>0</v>
      </c>
      <c r="BV56" s="37">
        <f t="shared" si="751"/>
        <v>0</v>
      </c>
      <c r="BW56" s="37">
        <f t="shared" si="751"/>
        <v>0</v>
      </c>
      <c r="BX56" s="37">
        <f t="shared" si="751"/>
        <v>0</v>
      </c>
      <c r="BY56" s="37">
        <f t="shared" ref="BY56:EG56" si="752">BY57</f>
        <v>0</v>
      </c>
      <c r="BZ56" s="37">
        <f t="shared" si="752"/>
        <v>0</v>
      </c>
      <c r="CA56" s="37">
        <f t="shared" si="752"/>
        <v>0</v>
      </c>
      <c r="CB56" s="37">
        <f t="shared" si="752"/>
        <v>0</v>
      </c>
      <c r="CC56" s="37">
        <f t="shared" si="752"/>
        <v>0</v>
      </c>
      <c r="CD56" s="37">
        <f t="shared" si="752"/>
        <v>0</v>
      </c>
      <c r="CE56" s="37">
        <f t="shared" si="752"/>
        <v>0</v>
      </c>
      <c r="CF56" s="37">
        <f t="shared" si="752"/>
        <v>0</v>
      </c>
      <c r="CG56" s="37">
        <f t="shared" si="752"/>
        <v>0</v>
      </c>
      <c r="CH56" s="37">
        <f t="shared" si="752"/>
        <v>0</v>
      </c>
      <c r="CI56" s="37">
        <f t="shared" si="752"/>
        <v>0</v>
      </c>
      <c r="CJ56" s="37">
        <f t="shared" si="752"/>
        <v>0</v>
      </c>
      <c r="CK56" s="37">
        <f t="shared" si="752"/>
        <v>0</v>
      </c>
      <c r="CL56" s="37">
        <f t="shared" si="752"/>
        <v>0</v>
      </c>
      <c r="CM56" s="37">
        <f t="shared" si="752"/>
        <v>0</v>
      </c>
      <c r="CN56" s="37">
        <f t="shared" si="752"/>
        <v>0</v>
      </c>
      <c r="CO56" s="37">
        <f t="shared" si="752"/>
        <v>0</v>
      </c>
      <c r="CP56" s="37">
        <f t="shared" si="752"/>
        <v>0</v>
      </c>
      <c r="CQ56" s="37">
        <f t="shared" si="752"/>
        <v>0</v>
      </c>
      <c r="CR56" s="37">
        <f t="shared" si="752"/>
        <v>0</v>
      </c>
      <c r="CS56" s="37">
        <f t="shared" si="752"/>
        <v>0</v>
      </c>
      <c r="CT56" s="37">
        <f t="shared" si="752"/>
        <v>0</v>
      </c>
      <c r="CU56" s="37">
        <f t="shared" si="752"/>
        <v>0</v>
      </c>
      <c r="CV56" s="37">
        <f t="shared" si="752"/>
        <v>0</v>
      </c>
      <c r="CW56" s="37">
        <f t="shared" si="752"/>
        <v>0</v>
      </c>
      <c r="CX56" s="37">
        <f t="shared" si="752"/>
        <v>0</v>
      </c>
      <c r="CY56" s="37">
        <f t="shared" si="752"/>
        <v>0</v>
      </c>
      <c r="CZ56" s="37">
        <f t="shared" si="752"/>
        <v>0</v>
      </c>
      <c r="DA56" s="37">
        <f t="shared" si="752"/>
        <v>0</v>
      </c>
      <c r="DB56" s="37">
        <f t="shared" si="752"/>
        <v>0</v>
      </c>
      <c r="DC56" s="37" t="e">
        <f t="shared" si="752"/>
        <v>#DIV/0!</v>
      </c>
      <c r="DD56" s="37">
        <f t="shared" si="752"/>
        <v>0</v>
      </c>
      <c r="DE56" s="37">
        <f t="shared" si="752"/>
        <v>0</v>
      </c>
      <c r="DF56" s="37" t="e">
        <f t="shared" si="752"/>
        <v>#DIV/0!</v>
      </c>
      <c r="DG56" s="37">
        <f t="shared" si="752"/>
        <v>0</v>
      </c>
      <c r="DH56" s="37">
        <f t="shared" si="752"/>
        <v>0</v>
      </c>
      <c r="DI56" s="12" t="e">
        <f t="shared" si="80"/>
        <v>#DIV/0!</v>
      </c>
      <c r="DJ56" s="37">
        <f t="shared" si="752"/>
        <v>0</v>
      </c>
      <c r="DK56" s="37">
        <f t="shared" si="752"/>
        <v>0</v>
      </c>
      <c r="DL56" s="37" t="e">
        <f t="shared" si="752"/>
        <v>#DIV/0!</v>
      </c>
      <c r="DM56" s="37">
        <f t="shared" si="752"/>
        <v>0</v>
      </c>
      <c r="DN56" s="37">
        <f t="shared" si="752"/>
        <v>0</v>
      </c>
      <c r="DO56" s="37" t="e">
        <f t="shared" si="752"/>
        <v>#DIV/0!</v>
      </c>
      <c r="DP56" s="37">
        <f t="shared" si="752"/>
        <v>0</v>
      </c>
      <c r="DQ56" s="37">
        <f t="shared" si="752"/>
        <v>0</v>
      </c>
      <c r="DR56" s="37" t="e">
        <f t="shared" si="752"/>
        <v>#DIV/0!</v>
      </c>
      <c r="DS56" s="37">
        <f t="shared" si="752"/>
        <v>0</v>
      </c>
      <c r="DT56" s="37">
        <f t="shared" si="752"/>
        <v>0</v>
      </c>
      <c r="DU56" s="37" t="e">
        <f t="shared" si="752"/>
        <v>#DIV/0!</v>
      </c>
      <c r="DV56" s="37">
        <f t="shared" si="752"/>
        <v>0</v>
      </c>
      <c r="DW56" s="37">
        <f t="shared" si="752"/>
        <v>0</v>
      </c>
      <c r="DX56" s="37" t="e">
        <f t="shared" si="752"/>
        <v>#DIV/0!</v>
      </c>
      <c r="DY56" s="37">
        <f t="shared" si="752"/>
        <v>0</v>
      </c>
      <c r="DZ56" s="37">
        <f t="shared" si="752"/>
        <v>0</v>
      </c>
      <c r="EA56" s="37" t="e">
        <f t="shared" si="752"/>
        <v>#DIV/0!</v>
      </c>
      <c r="EB56" s="37">
        <f t="shared" si="752"/>
        <v>0</v>
      </c>
      <c r="EC56" s="37">
        <f t="shared" si="752"/>
        <v>0</v>
      </c>
      <c r="ED56" s="37" t="e">
        <f t="shared" si="752"/>
        <v>#DIV/0!</v>
      </c>
      <c r="EE56" s="37">
        <f t="shared" si="752"/>
        <v>0</v>
      </c>
      <c r="EF56" s="37">
        <f t="shared" si="752"/>
        <v>0</v>
      </c>
      <c r="EG56" s="37" t="e">
        <f t="shared" si="752"/>
        <v>#DIV/0!</v>
      </c>
      <c r="EH56" s="48">
        <f t="shared" si="117"/>
        <v>1</v>
      </c>
      <c r="EI56" s="48">
        <f t="shared" si="118"/>
        <v>1</v>
      </c>
      <c r="EJ56" s="48">
        <f t="shared" si="119"/>
        <v>1</v>
      </c>
      <c r="EK56" s="48">
        <f t="shared" si="120"/>
        <v>1</v>
      </c>
      <c r="EL56" s="48">
        <f t="shared" si="121"/>
        <v>1</v>
      </c>
      <c r="EM56" s="48">
        <f t="shared" si="122"/>
        <v>1</v>
      </c>
      <c r="EN56" s="48">
        <f t="shared" si="123"/>
        <v>1</v>
      </c>
      <c r="EO56" s="48">
        <f t="shared" si="124"/>
        <v>1</v>
      </c>
      <c r="EP56" s="48">
        <f t="shared" si="125"/>
        <v>1</v>
      </c>
      <c r="EQ56" s="48">
        <f t="shared" si="126"/>
        <v>1</v>
      </c>
      <c r="ER56" s="48">
        <f t="shared" si="127"/>
        <v>1</v>
      </c>
      <c r="ES56" s="48">
        <f t="shared" si="128"/>
        <v>1</v>
      </c>
      <c r="ET56" s="48">
        <f t="shared" si="129"/>
        <v>12</v>
      </c>
    </row>
    <row r="57" spans="1:150" ht="15.75" customHeight="1" x14ac:dyDescent="0.25">
      <c r="A57" s="5" t="s">
        <v>80</v>
      </c>
      <c r="B57" s="15">
        <v>244</v>
      </c>
      <c r="C57" s="16" t="s">
        <v>103</v>
      </c>
      <c r="D57" s="5"/>
      <c r="E57" s="5"/>
      <c r="F57" s="8">
        <f t="shared" ref="F57:G57" si="753">I57+U57+BB57+BN57+CI57+BK57</f>
        <v>0</v>
      </c>
      <c r="G57" s="8">
        <f t="shared" si="753"/>
        <v>0</v>
      </c>
      <c r="H57" s="12"/>
      <c r="I57" s="6">
        <f t="shared" ref="I57:J57" si="754">L57+O57+R57</f>
        <v>0</v>
      </c>
      <c r="J57" s="6">
        <f t="shared" si="754"/>
        <v>0</v>
      </c>
      <c r="K57" s="12"/>
      <c r="L57" s="6"/>
      <c r="M57" s="6"/>
      <c r="N57" s="12"/>
      <c r="O57" s="5"/>
      <c r="P57" s="5"/>
      <c r="Q57" s="12"/>
      <c r="R57" s="6"/>
      <c r="S57" s="6"/>
      <c r="T57" s="12"/>
      <c r="U57" s="6">
        <f t="shared" si="552"/>
        <v>0</v>
      </c>
      <c r="V57" s="6">
        <f t="shared" si="552"/>
        <v>0</v>
      </c>
      <c r="W57" s="12"/>
      <c r="X57" s="6"/>
      <c r="Y57" s="6"/>
      <c r="Z57" s="12"/>
      <c r="AA57" s="6"/>
      <c r="AB57" s="6"/>
      <c r="AC57" s="12"/>
      <c r="AD57" s="6"/>
      <c r="AE57" s="6"/>
      <c r="AF57" s="12"/>
      <c r="AG57" s="6"/>
      <c r="AH57" s="6"/>
      <c r="AI57" s="12"/>
      <c r="AJ57" s="6"/>
      <c r="AK57" s="6"/>
      <c r="AL57" s="12"/>
      <c r="AM57" s="26"/>
      <c r="AN57" s="6"/>
      <c r="AO57" s="12"/>
      <c r="AP57" s="44"/>
      <c r="AQ57" s="44"/>
      <c r="AR57" s="12"/>
      <c r="AS57" s="12"/>
      <c r="AT57" s="12"/>
      <c r="AU57" s="12"/>
      <c r="AV57" s="44"/>
      <c r="AW57" s="44"/>
      <c r="AX57" s="12"/>
      <c r="AY57" s="12"/>
      <c r="AZ57" s="12"/>
      <c r="BA57" s="12"/>
      <c r="BB57" s="12"/>
      <c r="BC57" s="12"/>
      <c r="BD57" s="12"/>
      <c r="BE57" s="6"/>
      <c r="BF57" s="6"/>
      <c r="BG57" s="12"/>
      <c r="BH57" s="12"/>
      <c r="BI57" s="12"/>
      <c r="BJ57" s="12"/>
      <c r="BK57" s="11"/>
      <c r="BL57" s="11"/>
      <c r="BM57" s="12"/>
      <c r="BN57" s="6"/>
      <c r="BO57" s="6"/>
      <c r="BP57" s="12"/>
      <c r="BQ57" s="6"/>
      <c r="BR57" s="6"/>
      <c r="BS57" s="12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12"/>
      <c r="CI57" s="6"/>
      <c r="CJ57" s="6"/>
      <c r="CK57" s="12"/>
      <c r="CL57" s="6"/>
      <c r="CM57" s="6"/>
      <c r="CN57" s="12"/>
      <c r="CO57" s="6"/>
      <c r="CP57" s="6"/>
      <c r="CQ57" s="12"/>
      <c r="CR57" s="6"/>
      <c r="CS57" s="6"/>
      <c r="CT57" s="12"/>
      <c r="CU57" s="6"/>
      <c r="CV57" s="6"/>
      <c r="CW57" s="12"/>
      <c r="CX57" s="6"/>
      <c r="CY57" s="6"/>
      <c r="CZ57" s="12"/>
      <c r="DA57" s="6">
        <f>DD57+DJ57+DM57+DP57+DS57+DV57+EB57</f>
        <v>0</v>
      </c>
      <c r="DB57" s="6">
        <f>DE57+DK57+DN57+DQ57+DT57+DW57+EC57</f>
        <v>0</v>
      </c>
      <c r="DC57" s="12" t="e">
        <f t="shared" ref="DC57:DC78" si="755">DB57/DA57*100</f>
        <v>#DIV/0!</v>
      </c>
      <c r="DD57" s="6"/>
      <c r="DE57" s="6"/>
      <c r="DF57" s="12" t="e">
        <f t="shared" ref="DF57:DF78" si="756">DE57/DD57*100</f>
        <v>#DIV/0!</v>
      </c>
      <c r="DG57" s="65">
        <f>DJ57+DM57+DP57+DS57+DV57+EB57</f>
        <v>0</v>
      </c>
      <c r="DH57" s="65">
        <f>DK57+DN57+DQ57+DT57+DW57+EC57</f>
        <v>0</v>
      </c>
      <c r="DI57" s="12" t="e">
        <f t="shared" si="80"/>
        <v>#DIV/0!</v>
      </c>
      <c r="DJ57" s="6"/>
      <c r="DK57" s="6"/>
      <c r="DL57" s="12" t="e">
        <f t="shared" ref="DL57:DL72" si="757">DK57/DJ57*100</f>
        <v>#DIV/0!</v>
      </c>
      <c r="DM57" s="6"/>
      <c r="DN57" s="6"/>
      <c r="DO57" s="12" t="e">
        <f t="shared" ref="DO57:DO72" si="758">DN57/DM57*100</f>
        <v>#DIV/0!</v>
      </c>
      <c r="DP57" s="6"/>
      <c r="DQ57" s="6"/>
      <c r="DR57" s="12" t="e">
        <f t="shared" ref="DR57:DR70" si="759">DQ57/DP57*100</f>
        <v>#DIV/0!</v>
      </c>
      <c r="DS57" s="6"/>
      <c r="DT57" s="6"/>
      <c r="DU57" s="12" t="e">
        <f t="shared" ref="DU57:DU78" si="760">DT57/DS57*100</f>
        <v>#DIV/0!</v>
      </c>
      <c r="DV57" s="6"/>
      <c r="DW57" s="6"/>
      <c r="DX57" s="12" t="e">
        <f t="shared" ref="DX57:DX72" si="761">DW57/DV57*100</f>
        <v>#DIV/0!</v>
      </c>
      <c r="DY57" s="12"/>
      <c r="DZ57" s="12"/>
      <c r="EA57" s="12" t="e">
        <f t="shared" ref="EA57:EA78" si="762">DZ57/DY57*100</f>
        <v>#DIV/0!</v>
      </c>
      <c r="EB57" s="12"/>
      <c r="EC57" s="12"/>
      <c r="ED57" s="12" t="e">
        <f t="shared" ref="ED57:ED78" si="763">EC57/EB57*100</f>
        <v>#DIV/0!</v>
      </c>
      <c r="EE57" s="6">
        <f>I57+U57+BB57+BN57+CI57+DA57+BK57</f>
        <v>0</v>
      </c>
      <c r="EF57" s="6">
        <f>J57+V57+BC57+BO57+CJ57+DB57+BL57</f>
        <v>0</v>
      </c>
      <c r="EG57" s="12" t="e">
        <f t="shared" ref="EG57:EG78" si="764">EF57/EE57*100</f>
        <v>#DIV/0!</v>
      </c>
      <c r="EH57">
        <f t="shared" si="117"/>
        <v>1</v>
      </c>
      <c r="EI57">
        <f t="shared" si="118"/>
        <v>1</v>
      </c>
      <c r="EJ57">
        <f t="shared" si="119"/>
        <v>1</v>
      </c>
      <c r="EK57">
        <f t="shared" si="120"/>
        <v>1</v>
      </c>
      <c r="EL57">
        <f t="shared" si="121"/>
        <v>1</v>
      </c>
      <c r="EM57">
        <f t="shared" si="122"/>
        <v>1</v>
      </c>
      <c r="EN57">
        <f t="shared" si="123"/>
        <v>1</v>
      </c>
      <c r="EO57">
        <f t="shared" si="124"/>
        <v>1</v>
      </c>
      <c r="EP57">
        <f t="shared" si="125"/>
        <v>1</v>
      </c>
      <c r="EQ57">
        <f t="shared" si="126"/>
        <v>1</v>
      </c>
      <c r="ER57">
        <f t="shared" si="127"/>
        <v>1</v>
      </c>
      <c r="ES57">
        <f t="shared" si="128"/>
        <v>1</v>
      </c>
      <c r="ET57">
        <f t="shared" si="129"/>
        <v>12</v>
      </c>
    </row>
    <row r="58" spans="1:150" x14ac:dyDescent="0.25">
      <c r="A58" s="4" t="s">
        <v>67</v>
      </c>
      <c r="B58" s="4"/>
      <c r="C58" s="28" t="s">
        <v>68</v>
      </c>
      <c r="D58" s="28" t="e">
        <f>D59+D64+#REF!+#REF!</f>
        <v>#REF!</v>
      </c>
      <c r="E58" s="28" t="e">
        <f>E59+E64+#REF!+#REF!</f>
        <v>#REF!</v>
      </c>
      <c r="F58" s="10">
        <f>SUM(F59:F66)</f>
        <v>709200</v>
      </c>
      <c r="G58" s="10">
        <f>SUM(G59:G66)</f>
        <v>544485.38</v>
      </c>
      <c r="H58" s="12">
        <f t="shared" ref="H58:H78" si="765">G58/F58*100</f>
        <v>76.774588268471518</v>
      </c>
      <c r="I58" s="10">
        <f>SUM(I59:I66)</f>
        <v>546600</v>
      </c>
      <c r="J58" s="10">
        <f>SUM(J59:J66)</f>
        <v>416656.2</v>
      </c>
      <c r="K58" s="12">
        <f t="shared" ref="K58:K78" si="766">J58/I58*100</f>
        <v>76.226893523600438</v>
      </c>
      <c r="L58" s="10">
        <f>SUM(L59:L66)</f>
        <v>419800</v>
      </c>
      <c r="M58" s="10">
        <f>SUM(M59:M66)</f>
        <v>324416.38</v>
      </c>
      <c r="N58" s="12">
        <f t="shared" ref="N58:N78" si="767">M58/L58*100</f>
        <v>77.278794664125769</v>
      </c>
      <c r="O58" s="10">
        <f>SUM(O59:O66)</f>
        <v>0</v>
      </c>
      <c r="P58" s="10">
        <f>SUM(P59:P66)</f>
        <v>0</v>
      </c>
      <c r="Q58" s="12" t="e">
        <f t="shared" ref="Q58:Q78" si="768">P58/O58*100</f>
        <v>#DIV/0!</v>
      </c>
      <c r="R58" s="10">
        <f>SUM(R59:R66)</f>
        <v>126800</v>
      </c>
      <c r="S58" s="10">
        <f>SUM(S59:S66)</f>
        <v>92239.82</v>
      </c>
      <c r="T58" s="12">
        <f t="shared" ref="T58:T78" si="769">S58/R58*100</f>
        <v>72.744337539432181</v>
      </c>
      <c r="U58" s="10">
        <f>SUM(U59:U66)</f>
        <v>158000</v>
      </c>
      <c r="V58" s="10">
        <f>SUM(V59:V66)</f>
        <v>123324.37999999999</v>
      </c>
      <c r="W58" s="12">
        <f t="shared" ref="W58:W78" si="770">V58/U58*100</f>
        <v>78.053405063291137</v>
      </c>
      <c r="X58" s="10">
        <f>SUM(X59:X66)</f>
        <v>0</v>
      </c>
      <c r="Y58" s="10">
        <f>SUM(Y59:Y66)</f>
        <v>0</v>
      </c>
      <c r="Z58" s="12" t="e">
        <f t="shared" ref="Z58:Z78" si="771">Y58/X58*100</f>
        <v>#DIV/0!</v>
      </c>
      <c r="AA58" s="10">
        <f>SUM(AA59:AA66)</f>
        <v>0</v>
      </c>
      <c r="AB58" s="10">
        <f>SUM(AB59:AB66)</f>
        <v>0</v>
      </c>
      <c r="AC58" s="12" t="e">
        <f t="shared" ref="AC58:AC72" si="772">AB58/AA58*100</f>
        <v>#DIV/0!</v>
      </c>
      <c r="AD58" s="10">
        <f>SUM(AD59:AD66)</f>
        <v>0</v>
      </c>
      <c r="AE58" s="10">
        <f>SUM(AE59:AE66)</f>
        <v>0</v>
      </c>
      <c r="AF58" s="12" t="e">
        <f t="shared" ref="AF58:AF72" si="773">AE58/AD58*100</f>
        <v>#DIV/0!</v>
      </c>
      <c r="AG58" s="10">
        <f>SUM(AG59:AG66)</f>
        <v>0</v>
      </c>
      <c r="AH58" s="10">
        <f>SUM(AH59:AH66)</f>
        <v>0</v>
      </c>
      <c r="AI58" s="12" t="e">
        <f t="shared" ref="AI58:AI72" si="774">AH58/AG58*100</f>
        <v>#DIV/0!</v>
      </c>
      <c r="AJ58" s="10">
        <f>SUM(AJ59:AJ66)</f>
        <v>0</v>
      </c>
      <c r="AK58" s="10">
        <f>SUM(AK59:AK66)</f>
        <v>0</v>
      </c>
      <c r="AL58" s="12" t="e">
        <f t="shared" ref="AL58:AL72" si="775">AK58/AJ58*100</f>
        <v>#DIV/0!</v>
      </c>
      <c r="AM58" s="10">
        <f>SUM(AM59:AM66)</f>
        <v>0</v>
      </c>
      <c r="AN58" s="10">
        <f>SUM(AN59:AN66)</f>
        <v>0</v>
      </c>
      <c r="AO58" s="12" t="e">
        <f t="shared" ref="AO58:AO72" si="776">AN58/AM58*100</f>
        <v>#DIV/0!</v>
      </c>
      <c r="AP58" s="10">
        <f>SUM(AP59:AP66)</f>
        <v>158000</v>
      </c>
      <c r="AQ58" s="10">
        <f>SUM(AQ59:AQ66)</f>
        <v>123324.37999999999</v>
      </c>
      <c r="AR58" s="12">
        <f t="shared" ref="AR58:AR72" si="777">AQ58/AP58*100</f>
        <v>78.053405063291137</v>
      </c>
      <c r="AS58" s="12"/>
      <c r="AT58" s="12"/>
      <c r="AU58" s="12"/>
      <c r="AV58" s="10">
        <f>SUM(AV59:AV66)</f>
        <v>0</v>
      </c>
      <c r="AW58" s="10">
        <f>SUM(AW59:AW66)</f>
        <v>0</v>
      </c>
      <c r="AX58" s="12" t="e">
        <f t="shared" ref="AX58:AX72" si="778">AW58/AV58*100</f>
        <v>#DIV/0!</v>
      </c>
      <c r="AY58" s="12"/>
      <c r="AZ58" s="12"/>
      <c r="BA58" s="12" t="e">
        <f t="shared" ref="BA58:BA78" si="779">AZ58/AY58*100</f>
        <v>#DIV/0!</v>
      </c>
      <c r="BB58" s="10">
        <f>SUM(BB59:BB66)</f>
        <v>0</v>
      </c>
      <c r="BC58" s="10">
        <f>SUM(BC59:BC66)</f>
        <v>0</v>
      </c>
      <c r="BD58" s="12" t="e">
        <f t="shared" ref="BD58:BD70" si="780">BC58/BB58*100</f>
        <v>#DIV/0!</v>
      </c>
      <c r="BE58" s="10">
        <f>SUM(BE59:BE66)</f>
        <v>0</v>
      </c>
      <c r="BF58" s="10">
        <f>SUM(BF59:BF66)</f>
        <v>0</v>
      </c>
      <c r="BG58" s="12" t="e">
        <f t="shared" ref="BG58:BG70" si="781">BF58/BE58*100</f>
        <v>#DIV/0!</v>
      </c>
      <c r="BH58" s="12"/>
      <c r="BI58" s="12"/>
      <c r="BJ58" s="12"/>
      <c r="BK58" s="10">
        <f>SUM(BK59:BK66)</f>
        <v>0</v>
      </c>
      <c r="BL58" s="10">
        <f>SUM(BL59:BL66)</f>
        <v>0</v>
      </c>
      <c r="BM58" s="12" t="e">
        <f t="shared" ref="BM58:BM72" si="782">BL58/BK58*100</f>
        <v>#DIV/0!</v>
      </c>
      <c r="BN58" s="10">
        <f>SUM(BN59:BN66)</f>
        <v>0</v>
      </c>
      <c r="BO58" s="10">
        <f>SUM(BO59:BO66)</f>
        <v>0</v>
      </c>
      <c r="BP58" s="12" t="e">
        <f t="shared" ref="BP58:BP72" si="783">BO58/BN58*100</f>
        <v>#DIV/0!</v>
      </c>
      <c r="BQ58" s="10">
        <f>SUM(BQ59:BQ66)</f>
        <v>0</v>
      </c>
      <c r="BR58" s="10">
        <f>SUM(BR59:BR66)</f>
        <v>0</v>
      </c>
      <c r="BS58" s="12" t="e">
        <f t="shared" ref="BS58:BS72" si="784">BR58/BQ58*100</f>
        <v>#DIV/0!</v>
      </c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10">
        <f>SUM(CF59:CF66)</f>
        <v>0</v>
      </c>
      <c r="CG58" s="10">
        <f>SUM(CG59:CG66)</f>
        <v>0</v>
      </c>
      <c r="CH58" s="12" t="e">
        <f t="shared" ref="CH58:CH72" si="785">CG58/CF58*100</f>
        <v>#DIV/0!</v>
      </c>
      <c r="CI58" s="10">
        <f>SUM(CI59:CI66)</f>
        <v>4600</v>
      </c>
      <c r="CJ58" s="10">
        <f>SUM(CJ59:CJ66)</f>
        <v>4504.8</v>
      </c>
      <c r="CK58" s="12">
        <f t="shared" ref="CK58:CK68" si="786">CJ58/CI58*100</f>
        <v>97.9304347826087</v>
      </c>
      <c r="CL58" s="6">
        <f>SUM(CL59:CL66)</f>
        <v>0</v>
      </c>
      <c r="CM58" s="6">
        <f>SUM(CM59:CM66)</f>
        <v>0</v>
      </c>
      <c r="CN58" s="12" t="e">
        <f t="shared" ref="CN58:CN68" si="787">CM58/CL58*100</f>
        <v>#DIV/0!</v>
      </c>
      <c r="CO58" s="6">
        <f>SUM(CO59:CO66)</f>
        <v>100</v>
      </c>
      <c r="CP58" s="6">
        <f>SUM(CP59:CP66)</f>
        <v>4.8</v>
      </c>
      <c r="CQ58" s="12">
        <f t="shared" ref="CQ58:CQ68" si="788">CP58/CO58*100</f>
        <v>4.8</v>
      </c>
      <c r="CR58" s="6">
        <f>SUM(CR59:CR66)</f>
        <v>0</v>
      </c>
      <c r="CS58" s="6">
        <f>SUM(CS59:CS66)</f>
        <v>0</v>
      </c>
      <c r="CT58" s="12" t="e">
        <f t="shared" ref="CT58:CT68" si="789">CS58/CR58*100</f>
        <v>#DIV/0!</v>
      </c>
      <c r="CU58" s="6">
        <f>SUM(CU59:CU66)</f>
        <v>0</v>
      </c>
      <c r="CV58" s="6">
        <f>SUM(CV59:CV66)</f>
        <v>0</v>
      </c>
      <c r="CW58" s="12" t="e">
        <f t="shared" ref="CW58:CW68" si="790">CV58/CU58*100</f>
        <v>#DIV/0!</v>
      </c>
      <c r="CX58" s="6">
        <f>SUM(CX59:CX66)</f>
        <v>4500</v>
      </c>
      <c r="CY58" s="6">
        <f>SUM(CY59:CY66)</f>
        <v>4500</v>
      </c>
      <c r="CZ58" s="12">
        <f t="shared" ref="CZ58:CZ78" si="791">CY58/CX58*100</f>
        <v>100</v>
      </c>
      <c r="DA58" s="10">
        <f>SUM(DA59:DA66)</f>
        <v>305800</v>
      </c>
      <c r="DB58" s="10">
        <f>SUM(DB59:DB66)</f>
        <v>138806.33000000002</v>
      </c>
      <c r="DC58" s="12">
        <f t="shared" si="755"/>
        <v>45.391213211249188</v>
      </c>
      <c r="DD58" s="10">
        <f>SUM(DD59:DD66)</f>
        <v>0</v>
      </c>
      <c r="DE58" s="10">
        <f>SUM(DE59:DE66)</f>
        <v>0</v>
      </c>
      <c r="DF58" s="12" t="e">
        <f t="shared" si="756"/>
        <v>#DIV/0!</v>
      </c>
      <c r="DG58" s="10">
        <f>SUM(DG59:DG66)</f>
        <v>305800</v>
      </c>
      <c r="DH58" s="10">
        <f>SUM(DH59:DH66)</f>
        <v>138806.33000000002</v>
      </c>
      <c r="DI58" s="12">
        <f t="shared" si="80"/>
        <v>45.391213211249188</v>
      </c>
      <c r="DJ58" s="10">
        <f>SUM(DJ59:DJ66)</f>
        <v>0</v>
      </c>
      <c r="DK58" s="10">
        <f>SUM(DK59:DK66)</f>
        <v>0</v>
      </c>
      <c r="DL58" s="12" t="e">
        <f t="shared" si="757"/>
        <v>#DIV/0!</v>
      </c>
      <c r="DM58" s="10">
        <f>SUM(DM59:DM66)</f>
        <v>0</v>
      </c>
      <c r="DN58" s="10">
        <f>SUM(DN59:DN66)</f>
        <v>0</v>
      </c>
      <c r="DO58" s="12" t="e">
        <f t="shared" si="758"/>
        <v>#DIV/0!</v>
      </c>
      <c r="DP58" s="10">
        <f>SUM(DP59:DP66)</f>
        <v>0</v>
      </c>
      <c r="DQ58" s="10">
        <f>SUM(DQ59:DQ66)</f>
        <v>0</v>
      </c>
      <c r="DR58" s="12" t="e">
        <f t="shared" si="759"/>
        <v>#DIV/0!</v>
      </c>
      <c r="DS58" s="10">
        <f>SUM(DS59:DS66)</f>
        <v>0</v>
      </c>
      <c r="DT58" s="10">
        <f>SUM(DT59:DT66)</f>
        <v>0</v>
      </c>
      <c r="DU58" s="12" t="e">
        <f t="shared" si="760"/>
        <v>#DIV/0!</v>
      </c>
      <c r="DV58" s="10">
        <f>SUM(DV59:DV66)</f>
        <v>223000</v>
      </c>
      <c r="DW58" s="10">
        <f>SUM(DW59:DW66)</f>
        <v>136076.33000000002</v>
      </c>
      <c r="DX58" s="12">
        <f t="shared" si="761"/>
        <v>61.020775784753368</v>
      </c>
      <c r="DY58" s="10">
        <f>SUM(DY59:DY66)</f>
        <v>0</v>
      </c>
      <c r="DZ58" s="10">
        <f>SUM(DZ59:DZ66)</f>
        <v>0</v>
      </c>
      <c r="EA58" s="12" t="e">
        <f t="shared" si="762"/>
        <v>#DIV/0!</v>
      </c>
      <c r="EB58" s="10">
        <f>SUM(EB59:EB66)</f>
        <v>82800</v>
      </c>
      <c r="EC58" s="10">
        <f>SUM(EC59:EC66)</f>
        <v>2730</v>
      </c>
      <c r="ED58" s="12">
        <f t="shared" si="763"/>
        <v>3.2971014492753623</v>
      </c>
      <c r="EE58" s="10">
        <f>SUM(EE59:EE66)</f>
        <v>1015000</v>
      </c>
      <c r="EF58" s="10">
        <f>SUM(EF59:EF66)</f>
        <v>683291.71</v>
      </c>
      <c r="EG58" s="12">
        <f t="shared" si="764"/>
        <v>67.319380295566503</v>
      </c>
      <c r="EH58">
        <f t="shared" si="117"/>
        <v>1</v>
      </c>
      <c r="EI58">
        <f t="shared" si="118"/>
        <v>1</v>
      </c>
      <c r="EJ58">
        <f t="shared" si="119"/>
        <v>1</v>
      </c>
      <c r="EK58">
        <f t="shared" si="120"/>
        <v>1</v>
      </c>
      <c r="EL58">
        <f t="shared" si="121"/>
        <v>1</v>
      </c>
      <c r="EM58">
        <f t="shared" si="122"/>
        <v>1</v>
      </c>
      <c r="EN58">
        <f t="shared" si="123"/>
        <v>1</v>
      </c>
      <c r="EO58">
        <f t="shared" si="124"/>
        <v>1</v>
      </c>
      <c r="EP58">
        <f t="shared" si="125"/>
        <v>1</v>
      </c>
      <c r="EQ58">
        <f t="shared" si="126"/>
        <v>1</v>
      </c>
      <c r="ER58">
        <f t="shared" si="127"/>
        <v>1</v>
      </c>
      <c r="ES58">
        <f t="shared" si="128"/>
        <v>1</v>
      </c>
      <c r="ET58">
        <f t="shared" si="129"/>
        <v>12</v>
      </c>
    </row>
    <row r="59" spans="1:150" x14ac:dyDescent="0.25">
      <c r="A59" s="5" t="s">
        <v>69</v>
      </c>
      <c r="B59" s="15">
        <v>611</v>
      </c>
      <c r="C59" s="5" t="s">
        <v>70</v>
      </c>
      <c r="D59" s="5"/>
      <c r="E59" s="5"/>
      <c r="F59" s="8">
        <f t="shared" ref="F59:G66" si="792">I59+U59+BB59+BN59+CI59+BK59</f>
        <v>709100</v>
      </c>
      <c r="G59" s="8">
        <f t="shared" si="792"/>
        <v>544480.57999999996</v>
      </c>
      <c r="H59" s="12">
        <f t="shared" si="765"/>
        <v>76.784738400789735</v>
      </c>
      <c r="I59" s="6">
        <f t="shared" ref="I59:J66" si="793">L59+O59+R59</f>
        <v>546600</v>
      </c>
      <c r="J59" s="6">
        <f t="shared" si="793"/>
        <v>416656.2</v>
      </c>
      <c r="K59" s="12">
        <f t="shared" si="766"/>
        <v>76.226893523600438</v>
      </c>
      <c r="L59" s="6">
        <f>474000-200000-17100-30700+110000+83600</f>
        <v>419800</v>
      </c>
      <c r="M59" s="6">
        <f>17000+37838.9+39338.9+36338.9+37838.9+4555+121466.13+12039.65+18000</f>
        <v>324416.38</v>
      </c>
      <c r="N59" s="12">
        <f t="shared" si="767"/>
        <v>77.278794664125769</v>
      </c>
      <c r="O59" s="5"/>
      <c r="P59" s="5"/>
      <c r="Q59" s="12" t="e">
        <f t="shared" si="768"/>
        <v>#DIV/0!</v>
      </c>
      <c r="R59" s="6">
        <f>143100-60400-5200-9300+31800+26800</f>
        <v>126800</v>
      </c>
      <c r="S59" s="6">
        <f>4.06+11427.35*5+31463.04+3635.97</f>
        <v>92239.82</v>
      </c>
      <c r="T59" s="12">
        <f t="shared" si="769"/>
        <v>72.744337539432181</v>
      </c>
      <c r="U59" s="6">
        <f>X59+AA59+AD59+AG59+AM59+AP59+AJ59</f>
        <v>158000</v>
      </c>
      <c r="V59" s="6">
        <f>Y59+AB59+AE59+AH59+AN59+AQ59+AK59</f>
        <v>123324.37999999999</v>
      </c>
      <c r="W59" s="12">
        <f t="shared" si="770"/>
        <v>78.053405063291137</v>
      </c>
      <c r="X59" s="6"/>
      <c r="Y59" s="6"/>
      <c r="Z59" s="12" t="e">
        <f t="shared" si="771"/>
        <v>#DIV/0!</v>
      </c>
      <c r="AA59" s="6"/>
      <c r="AB59" s="6"/>
      <c r="AC59" s="12" t="e">
        <f t="shared" si="772"/>
        <v>#DIV/0!</v>
      </c>
      <c r="AD59" s="6"/>
      <c r="AE59" s="6"/>
      <c r="AF59" s="12" t="e">
        <f t="shared" si="773"/>
        <v>#DIV/0!</v>
      </c>
      <c r="AG59" s="6"/>
      <c r="AH59" s="6"/>
      <c r="AI59" s="12" t="e">
        <f t="shared" si="774"/>
        <v>#DIV/0!</v>
      </c>
      <c r="AJ59" s="6"/>
      <c r="AK59" s="6"/>
      <c r="AL59" s="12" t="e">
        <f t="shared" si="775"/>
        <v>#DIV/0!</v>
      </c>
      <c r="AM59" s="6"/>
      <c r="AN59" s="6"/>
      <c r="AO59" s="12" t="e">
        <f t="shared" si="776"/>
        <v>#DIV/0!</v>
      </c>
      <c r="AP59" s="6">
        <f>60000-10500-100+40600+40000+28000</f>
        <v>158000</v>
      </c>
      <c r="AQ59" s="44">
        <f>5000*2+80000+34283.9-1522.02+562.5</f>
        <v>123324.37999999999</v>
      </c>
      <c r="AR59" s="12">
        <f t="shared" si="777"/>
        <v>78.053405063291137</v>
      </c>
      <c r="AS59" s="12"/>
      <c r="AT59" s="12"/>
      <c r="AU59" s="12"/>
      <c r="AV59" s="6"/>
      <c r="AW59" s="44"/>
      <c r="AX59" s="12" t="e">
        <f t="shared" si="778"/>
        <v>#DIV/0!</v>
      </c>
      <c r="AY59" s="12"/>
      <c r="AZ59" s="12"/>
      <c r="BA59" s="12" t="e">
        <f t="shared" si="779"/>
        <v>#DIV/0!</v>
      </c>
      <c r="BB59" s="12">
        <f>BE59</f>
        <v>0</v>
      </c>
      <c r="BC59" s="12">
        <f>BF59</f>
        <v>0</v>
      </c>
      <c r="BD59" s="12" t="e">
        <f t="shared" si="780"/>
        <v>#DIV/0!</v>
      </c>
      <c r="BE59" s="6"/>
      <c r="BF59" s="6"/>
      <c r="BG59" s="12" t="e">
        <f t="shared" si="781"/>
        <v>#DIV/0!</v>
      </c>
      <c r="BH59" s="12"/>
      <c r="BI59" s="12"/>
      <c r="BJ59" s="12"/>
      <c r="BK59" s="13"/>
      <c r="BL59" s="13"/>
      <c r="BM59" s="12" t="e">
        <f t="shared" si="782"/>
        <v>#DIV/0!</v>
      </c>
      <c r="BN59" s="6">
        <f>BQ59+CF59</f>
        <v>0</v>
      </c>
      <c r="BO59" s="6">
        <f>BR59+CG59</f>
        <v>0</v>
      </c>
      <c r="BP59" s="12" t="e">
        <f t="shared" si="783"/>
        <v>#DIV/0!</v>
      </c>
      <c r="BQ59" s="6"/>
      <c r="BR59" s="6"/>
      <c r="BS59" s="12" t="e">
        <f t="shared" si="784"/>
        <v>#DIV/0!</v>
      </c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12" t="e">
        <f t="shared" si="785"/>
        <v>#DIV/0!</v>
      </c>
      <c r="CI59" s="6">
        <f t="shared" ref="CI59:CJ66" si="794">CL59+CO59+CR59+CU59+CX59</f>
        <v>4500</v>
      </c>
      <c r="CJ59" s="6">
        <f t="shared" si="794"/>
        <v>4500</v>
      </c>
      <c r="CK59" s="12">
        <f t="shared" si="786"/>
        <v>100</v>
      </c>
      <c r="CL59" s="27"/>
      <c r="CM59" s="6"/>
      <c r="CN59" s="12" t="e">
        <f t="shared" si="787"/>
        <v>#DIV/0!</v>
      </c>
      <c r="CO59" s="27"/>
      <c r="CP59" s="6"/>
      <c r="CQ59" s="12" t="e">
        <f t="shared" si="788"/>
        <v>#DIV/0!</v>
      </c>
      <c r="CR59" s="27"/>
      <c r="CS59" s="6"/>
      <c r="CT59" s="12" t="e">
        <f t="shared" si="789"/>
        <v>#DIV/0!</v>
      </c>
      <c r="CU59" s="27"/>
      <c r="CV59" s="6"/>
      <c r="CW59" s="12" t="e">
        <f t="shared" si="790"/>
        <v>#DIV/0!</v>
      </c>
      <c r="CX59" s="27">
        <f>150000-150000+4500</f>
        <v>4500</v>
      </c>
      <c r="CY59" s="6">
        <f>4500</f>
        <v>4500</v>
      </c>
      <c r="CZ59" s="12">
        <f t="shared" si="791"/>
        <v>100</v>
      </c>
      <c r="DA59" s="6">
        <f>DD59+DG59</f>
        <v>305800</v>
      </c>
      <c r="DB59" s="6">
        <f>DE59+DH59</f>
        <v>138806.33000000002</v>
      </c>
      <c r="DC59" s="12">
        <f t="shared" si="755"/>
        <v>45.391213211249188</v>
      </c>
      <c r="DD59" s="6"/>
      <c r="DE59" s="6"/>
      <c r="DF59" s="12" t="e">
        <f t="shared" si="756"/>
        <v>#DIV/0!</v>
      </c>
      <c r="DG59" s="65">
        <f>DJ59+DM59+DP59+DS59+DV59+EB59+DY59</f>
        <v>305800</v>
      </c>
      <c r="DH59" s="65">
        <f>DK59+DN59+DQ59+DT59+DW59+EC59+DZ59</f>
        <v>138806.33000000002</v>
      </c>
      <c r="DI59" s="12">
        <f t="shared" si="80"/>
        <v>45.391213211249188</v>
      </c>
      <c r="DJ59" s="6"/>
      <c r="DK59" s="6"/>
      <c r="DL59" s="12" t="e">
        <f t="shared" si="757"/>
        <v>#DIV/0!</v>
      </c>
      <c r="DM59" s="6"/>
      <c r="DN59" s="6"/>
      <c r="DO59" s="12" t="e">
        <f t="shared" si="758"/>
        <v>#DIV/0!</v>
      </c>
      <c r="DP59" s="6"/>
      <c r="DQ59" s="6"/>
      <c r="DR59" s="12" t="e">
        <f t="shared" si="759"/>
        <v>#DIV/0!</v>
      </c>
      <c r="DS59" s="6"/>
      <c r="DT59" s="6"/>
      <c r="DU59" s="12" t="e">
        <f t="shared" si="760"/>
        <v>#DIV/0!</v>
      </c>
      <c r="DV59" s="27">
        <f>10500+53000+70000+19500-10000+80000</f>
        <v>223000</v>
      </c>
      <c r="DW59" s="6">
        <f>10500+52990+70000+7000+12500-18513.67+1600</f>
        <v>136076.33000000002</v>
      </c>
      <c r="DX59" s="12">
        <f t="shared" si="761"/>
        <v>61.020775784753368</v>
      </c>
      <c r="DY59" s="27"/>
      <c r="DZ59" s="6"/>
      <c r="EA59" s="12" t="e">
        <f t="shared" si="762"/>
        <v>#DIV/0!</v>
      </c>
      <c r="EB59" s="27">
        <f>2800+80000</f>
        <v>82800</v>
      </c>
      <c r="EC59" s="6">
        <f>2730</f>
        <v>2730</v>
      </c>
      <c r="ED59" s="12">
        <f t="shared" si="763"/>
        <v>3.2971014492753623</v>
      </c>
      <c r="EE59" s="6">
        <f t="shared" ref="EE59:EF66" si="795">I59+U59+BB59+BN59+CI59+DA59+BK59</f>
        <v>1014900</v>
      </c>
      <c r="EF59" s="6">
        <f t="shared" si="795"/>
        <v>683286.90999999992</v>
      </c>
      <c r="EG59" s="12">
        <f t="shared" si="764"/>
        <v>67.325540447334703</v>
      </c>
      <c r="EH59">
        <f t="shared" si="117"/>
        <v>1</v>
      </c>
      <c r="EI59">
        <f t="shared" si="118"/>
        <v>1</v>
      </c>
      <c r="EJ59">
        <f t="shared" si="119"/>
        <v>1</v>
      </c>
      <c r="EK59">
        <f t="shared" si="120"/>
        <v>1</v>
      </c>
      <c r="EL59">
        <f t="shared" si="121"/>
        <v>1</v>
      </c>
      <c r="EM59">
        <f t="shared" si="122"/>
        <v>1</v>
      </c>
      <c r="EN59">
        <f t="shared" si="123"/>
        <v>1</v>
      </c>
      <c r="EO59">
        <f t="shared" si="124"/>
        <v>1</v>
      </c>
      <c r="EP59">
        <f t="shared" si="125"/>
        <v>1</v>
      </c>
      <c r="EQ59">
        <f t="shared" si="126"/>
        <v>1</v>
      </c>
      <c r="ER59">
        <f t="shared" si="127"/>
        <v>1</v>
      </c>
      <c r="ES59">
        <f t="shared" si="128"/>
        <v>1</v>
      </c>
      <c r="ET59">
        <f t="shared" si="129"/>
        <v>12</v>
      </c>
    </row>
    <row r="60" spans="1:150" ht="13.5" customHeight="1" x14ac:dyDescent="0.25">
      <c r="A60" s="5"/>
      <c r="B60" s="15">
        <v>851</v>
      </c>
      <c r="C60" s="16" t="s">
        <v>86</v>
      </c>
      <c r="D60" s="5"/>
      <c r="E60" s="5"/>
      <c r="F60" s="8">
        <f t="shared" si="792"/>
        <v>0</v>
      </c>
      <c r="G60" s="8">
        <f t="shared" si="792"/>
        <v>0</v>
      </c>
      <c r="H60" s="12" t="e">
        <f t="shared" si="765"/>
        <v>#DIV/0!</v>
      </c>
      <c r="I60" s="6">
        <f t="shared" si="793"/>
        <v>0</v>
      </c>
      <c r="J60" s="6">
        <f t="shared" si="793"/>
        <v>0</v>
      </c>
      <c r="K60" s="12" t="e">
        <f t="shared" si="766"/>
        <v>#DIV/0!</v>
      </c>
      <c r="L60" s="6"/>
      <c r="M60" s="6"/>
      <c r="N60" s="12" t="e">
        <f t="shared" si="767"/>
        <v>#DIV/0!</v>
      </c>
      <c r="O60" s="5"/>
      <c r="P60" s="5"/>
      <c r="Q60" s="12" t="e">
        <f t="shared" si="768"/>
        <v>#DIV/0!</v>
      </c>
      <c r="R60" s="6"/>
      <c r="S60" s="6"/>
      <c r="T60" s="12" t="e">
        <f t="shared" si="769"/>
        <v>#DIV/0!</v>
      </c>
      <c r="U60" s="6">
        <f t="shared" ref="U60:V66" si="796">X60+AA60+AD60+AG60+AM60+AP60+AJ60</f>
        <v>0</v>
      </c>
      <c r="V60" s="6">
        <f t="shared" si="796"/>
        <v>0</v>
      </c>
      <c r="W60" s="12" t="e">
        <f t="shared" si="770"/>
        <v>#DIV/0!</v>
      </c>
      <c r="X60" s="6"/>
      <c r="Y60" s="6"/>
      <c r="Z60" s="12" t="e">
        <f t="shared" si="771"/>
        <v>#DIV/0!</v>
      </c>
      <c r="AA60" s="6"/>
      <c r="AB60" s="6"/>
      <c r="AC60" s="12" t="e">
        <f t="shared" si="772"/>
        <v>#DIV/0!</v>
      </c>
      <c r="AD60" s="6"/>
      <c r="AE60" s="6"/>
      <c r="AF60" s="12" t="e">
        <f t="shared" si="773"/>
        <v>#DIV/0!</v>
      </c>
      <c r="AG60" s="6"/>
      <c r="AH60" s="6"/>
      <c r="AI60" s="12" t="e">
        <f t="shared" si="774"/>
        <v>#DIV/0!</v>
      </c>
      <c r="AJ60" s="6"/>
      <c r="AK60" s="6"/>
      <c r="AL60" s="12" t="e">
        <f t="shared" si="775"/>
        <v>#DIV/0!</v>
      </c>
      <c r="AM60" s="6"/>
      <c r="AN60" s="6"/>
      <c r="AO60" s="12" t="e">
        <f t="shared" si="776"/>
        <v>#DIV/0!</v>
      </c>
      <c r="AP60" s="6"/>
      <c r="AQ60" s="6"/>
      <c r="AR60" s="12" t="e">
        <f t="shared" si="777"/>
        <v>#DIV/0!</v>
      </c>
      <c r="AS60" s="12"/>
      <c r="AT60" s="12"/>
      <c r="AU60" s="12"/>
      <c r="AV60" s="6"/>
      <c r="AW60" s="6"/>
      <c r="AX60" s="12" t="e">
        <f t="shared" si="778"/>
        <v>#DIV/0!</v>
      </c>
      <c r="AY60" s="12"/>
      <c r="AZ60" s="12"/>
      <c r="BA60" s="12" t="e">
        <f t="shared" si="779"/>
        <v>#DIV/0!</v>
      </c>
      <c r="BB60" s="12"/>
      <c r="BC60" s="12"/>
      <c r="BD60" s="12" t="e">
        <f t="shared" si="780"/>
        <v>#DIV/0!</v>
      </c>
      <c r="BE60" s="6"/>
      <c r="BF60" s="6"/>
      <c r="BG60" s="12" t="e">
        <f t="shared" si="781"/>
        <v>#DIV/0!</v>
      </c>
      <c r="BH60" s="12"/>
      <c r="BI60" s="12"/>
      <c r="BJ60" s="12"/>
      <c r="BK60" s="13"/>
      <c r="BL60" s="13"/>
      <c r="BM60" s="12" t="e">
        <f t="shared" si="782"/>
        <v>#DIV/0!</v>
      </c>
      <c r="BN60" s="6"/>
      <c r="BO60" s="6"/>
      <c r="BP60" s="12" t="e">
        <f t="shared" si="783"/>
        <v>#DIV/0!</v>
      </c>
      <c r="BQ60" s="6"/>
      <c r="BR60" s="6"/>
      <c r="BS60" s="12" t="e">
        <f t="shared" si="784"/>
        <v>#DIV/0!</v>
      </c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12" t="e">
        <f t="shared" si="785"/>
        <v>#DIV/0!</v>
      </c>
      <c r="CI60" s="6">
        <f t="shared" si="794"/>
        <v>0</v>
      </c>
      <c r="CJ60" s="6">
        <f t="shared" si="794"/>
        <v>0</v>
      </c>
      <c r="CK60" s="12" t="e">
        <f t="shared" si="786"/>
        <v>#DIV/0!</v>
      </c>
      <c r="CL60" s="27"/>
      <c r="CM60" s="6"/>
      <c r="CN60" s="12" t="e">
        <f t="shared" si="787"/>
        <v>#DIV/0!</v>
      </c>
      <c r="CO60" s="27"/>
      <c r="CP60" s="6"/>
      <c r="CQ60" s="12" t="e">
        <f t="shared" si="788"/>
        <v>#DIV/0!</v>
      </c>
      <c r="CR60" s="27"/>
      <c r="CS60" s="6"/>
      <c r="CT60" s="12" t="e">
        <f t="shared" si="789"/>
        <v>#DIV/0!</v>
      </c>
      <c r="CU60" s="27"/>
      <c r="CV60" s="6"/>
      <c r="CW60" s="12" t="e">
        <f t="shared" si="790"/>
        <v>#DIV/0!</v>
      </c>
      <c r="CX60" s="27"/>
      <c r="CY60" s="6"/>
      <c r="CZ60" s="12" t="e">
        <f t="shared" si="791"/>
        <v>#DIV/0!</v>
      </c>
      <c r="DA60" s="6">
        <f t="shared" ref="DA60:DB66" si="797">DD60+DJ60+DM60+DP60+DS60+DV60+EB60</f>
        <v>0</v>
      </c>
      <c r="DB60" s="6">
        <f t="shared" si="797"/>
        <v>0</v>
      </c>
      <c r="DC60" s="12" t="e">
        <f t="shared" si="755"/>
        <v>#DIV/0!</v>
      </c>
      <c r="DD60" s="6"/>
      <c r="DE60" s="6"/>
      <c r="DF60" s="12" t="e">
        <f t="shared" si="756"/>
        <v>#DIV/0!</v>
      </c>
      <c r="DG60" s="65">
        <f t="shared" ref="DG60:DH66" si="798">DJ60+DM60+DP60+DS60+DV60+EB60</f>
        <v>0</v>
      </c>
      <c r="DH60" s="65">
        <f t="shared" si="798"/>
        <v>0</v>
      </c>
      <c r="DI60" s="12" t="e">
        <f t="shared" si="80"/>
        <v>#DIV/0!</v>
      </c>
      <c r="DJ60" s="6"/>
      <c r="DK60" s="6"/>
      <c r="DL60" s="12" t="e">
        <f t="shared" si="757"/>
        <v>#DIV/0!</v>
      </c>
      <c r="DM60" s="6"/>
      <c r="DN60" s="6"/>
      <c r="DO60" s="12" t="e">
        <f t="shared" si="758"/>
        <v>#DIV/0!</v>
      </c>
      <c r="DP60" s="6"/>
      <c r="DQ60" s="6"/>
      <c r="DR60" s="12" t="e">
        <f t="shared" si="759"/>
        <v>#DIV/0!</v>
      </c>
      <c r="DS60" s="6"/>
      <c r="DT60" s="6"/>
      <c r="DU60" s="12" t="e">
        <f t="shared" si="760"/>
        <v>#DIV/0!</v>
      </c>
      <c r="DV60" s="27"/>
      <c r="DW60" s="6"/>
      <c r="DX60" s="12" t="e">
        <f t="shared" si="761"/>
        <v>#DIV/0!</v>
      </c>
      <c r="DY60" s="12"/>
      <c r="DZ60" s="12"/>
      <c r="EA60" s="12" t="e">
        <f t="shared" si="762"/>
        <v>#DIV/0!</v>
      </c>
      <c r="EB60" s="12"/>
      <c r="EC60" s="12"/>
      <c r="ED60" s="12" t="e">
        <f t="shared" si="763"/>
        <v>#DIV/0!</v>
      </c>
      <c r="EE60" s="6">
        <f t="shared" si="795"/>
        <v>0</v>
      </c>
      <c r="EF60" s="6">
        <f t="shared" si="795"/>
        <v>0</v>
      </c>
      <c r="EG60" s="12" t="e">
        <f t="shared" si="764"/>
        <v>#DIV/0!</v>
      </c>
      <c r="EH60">
        <f>IF(M60&lt;=L60,1,0)</f>
        <v>1</v>
      </c>
      <c r="EI60">
        <f>IF(S60&lt;=R60,1,0)</f>
        <v>1</v>
      </c>
      <c r="EJ60">
        <f>IF(Y60&lt;=X60,1,0)</f>
        <v>1</v>
      </c>
      <c r="EK60">
        <f>IF(AE60&lt;=AD60,1,0)</f>
        <v>1</v>
      </c>
      <c r="EL60">
        <f>IF(AN60&lt;=AM60,1,0)</f>
        <v>1</v>
      </c>
      <c r="EM60">
        <f>IF(AQ60&lt;=AP60,1,0)</f>
        <v>1</v>
      </c>
      <c r="EN60">
        <f>IF(BL60&lt;=BK60,1,0)</f>
        <v>1</v>
      </c>
      <c r="EO60">
        <f>IF(CG60&lt;=CF60,1,0)</f>
        <v>1</v>
      </c>
      <c r="EP60">
        <f>IF(CJ60&lt;=CI60,1,0)</f>
        <v>1</v>
      </c>
      <c r="EQ60">
        <f>IF(DE60&lt;=DD60,1,0)</f>
        <v>1</v>
      </c>
      <c r="ER60">
        <f>IF(DT60&lt;=DS60,1,0)</f>
        <v>1</v>
      </c>
      <c r="ES60">
        <f>IF(DW60&lt;=DV60,1,0)</f>
        <v>1</v>
      </c>
      <c r="ET60">
        <f>SUM(EH60:ES60)</f>
        <v>12</v>
      </c>
    </row>
    <row r="61" spans="1:150" x14ac:dyDescent="0.25">
      <c r="A61" s="5"/>
      <c r="B61" s="15">
        <v>852</v>
      </c>
      <c r="C61" s="16" t="s">
        <v>84</v>
      </c>
      <c r="D61" s="5"/>
      <c r="E61" s="5"/>
      <c r="F61" s="8">
        <f t="shared" si="792"/>
        <v>0</v>
      </c>
      <c r="G61" s="8">
        <f t="shared" si="792"/>
        <v>0</v>
      </c>
      <c r="H61" s="12" t="e">
        <f t="shared" si="765"/>
        <v>#DIV/0!</v>
      </c>
      <c r="I61" s="6">
        <f t="shared" si="793"/>
        <v>0</v>
      </c>
      <c r="J61" s="6">
        <f t="shared" si="793"/>
        <v>0</v>
      </c>
      <c r="K61" s="12" t="e">
        <f t="shared" si="766"/>
        <v>#DIV/0!</v>
      </c>
      <c r="L61" s="6"/>
      <c r="M61" s="6"/>
      <c r="N61" s="12" t="e">
        <f t="shared" si="767"/>
        <v>#DIV/0!</v>
      </c>
      <c r="O61" s="5"/>
      <c r="P61" s="5"/>
      <c r="Q61" s="12" t="e">
        <f t="shared" si="768"/>
        <v>#DIV/0!</v>
      </c>
      <c r="R61" s="6"/>
      <c r="S61" s="6"/>
      <c r="T61" s="12" t="e">
        <f t="shared" si="769"/>
        <v>#DIV/0!</v>
      </c>
      <c r="U61" s="6">
        <f t="shared" si="796"/>
        <v>0</v>
      </c>
      <c r="V61" s="6">
        <f t="shared" si="796"/>
        <v>0</v>
      </c>
      <c r="W61" s="12" t="e">
        <f t="shared" si="770"/>
        <v>#DIV/0!</v>
      </c>
      <c r="X61" s="6"/>
      <c r="Y61" s="6"/>
      <c r="Z61" s="12" t="e">
        <f t="shared" si="771"/>
        <v>#DIV/0!</v>
      </c>
      <c r="AA61" s="6"/>
      <c r="AB61" s="6"/>
      <c r="AC61" s="12" t="e">
        <f t="shared" si="772"/>
        <v>#DIV/0!</v>
      </c>
      <c r="AD61" s="6"/>
      <c r="AE61" s="6"/>
      <c r="AF61" s="12" t="e">
        <f t="shared" si="773"/>
        <v>#DIV/0!</v>
      </c>
      <c r="AG61" s="6"/>
      <c r="AH61" s="6"/>
      <c r="AI61" s="12" t="e">
        <f t="shared" si="774"/>
        <v>#DIV/0!</v>
      </c>
      <c r="AJ61" s="6"/>
      <c r="AK61" s="6"/>
      <c r="AL61" s="12" t="e">
        <f t="shared" si="775"/>
        <v>#DIV/0!</v>
      </c>
      <c r="AM61" s="6"/>
      <c r="AN61" s="6"/>
      <c r="AO61" s="12" t="e">
        <f t="shared" si="776"/>
        <v>#DIV/0!</v>
      </c>
      <c r="AP61" s="6"/>
      <c r="AQ61" s="6"/>
      <c r="AR61" s="12" t="e">
        <f t="shared" si="777"/>
        <v>#DIV/0!</v>
      </c>
      <c r="AS61" s="12"/>
      <c r="AT61" s="12"/>
      <c r="AU61" s="12"/>
      <c r="AV61" s="6"/>
      <c r="AW61" s="6"/>
      <c r="AX61" s="12" t="e">
        <f t="shared" si="778"/>
        <v>#DIV/0!</v>
      </c>
      <c r="AY61" s="12"/>
      <c r="AZ61" s="12"/>
      <c r="BA61" s="12" t="e">
        <f t="shared" si="779"/>
        <v>#DIV/0!</v>
      </c>
      <c r="BB61" s="12"/>
      <c r="BC61" s="12"/>
      <c r="BD61" s="12" t="e">
        <f t="shared" si="780"/>
        <v>#DIV/0!</v>
      </c>
      <c r="BE61" s="6"/>
      <c r="BF61" s="6"/>
      <c r="BG61" s="12" t="e">
        <f t="shared" si="781"/>
        <v>#DIV/0!</v>
      </c>
      <c r="BH61" s="12"/>
      <c r="BI61" s="12"/>
      <c r="BJ61" s="12"/>
      <c r="BK61" s="13"/>
      <c r="BL61" s="13"/>
      <c r="BM61" s="12" t="e">
        <f t="shared" si="782"/>
        <v>#DIV/0!</v>
      </c>
      <c r="BN61" s="6"/>
      <c r="BO61" s="6"/>
      <c r="BP61" s="12" t="e">
        <f t="shared" si="783"/>
        <v>#DIV/0!</v>
      </c>
      <c r="BQ61" s="6"/>
      <c r="BR61" s="6"/>
      <c r="BS61" s="12" t="e">
        <f t="shared" si="784"/>
        <v>#DIV/0!</v>
      </c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12" t="e">
        <f t="shared" si="785"/>
        <v>#DIV/0!</v>
      </c>
      <c r="CI61" s="6">
        <f t="shared" si="794"/>
        <v>0</v>
      </c>
      <c r="CJ61" s="6">
        <f t="shared" si="794"/>
        <v>0</v>
      </c>
      <c r="CK61" s="12" t="e">
        <f t="shared" si="786"/>
        <v>#DIV/0!</v>
      </c>
      <c r="CL61" s="27"/>
      <c r="CM61" s="6"/>
      <c r="CN61" s="12" t="e">
        <f t="shared" si="787"/>
        <v>#DIV/0!</v>
      </c>
      <c r="CO61" s="27"/>
      <c r="CP61" s="6"/>
      <c r="CQ61" s="12" t="e">
        <f t="shared" si="788"/>
        <v>#DIV/0!</v>
      </c>
      <c r="CR61" s="27"/>
      <c r="CS61" s="6"/>
      <c r="CT61" s="12" t="e">
        <f t="shared" si="789"/>
        <v>#DIV/0!</v>
      </c>
      <c r="CU61" s="27"/>
      <c r="CV61" s="6"/>
      <c r="CW61" s="12" t="e">
        <f t="shared" si="790"/>
        <v>#DIV/0!</v>
      </c>
      <c r="CX61" s="27"/>
      <c r="CY61" s="6"/>
      <c r="CZ61" s="12" t="e">
        <f t="shared" si="791"/>
        <v>#DIV/0!</v>
      </c>
      <c r="DA61" s="6">
        <f t="shared" si="797"/>
        <v>0</v>
      </c>
      <c r="DB61" s="6">
        <f t="shared" si="797"/>
        <v>0</v>
      </c>
      <c r="DC61" s="12" t="e">
        <f t="shared" si="755"/>
        <v>#DIV/0!</v>
      </c>
      <c r="DD61" s="6"/>
      <c r="DE61" s="6"/>
      <c r="DF61" s="12" t="e">
        <f t="shared" si="756"/>
        <v>#DIV/0!</v>
      </c>
      <c r="DG61" s="65">
        <f t="shared" si="798"/>
        <v>0</v>
      </c>
      <c r="DH61" s="65">
        <f t="shared" si="798"/>
        <v>0</v>
      </c>
      <c r="DI61" s="12" t="e">
        <f t="shared" si="80"/>
        <v>#DIV/0!</v>
      </c>
      <c r="DJ61" s="6"/>
      <c r="DK61" s="6"/>
      <c r="DL61" s="12" t="e">
        <f t="shared" si="757"/>
        <v>#DIV/0!</v>
      </c>
      <c r="DM61" s="6"/>
      <c r="DN61" s="6"/>
      <c r="DO61" s="12" t="e">
        <f t="shared" si="758"/>
        <v>#DIV/0!</v>
      </c>
      <c r="DP61" s="6"/>
      <c r="DQ61" s="6"/>
      <c r="DR61" s="12" t="e">
        <f t="shared" si="759"/>
        <v>#DIV/0!</v>
      </c>
      <c r="DS61" s="6"/>
      <c r="DT61" s="6"/>
      <c r="DU61" s="12" t="e">
        <f t="shared" si="760"/>
        <v>#DIV/0!</v>
      </c>
      <c r="DV61" s="27"/>
      <c r="DW61" s="6"/>
      <c r="DX61" s="12" t="e">
        <f t="shared" si="761"/>
        <v>#DIV/0!</v>
      </c>
      <c r="DY61" s="12"/>
      <c r="DZ61" s="12"/>
      <c r="EA61" s="12" t="e">
        <f t="shared" si="762"/>
        <v>#DIV/0!</v>
      </c>
      <c r="EB61" s="12"/>
      <c r="EC61" s="12"/>
      <c r="ED61" s="12" t="e">
        <f t="shared" si="763"/>
        <v>#DIV/0!</v>
      </c>
      <c r="EE61" s="6">
        <f t="shared" si="795"/>
        <v>0</v>
      </c>
      <c r="EF61" s="6">
        <f t="shared" si="795"/>
        <v>0</v>
      </c>
      <c r="EG61" s="12" t="e">
        <f t="shared" si="764"/>
        <v>#DIV/0!</v>
      </c>
      <c r="EH61">
        <f>IF(M61&lt;=L61,1,0)</f>
        <v>1</v>
      </c>
      <c r="EI61">
        <f>IF(S61&lt;=R61,1,0)</f>
        <v>1</v>
      </c>
      <c r="EJ61">
        <f>IF(Y61&lt;=X61,1,0)</f>
        <v>1</v>
      </c>
      <c r="EK61">
        <f>IF(AE61&lt;=AD61,1,0)</f>
        <v>1</v>
      </c>
      <c r="EL61">
        <f>IF(AN61&lt;=AM61,1,0)</f>
        <v>1</v>
      </c>
      <c r="EM61">
        <f>IF(AQ61&lt;=AP61,1,0)</f>
        <v>1</v>
      </c>
      <c r="EN61">
        <f>IF(BL61&lt;=BK61,1,0)</f>
        <v>1</v>
      </c>
      <c r="EO61">
        <f>IF(CG61&lt;=CF61,1,0)</f>
        <v>1</v>
      </c>
      <c r="EP61">
        <f>IF(CJ61&lt;=CI61,1,0)</f>
        <v>1</v>
      </c>
      <c r="EQ61">
        <f>IF(DE61&lt;=DD61,1,0)</f>
        <v>1</v>
      </c>
      <c r="ER61">
        <f>IF(DT61&lt;=DS61,1,0)</f>
        <v>1</v>
      </c>
      <c r="ES61">
        <f>IF(DW61&lt;=DV61,1,0)</f>
        <v>1</v>
      </c>
      <c r="ET61">
        <f>SUM(EH61:ES61)</f>
        <v>12</v>
      </c>
    </row>
    <row r="62" spans="1:150" x14ac:dyDescent="0.25">
      <c r="A62" s="5"/>
      <c r="B62" s="15">
        <v>853</v>
      </c>
      <c r="C62" s="16" t="s">
        <v>85</v>
      </c>
      <c r="D62" s="5"/>
      <c r="E62" s="5"/>
      <c r="F62" s="8">
        <f t="shared" si="792"/>
        <v>100</v>
      </c>
      <c r="G62" s="8">
        <f t="shared" si="792"/>
        <v>4.8</v>
      </c>
      <c r="H62" s="12">
        <f t="shared" si="765"/>
        <v>4.8</v>
      </c>
      <c r="I62" s="6">
        <f t="shared" si="793"/>
        <v>0</v>
      </c>
      <c r="J62" s="6">
        <f t="shared" si="793"/>
        <v>0</v>
      </c>
      <c r="K62" s="12" t="e">
        <f t="shared" si="766"/>
        <v>#DIV/0!</v>
      </c>
      <c r="L62" s="6"/>
      <c r="M62" s="6"/>
      <c r="N62" s="12" t="e">
        <f t="shared" si="767"/>
        <v>#DIV/0!</v>
      </c>
      <c r="O62" s="5"/>
      <c r="P62" s="5"/>
      <c r="Q62" s="12" t="e">
        <f t="shared" si="768"/>
        <v>#DIV/0!</v>
      </c>
      <c r="R62" s="6"/>
      <c r="S62" s="6"/>
      <c r="T62" s="12" t="e">
        <f t="shared" si="769"/>
        <v>#DIV/0!</v>
      </c>
      <c r="U62" s="6">
        <f t="shared" si="796"/>
        <v>0</v>
      </c>
      <c r="V62" s="6">
        <f t="shared" si="796"/>
        <v>0</v>
      </c>
      <c r="W62" s="12" t="e">
        <f t="shared" si="770"/>
        <v>#DIV/0!</v>
      </c>
      <c r="X62" s="6"/>
      <c r="Y62" s="6"/>
      <c r="Z62" s="12" t="e">
        <f t="shared" si="771"/>
        <v>#DIV/0!</v>
      </c>
      <c r="AA62" s="6"/>
      <c r="AB62" s="6"/>
      <c r="AC62" s="12" t="e">
        <f t="shared" si="772"/>
        <v>#DIV/0!</v>
      </c>
      <c r="AD62" s="6"/>
      <c r="AE62" s="6"/>
      <c r="AF62" s="12" t="e">
        <f t="shared" si="773"/>
        <v>#DIV/0!</v>
      </c>
      <c r="AG62" s="6"/>
      <c r="AH62" s="6"/>
      <c r="AI62" s="12" t="e">
        <f t="shared" si="774"/>
        <v>#DIV/0!</v>
      </c>
      <c r="AJ62" s="6"/>
      <c r="AK62" s="6"/>
      <c r="AL62" s="12" t="e">
        <f t="shared" si="775"/>
        <v>#DIV/0!</v>
      </c>
      <c r="AM62" s="6"/>
      <c r="AN62" s="6"/>
      <c r="AO62" s="12" t="e">
        <f t="shared" si="776"/>
        <v>#DIV/0!</v>
      </c>
      <c r="AP62" s="6"/>
      <c r="AQ62" s="6"/>
      <c r="AR62" s="12" t="e">
        <f t="shared" si="777"/>
        <v>#DIV/0!</v>
      </c>
      <c r="AS62" s="12"/>
      <c r="AT62" s="12"/>
      <c r="AU62" s="12"/>
      <c r="AV62" s="6"/>
      <c r="AW62" s="6"/>
      <c r="AX62" s="12" t="e">
        <f t="shared" si="778"/>
        <v>#DIV/0!</v>
      </c>
      <c r="AY62" s="12"/>
      <c r="AZ62" s="12"/>
      <c r="BA62" s="12" t="e">
        <f t="shared" si="779"/>
        <v>#DIV/0!</v>
      </c>
      <c r="BB62" s="12"/>
      <c r="BC62" s="12"/>
      <c r="BD62" s="12" t="e">
        <f t="shared" si="780"/>
        <v>#DIV/0!</v>
      </c>
      <c r="BE62" s="6"/>
      <c r="BF62" s="6"/>
      <c r="BG62" s="12" t="e">
        <f t="shared" si="781"/>
        <v>#DIV/0!</v>
      </c>
      <c r="BH62" s="12"/>
      <c r="BI62" s="12"/>
      <c r="BJ62" s="12"/>
      <c r="BK62" s="13"/>
      <c r="BL62" s="13"/>
      <c r="BM62" s="12" t="e">
        <f t="shared" si="782"/>
        <v>#DIV/0!</v>
      </c>
      <c r="BN62" s="6"/>
      <c r="BO62" s="6"/>
      <c r="BP62" s="12" t="e">
        <f t="shared" si="783"/>
        <v>#DIV/0!</v>
      </c>
      <c r="BQ62" s="6"/>
      <c r="BR62" s="6"/>
      <c r="BS62" s="12" t="e">
        <f t="shared" si="784"/>
        <v>#DIV/0!</v>
      </c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12" t="e">
        <f t="shared" si="785"/>
        <v>#DIV/0!</v>
      </c>
      <c r="CI62" s="6">
        <f t="shared" si="794"/>
        <v>100</v>
      </c>
      <c r="CJ62" s="6">
        <f t="shared" si="794"/>
        <v>4.8</v>
      </c>
      <c r="CK62" s="12">
        <f t="shared" si="786"/>
        <v>4.8</v>
      </c>
      <c r="CL62" s="27"/>
      <c r="CM62" s="6"/>
      <c r="CN62" s="12" t="e">
        <f t="shared" si="787"/>
        <v>#DIV/0!</v>
      </c>
      <c r="CO62" s="27">
        <f>100</f>
        <v>100</v>
      </c>
      <c r="CP62" s="6">
        <f>4.06+0.74</f>
        <v>4.8</v>
      </c>
      <c r="CQ62" s="12">
        <f t="shared" si="788"/>
        <v>4.8</v>
      </c>
      <c r="CR62" s="27"/>
      <c r="CS62" s="6"/>
      <c r="CT62" s="12" t="e">
        <f t="shared" si="789"/>
        <v>#DIV/0!</v>
      </c>
      <c r="CU62" s="27"/>
      <c r="CV62" s="6"/>
      <c r="CW62" s="12" t="e">
        <f t="shared" si="790"/>
        <v>#DIV/0!</v>
      </c>
      <c r="CX62" s="27"/>
      <c r="CY62" s="6"/>
      <c r="CZ62" s="12" t="e">
        <f t="shared" si="791"/>
        <v>#DIV/0!</v>
      </c>
      <c r="DA62" s="6">
        <f t="shared" si="797"/>
        <v>0</v>
      </c>
      <c r="DB62" s="6">
        <f t="shared" si="797"/>
        <v>0</v>
      </c>
      <c r="DC62" s="12" t="e">
        <f t="shared" si="755"/>
        <v>#DIV/0!</v>
      </c>
      <c r="DD62" s="6"/>
      <c r="DE62" s="6"/>
      <c r="DF62" s="12" t="e">
        <f t="shared" si="756"/>
        <v>#DIV/0!</v>
      </c>
      <c r="DG62" s="65">
        <f t="shared" si="798"/>
        <v>0</v>
      </c>
      <c r="DH62" s="65">
        <f t="shared" si="798"/>
        <v>0</v>
      </c>
      <c r="DI62" s="12" t="e">
        <f t="shared" si="80"/>
        <v>#DIV/0!</v>
      </c>
      <c r="DJ62" s="6"/>
      <c r="DK62" s="6"/>
      <c r="DL62" s="12" t="e">
        <f t="shared" si="757"/>
        <v>#DIV/0!</v>
      </c>
      <c r="DM62" s="6"/>
      <c r="DN62" s="6"/>
      <c r="DO62" s="12" t="e">
        <f t="shared" si="758"/>
        <v>#DIV/0!</v>
      </c>
      <c r="DP62" s="6"/>
      <c r="DQ62" s="6"/>
      <c r="DR62" s="12" t="e">
        <f t="shared" si="759"/>
        <v>#DIV/0!</v>
      </c>
      <c r="DS62" s="6"/>
      <c r="DT62" s="6"/>
      <c r="DU62" s="12" t="e">
        <f t="shared" si="760"/>
        <v>#DIV/0!</v>
      </c>
      <c r="DV62" s="27"/>
      <c r="DW62" s="6"/>
      <c r="DX62" s="12" t="e">
        <f t="shared" si="761"/>
        <v>#DIV/0!</v>
      </c>
      <c r="DY62" s="12"/>
      <c r="DZ62" s="12"/>
      <c r="EA62" s="12" t="e">
        <f t="shared" si="762"/>
        <v>#DIV/0!</v>
      </c>
      <c r="EB62" s="12"/>
      <c r="EC62" s="12"/>
      <c r="ED62" s="12" t="e">
        <f t="shared" si="763"/>
        <v>#DIV/0!</v>
      </c>
      <c r="EE62" s="6">
        <f t="shared" si="795"/>
        <v>100</v>
      </c>
      <c r="EF62" s="6">
        <f t="shared" si="795"/>
        <v>4.8</v>
      </c>
      <c r="EG62" s="12">
        <f t="shared" si="764"/>
        <v>4.8</v>
      </c>
      <c r="EH62">
        <f>IF(M62&lt;=L62,1,0)</f>
        <v>1</v>
      </c>
      <c r="EI62">
        <f>IF(S62&lt;=R62,1,0)</f>
        <v>1</v>
      </c>
      <c r="EJ62">
        <f>IF(Y62&lt;=X62,1,0)</f>
        <v>1</v>
      </c>
      <c r="EK62">
        <f>IF(AE62&lt;=AD62,1,0)</f>
        <v>1</v>
      </c>
      <c r="EL62">
        <f>IF(AN62&lt;=AM62,1,0)</f>
        <v>1</v>
      </c>
      <c r="EM62">
        <f>IF(AQ62&lt;=AP62,1,0)</f>
        <v>1</v>
      </c>
      <c r="EN62">
        <f>IF(BL62&lt;=BK62,1,0)</f>
        <v>1</v>
      </c>
      <c r="EO62">
        <f>IF(CG62&lt;=CF62,1,0)</f>
        <v>1</v>
      </c>
      <c r="EP62">
        <f>IF(CJ62&lt;=CI62,1,0)</f>
        <v>1</v>
      </c>
      <c r="EQ62">
        <f>IF(DE62&lt;=DD62,1,0)</f>
        <v>1</v>
      </c>
      <c r="ER62">
        <f>IF(DT62&lt;=DS62,1,0)</f>
        <v>1</v>
      </c>
      <c r="ES62">
        <f>IF(DW62&lt;=DV62,1,0)</f>
        <v>1</v>
      </c>
      <c r="ET62">
        <f>SUM(EH62:ES62)</f>
        <v>12</v>
      </c>
    </row>
    <row r="63" spans="1:150" x14ac:dyDescent="0.25">
      <c r="A63" s="5"/>
      <c r="B63" s="51">
        <v>612</v>
      </c>
      <c r="C63" s="16" t="s">
        <v>88</v>
      </c>
      <c r="D63" s="5"/>
      <c r="E63" s="5"/>
      <c r="F63" s="8">
        <f t="shared" si="792"/>
        <v>0</v>
      </c>
      <c r="G63" s="8">
        <f t="shared" si="792"/>
        <v>0</v>
      </c>
      <c r="H63" s="12" t="e">
        <f t="shared" si="765"/>
        <v>#DIV/0!</v>
      </c>
      <c r="I63" s="6">
        <f t="shared" si="793"/>
        <v>0</v>
      </c>
      <c r="J63" s="6">
        <f t="shared" si="793"/>
        <v>0</v>
      </c>
      <c r="K63" s="12" t="e">
        <f t="shared" si="766"/>
        <v>#DIV/0!</v>
      </c>
      <c r="L63" s="6"/>
      <c r="M63" s="6"/>
      <c r="N63" s="12" t="e">
        <f t="shared" si="767"/>
        <v>#DIV/0!</v>
      </c>
      <c r="O63" s="5"/>
      <c r="P63" s="5"/>
      <c r="Q63" s="12" t="e">
        <f t="shared" si="768"/>
        <v>#DIV/0!</v>
      </c>
      <c r="R63" s="6"/>
      <c r="S63" s="6"/>
      <c r="T63" s="12" t="e">
        <f t="shared" si="769"/>
        <v>#DIV/0!</v>
      </c>
      <c r="U63" s="6">
        <f t="shared" si="796"/>
        <v>0</v>
      </c>
      <c r="V63" s="6">
        <f t="shared" si="796"/>
        <v>0</v>
      </c>
      <c r="W63" s="12" t="e">
        <f t="shared" si="770"/>
        <v>#DIV/0!</v>
      </c>
      <c r="X63" s="6"/>
      <c r="Y63" s="6"/>
      <c r="Z63" s="12" t="e">
        <f t="shared" si="771"/>
        <v>#DIV/0!</v>
      </c>
      <c r="AA63" s="6"/>
      <c r="AB63" s="6"/>
      <c r="AC63" s="12" t="e">
        <f t="shared" si="772"/>
        <v>#DIV/0!</v>
      </c>
      <c r="AD63" s="6"/>
      <c r="AE63" s="6"/>
      <c r="AF63" s="12" t="e">
        <f t="shared" si="773"/>
        <v>#DIV/0!</v>
      </c>
      <c r="AG63" s="6"/>
      <c r="AH63" s="6"/>
      <c r="AI63" s="12" t="e">
        <f t="shared" si="774"/>
        <v>#DIV/0!</v>
      </c>
      <c r="AJ63" s="6"/>
      <c r="AK63" s="6"/>
      <c r="AL63" s="12" t="e">
        <f t="shared" si="775"/>
        <v>#DIV/0!</v>
      </c>
      <c r="AM63" s="6"/>
      <c r="AN63" s="6"/>
      <c r="AO63" s="12" t="e">
        <f t="shared" si="776"/>
        <v>#DIV/0!</v>
      </c>
      <c r="AP63" s="6"/>
      <c r="AQ63" s="6"/>
      <c r="AR63" s="12" t="e">
        <f t="shared" si="777"/>
        <v>#DIV/0!</v>
      </c>
      <c r="AS63" s="12"/>
      <c r="AT63" s="12"/>
      <c r="AU63" s="12"/>
      <c r="AV63" s="6"/>
      <c r="AW63" s="6"/>
      <c r="AX63" s="12" t="e">
        <f t="shared" si="778"/>
        <v>#DIV/0!</v>
      </c>
      <c r="AY63" s="12"/>
      <c r="AZ63" s="12"/>
      <c r="BA63" s="12" t="e">
        <f t="shared" si="779"/>
        <v>#DIV/0!</v>
      </c>
      <c r="BB63" s="12">
        <f>BE63</f>
        <v>0</v>
      </c>
      <c r="BC63" s="12">
        <f>BF63</f>
        <v>0</v>
      </c>
      <c r="BD63" s="12" t="e">
        <f t="shared" si="780"/>
        <v>#DIV/0!</v>
      </c>
      <c r="BE63" s="6"/>
      <c r="BF63" s="6"/>
      <c r="BG63" s="12" t="e">
        <f t="shared" si="781"/>
        <v>#DIV/0!</v>
      </c>
      <c r="BH63" s="12"/>
      <c r="BI63" s="12"/>
      <c r="BJ63" s="12"/>
      <c r="BK63" s="13"/>
      <c r="BL63" s="13"/>
      <c r="BM63" s="12" t="e">
        <f t="shared" si="782"/>
        <v>#DIV/0!</v>
      </c>
      <c r="BN63" s="6">
        <f>BQ63+CF63</f>
        <v>0</v>
      </c>
      <c r="BO63" s="6">
        <f>BR63+CG63</f>
        <v>0</v>
      </c>
      <c r="BP63" s="12" t="e">
        <f t="shared" si="783"/>
        <v>#DIV/0!</v>
      </c>
      <c r="BQ63" s="6"/>
      <c r="BR63" s="6"/>
      <c r="BS63" s="12" t="e">
        <f t="shared" si="784"/>
        <v>#DIV/0!</v>
      </c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12" t="e">
        <f t="shared" si="785"/>
        <v>#DIV/0!</v>
      </c>
      <c r="CI63" s="6">
        <f t="shared" si="794"/>
        <v>0</v>
      </c>
      <c r="CJ63" s="6">
        <f t="shared" si="794"/>
        <v>0</v>
      </c>
      <c r="CK63" s="12" t="e">
        <f t="shared" si="786"/>
        <v>#DIV/0!</v>
      </c>
      <c r="CL63" s="6"/>
      <c r="CM63" s="6"/>
      <c r="CN63" s="12" t="e">
        <f t="shared" si="787"/>
        <v>#DIV/0!</v>
      </c>
      <c r="CO63" s="6"/>
      <c r="CP63" s="6"/>
      <c r="CQ63" s="12" t="e">
        <f t="shared" si="788"/>
        <v>#DIV/0!</v>
      </c>
      <c r="CR63" s="6"/>
      <c r="CS63" s="6"/>
      <c r="CT63" s="12" t="e">
        <f t="shared" si="789"/>
        <v>#DIV/0!</v>
      </c>
      <c r="CU63" s="6"/>
      <c r="CV63" s="6"/>
      <c r="CW63" s="12" t="e">
        <f t="shared" si="790"/>
        <v>#DIV/0!</v>
      </c>
      <c r="CX63" s="6"/>
      <c r="CY63" s="6"/>
      <c r="CZ63" s="12" t="e">
        <f t="shared" si="791"/>
        <v>#DIV/0!</v>
      </c>
      <c r="DA63" s="6">
        <f t="shared" si="797"/>
        <v>0</v>
      </c>
      <c r="DB63" s="6">
        <f t="shared" si="797"/>
        <v>0</v>
      </c>
      <c r="DC63" s="12" t="e">
        <f t="shared" si="755"/>
        <v>#DIV/0!</v>
      </c>
      <c r="DD63" s="6">
        <f>372000-372000</f>
        <v>0</v>
      </c>
      <c r="DE63" s="6">
        <f>372000-372000</f>
        <v>0</v>
      </c>
      <c r="DF63" s="12" t="e">
        <f t="shared" si="756"/>
        <v>#DIV/0!</v>
      </c>
      <c r="DG63" s="65">
        <f t="shared" si="798"/>
        <v>0</v>
      </c>
      <c r="DH63" s="65">
        <f t="shared" si="798"/>
        <v>0</v>
      </c>
      <c r="DI63" s="12" t="e">
        <f t="shared" si="80"/>
        <v>#DIV/0!</v>
      </c>
      <c r="DJ63" s="6"/>
      <c r="DK63" s="6"/>
      <c r="DL63" s="12" t="e">
        <f t="shared" si="757"/>
        <v>#DIV/0!</v>
      </c>
      <c r="DM63" s="6"/>
      <c r="DN63" s="6"/>
      <c r="DO63" s="12" t="e">
        <f t="shared" si="758"/>
        <v>#DIV/0!</v>
      </c>
      <c r="DP63" s="6"/>
      <c r="DQ63" s="6"/>
      <c r="DR63" s="12" t="e">
        <f t="shared" si="759"/>
        <v>#DIV/0!</v>
      </c>
      <c r="DS63" s="6"/>
      <c r="DT63" s="6"/>
      <c r="DU63" s="12" t="e">
        <f t="shared" si="760"/>
        <v>#DIV/0!</v>
      </c>
      <c r="DV63" s="6"/>
      <c r="DW63" s="6"/>
      <c r="DX63" s="12" t="e">
        <f t="shared" si="761"/>
        <v>#DIV/0!</v>
      </c>
      <c r="DY63" s="12"/>
      <c r="DZ63" s="12"/>
      <c r="EA63" s="12" t="e">
        <f t="shared" si="762"/>
        <v>#DIV/0!</v>
      </c>
      <c r="EB63" s="12"/>
      <c r="EC63" s="12"/>
      <c r="ED63" s="12" t="e">
        <f t="shared" si="763"/>
        <v>#DIV/0!</v>
      </c>
      <c r="EE63" s="6">
        <f t="shared" si="795"/>
        <v>0</v>
      </c>
      <c r="EF63" s="6">
        <f t="shared" si="795"/>
        <v>0</v>
      </c>
      <c r="EG63" s="12" t="e">
        <f t="shared" si="764"/>
        <v>#DIV/0!</v>
      </c>
      <c r="EH63">
        <f t="shared" ref="EH63:EH70" si="799">IF(M63&lt;=L63,1,0)</f>
        <v>1</v>
      </c>
      <c r="EI63">
        <f t="shared" ref="EI63:EI70" si="800">IF(S63&lt;=R63,1,0)</f>
        <v>1</v>
      </c>
      <c r="EJ63">
        <f t="shared" ref="EJ63:EJ70" si="801">IF(Y63&lt;=X63,1,0)</f>
        <v>1</v>
      </c>
      <c r="EK63">
        <f t="shared" ref="EK63:EK70" si="802">IF(AE63&lt;=AD63,1,0)</f>
        <v>1</v>
      </c>
      <c r="EL63">
        <f t="shared" ref="EL63:EL70" si="803">IF(AN63&lt;=AM63,1,0)</f>
        <v>1</v>
      </c>
      <c r="EM63">
        <f t="shared" ref="EM63:EM70" si="804">IF(AQ63&lt;=AP63,1,0)</f>
        <v>1</v>
      </c>
      <c r="EN63">
        <f t="shared" ref="EN63:EN70" si="805">IF(BL63&lt;=BK63,1,0)</f>
        <v>1</v>
      </c>
      <c r="EO63">
        <f t="shared" ref="EO63:EO70" si="806">IF(CG63&lt;=CF63,1,0)</f>
        <v>1</v>
      </c>
      <c r="EP63">
        <f t="shared" ref="EP63:EP70" si="807">IF(CJ63&lt;=CI63,1,0)</f>
        <v>1</v>
      </c>
      <c r="EQ63">
        <f t="shared" ref="EQ63:EQ70" si="808">IF(DE63&lt;=DD63,1,0)</f>
        <v>1</v>
      </c>
      <c r="ER63">
        <f t="shared" ref="ER63:ER70" si="809">IF(DT63&lt;=DS63,1,0)</f>
        <v>1</v>
      </c>
      <c r="ES63">
        <f t="shared" ref="ES63:ES70" si="810">IF(DW63&lt;=DV63,1,0)</f>
        <v>1</v>
      </c>
      <c r="ET63">
        <f t="shared" ref="ET63:ET70" si="811">SUM(EH63:ES63)</f>
        <v>12</v>
      </c>
    </row>
    <row r="64" spans="1:150" hidden="1" x14ac:dyDescent="0.25">
      <c r="A64" s="5" t="s">
        <v>69</v>
      </c>
      <c r="B64" s="15">
        <v>611</v>
      </c>
      <c r="C64" s="5" t="s">
        <v>71</v>
      </c>
      <c r="D64" s="5"/>
      <c r="E64" s="5"/>
      <c r="F64" s="8">
        <f t="shared" si="792"/>
        <v>0</v>
      </c>
      <c r="G64" s="8">
        <f t="shared" si="792"/>
        <v>0</v>
      </c>
      <c r="H64" s="12" t="e">
        <f t="shared" si="765"/>
        <v>#DIV/0!</v>
      </c>
      <c r="I64" s="6">
        <f t="shared" si="793"/>
        <v>0</v>
      </c>
      <c r="J64" s="6">
        <f t="shared" si="793"/>
        <v>0</v>
      </c>
      <c r="K64" s="12" t="e">
        <f t="shared" si="766"/>
        <v>#DIV/0!</v>
      </c>
      <c r="L64" s="6"/>
      <c r="M64" s="6"/>
      <c r="N64" s="12" t="e">
        <f t="shared" si="767"/>
        <v>#DIV/0!</v>
      </c>
      <c r="O64" s="5"/>
      <c r="P64" s="5"/>
      <c r="Q64" s="12" t="e">
        <f t="shared" si="768"/>
        <v>#DIV/0!</v>
      </c>
      <c r="R64" s="6"/>
      <c r="S64" s="6"/>
      <c r="T64" s="12" t="e">
        <f t="shared" si="769"/>
        <v>#DIV/0!</v>
      </c>
      <c r="U64" s="6">
        <f t="shared" si="796"/>
        <v>0</v>
      </c>
      <c r="V64" s="6">
        <f t="shared" si="796"/>
        <v>0</v>
      </c>
      <c r="W64" s="12" t="e">
        <f t="shared" si="770"/>
        <v>#DIV/0!</v>
      </c>
      <c r="X64" s="6"/>
      <c r="Y64" s="6"/>
      <c r="Z64" s="12" t="e">
        <f t="shared" si="771"/>
        <v>#DIV/0!</v>
      </c>
      <c r="AA64" s="6"/>
      <c r="AB64" s="6"/>
      <c r="AC64" s="12" t="e">
        <f t="shared" si="772"/>
        <v>#DIV/0!</v>
      </c>
      <c r="AD64" s="6"/>
      <c r="AE64" s="6"/>
      <c r="AF64" s="12" t="e">
        <f t="shared" si="773"/>
        <v>#DIV/0!</v>
      </c>
      <c r="AG64" s="6"/>
      <c r="AH64" s="6"/>
      <c r="AI64" s="12" t="e">
        <f t="shared" si="774"/>
        <v>#DIV/0!</v>
      </c>
      <c r="AJ64" s="6"/>
      <c r="AK64" s="6"/>
      <c r="AL64" s="12" t="e">
        <f t="shared" si="775"/>
        <v>#DIV/0!</v>
      </c>
      <c r="AM64" s="6"/>
      <c r="AN64" s="6"/>
      <c r="AO64" s="12" t="e">
        <f t="shared" si="776"/>
        <v>#DIV/0!</v>
      </c>
      <c r="AP64" s="6"/>
      <c r="AQ64" s="6"/>
      <c r="AR64" s="12" t="e">
        <f t="shared" si="777"/>
        <v>#DIV/0!</v>
      </c>
      <c r="AS64" s="12"/>
      <c r="AT64" s="12"/>
      <c r="AU64" s="12"/>
      <c r="AV64" s="6"/>
      <c r="AW64" s="6"/>
      <c r="AX64" s="12" t="e">
        <f t="shared" si="778"/>
        <v>#DIV/0!</v>
      </c>
      <c r="AY64" s="12"/>
      <c r="AZ64" s="12"/>
      <c r="BA64" s="12" t="e">
        <f t="shared" si="779"/>
        <v>#DIV/0!</v>
      </c>
      <c r="BB64" s="12">
        <f>BE64</f>
        <v>0</v>
      </c>
      <c r="BC64" s="12">
        <f>BF64</f>
        <v>0</v>
      </c>
      <c r="BD64" s="12" t="e">
        <f t="shared" si="780"/>
        <v>#DIV/0!</v>
      </c>
      <c r="BE64" s="6"/>
      <c r="BF64" s="6"/>
      <c r="BG64" s="12" t="e">
        <f t="shared" si="781"/>
        <v>#DIV/0!</v>
      </c>
      <c r="BH64" s="12"/>
      <c r="BI64" s="12"/>
      <c r="BJ64" s="12"/>
      <c r="BK64" s="13"/>
      <c r="BL64" s="13"/>
      <c r="BM64" s="12" t="e">
        <f t="shared" si="782"/>
        <v>#DIV/0!</v>
      </c>
      <c r="BN64" s="6">
        <f>BQ64+CF64</f>
        <v>0</v>
      </c>
      <c r="BO64" s="6">
        <f>BR64+CG64</f>
        <v>0</v>
      </c>
      <c r="BP64" s="12" t="e">
        <f t="shared" si="783"/>
        <v>#DIV/0!</v>
      </c>
      <c r="BQ64" s="6"/>
      <c r="BR64" s="6"/>
      <c r="BS64" s="12" t="e">
        <f t="shared" si="784"/>
        <v>#DIV/0!</v>
      </c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12" t="e">
        <f t="shared" si="785"/>
        <v>#DIV/0!</v>
      </c>
      <c r="CI64" s="6">
        <f t="shared" si="794"/>
        <v>0</v>
      </c>
      <c r="CJ64" s="6">
        <f t="shared" si="794"/>
        <v>0</v>
      </c>
      <c r="CK64" s="12" t="e">
        <f t="shared" si="786"/>
        <v>#DIV/0!</v>
      </c>
      <c r="CL64" s="6"/>
      <c r="CM64" s="6"/>
      <c r="CN64" s="12" t="e">
        <f t="shared" si="787"/>
        <v>#DIV/0!</v>
      </c>
      <c r="CO64" s="6"/>
      <c r="CP64" s="6"/>
      <c r="CQ64" s="12" t="e">
        <f t="shared" si="788"/>
        <v>#DIV/0!</v>
      </c>
      <c r="CR64" s="6"/>
      <c r="CS64" s="6"/>
      <c r="CT64" s="12" t="e">
        <f t="shared" si="789"/>
        <v>#DIV/0!</v>
      </c>
      <c r="CU64" s="6"/>
      <c r="CV64" s="6"/>
      <c r="CW64" s="12" t="e">
        <f t="shared" si="790"/>
        <v>#DIV/0!</v>
      </c>
      <c r="CX64" s="6"/>
      <c r="CY64" s="6"/>
      <c r="CZ64" s="12" t="e">
        <f t="shared" si="791"/>
        <v>#DIV/0!</v>
      </c>
      <c r="DA64" s="6">
        <f t="shared" si="797"/>
        <v>0</v>
      </c>
      <c r="DB64" s="6">
        <f t="shared" si="797"/>
        <v>0</v>
      </c>
      <c r="DC64" s="12" t="e">
        <f t="shared" si="755"/>
        <v>#DIV/0!</v>
      </c>
      <c r="DD64" s="6"/>
      <c r="DE64" s="6"/>
      <c r="DF64" s="12" t="e">
        <f t="shared" si="756"/>
        <v>#DIV/0!</v>
      </c>
      <c r="DG64" s="65">
        <f t="shared" si="798"/>
        <v>0</v>
      </c>
      <c r="DH64" s="65">
        <f t="shared" si="798"/>
        <v>0</v>
      </c>
      <c r="DI64" s="12" t="e">
        <f t="shared" si="80"/>
        <v>#DIV/0!</v>
      </c>
      <c r="DJ64" s="6"/>
      <c r="DK64" s="6"/>
      <c r="DL64" s="12" t="e">
        <f t="shared" si="757"/>
        <v>#DIV/0!</v>
      </c>
      <c r="DM64" s="6"/>
      <c r="DN64" s="6"/>
      <c r="DO64" s="12" t="e">
        <f t="shared" si="758"/>
        <v>#DIV/0!</v>
      </c>
      <c r="DP64" s="6"/>
      <c r="DQ64" s="6"/>
      <c r="DR64" s="12" t="e">
        <f t="shared" si="759"/>
        <v>#DIV/0!</v>
      </c>
      <c r="DS64" s="6"/>
      <c r="DT64" s="6"/>
      <c r="DU64" s="12" t="e">
        <f t="shared" si="760"/>
        <v>#DIV/0!</v>
      </c>
      <c r="DV64" s="6"/>
      <c r="DW64" s="6"/>
      <c r="DX64" s="12" t="e">
        <f t="shared" si="761"/>
        <v>#DIV/0!</v>
      </c>
      <c r="DY64" s="12"/>
      <c r="DZ64" s="12"/>
      <c r="EA64" s="12" t="e">
        <f t="shared" si="762"/>
        <v>#DIV/0!</v>
      </c>
      <c r="EB64" s="12"/>
      <c r="EC64" s="12"/>
      <c r="ED64" s="12" t="e">
        <f t="shared" si="763"/>
        <v>#DIV/0!</v>
      </c>
      <c r="EE64" s="6">
        <f t="shared" si="795"/>
        <v>0</v>
      </c>
      <c r="EF64" s="6">
        <f t="shared" si="795"/>
        <v>0</v>
      </c>
      <c r="EG64" s="12" t="e">
        <f t="shared" si="764"/>
        <v>#DIV/0!</v>
      </c>
      <c r="EH64">
        <f t="shared" si="799"/>
        <v>1</v>
      </c>
      <c r="EI64">
        <f t="shared" si="800"/>
        <v>1</v>
      </c>
      <c r="EJ64">
        <f t="shared" si="801"/>
        <v>1</v>
      </c>
      <c r="EK64">
        <f t="shared" si="802"/>
        <v>1</v>
      </c>
      <c r="EL64">
        <f t="shared" si="803"/>
        <v>1</v>
      </c>
      <c r="EM64">
        <f t="shared" si="804"/>
        <v>1</v>
      </c>
      <c r="EN64">
        <f t="shared" si="805"/>
        <v>1</v>
      </c>
      <c r="EO64">
        <f t="shared" si="806"/>
        <v>1</v>
      </c>
      <c r="EP64">
        <f t="shared" si="807"/>
        <v>1</v>
      </c>
      <c r="EQ64">
        <f t="shared" si="808"/>
        <v>1</v>
      </c>
      <c r="ER64">
        <f t="shared" si="809"/>
        <v>1</v>
      </c>
      <c r="ES64">
        <f t="shared" si="810"/>
        <v>1</v>
      </c>
      <c r="ET64">
        <f t="shared" si="811"/>
        <v>12</v>
      </c>
    </row>
    <row r="65" spans="1:152" hidden="1" x14ac:dyDescent="0.25">
      <c r="A65" s="5"/>
      <c r="B65" s="15">
        <v>851</v>
      </c>
      <c r="C65" s="16" t="s">
        <v>83</v>
      </c>
      <c r="D65" s="5"/>
      <c r="E65" s="5"/>
      <c r="F65" s="8">
        <f t="shared" si="792"/>
        <v>0</v>
      </c>
      <c r="G65" s="8">
        <f t="shared" si="792"/>
        <v>0</v>
      </c>
      <c r="H65" s="12" t="e">
        <f t="shared" si="765"/>
        <v>#DIV/0!</v>
      </c>
      <c r="I65" s="6">
        <f t="shared" si="793"/>
        <v>0</v>
      </c>
      <c r="J65" s="6">
        <f t="shared" si="793"/>
        <v>0</v>
      </c>
      <c r="K65" s="12" t="e">
        <f t="shared" si="766"/>
        <v>#DIV/0!</v>
      </c>
      <c r="L65" s="6"/>
      <c r="M65" s="6"/>
      <c r="N65" s="12" t="e">
        <f t="shared" si="767"/>
        <v>#DIV/0!</v>
      </c>
      <c r="O65" s="5"/>
      <c r="P65" s="5"/>
      <c r="Q65" s="12" t="e">
        <f t="shared" si="768"/>
        <v>#DIV/0!</v>
      </c>
      <c r="R65" s="6"/>
      <c r="S65" s="6"/>
      <c r="T65" s="12" t="e">
        <f t="shared" si="769"/>
        <v>#DIV/0!</v>
      </c>
      <c r="U65" s="6">
        <f t="shared" si="796"/>
        <v>0</v>
      </c>
      <c r="V65" s="6">
        <f t="shared" si="796"/>
        <v>0</v>
      </c>
      <c r="W65" s="12" t="e">
        <f t="shared" si="770"/>
        <v>#DIV/0!</v>
      </c>
      <c r="X65" s="6"/>
      <c r="Y65" s="6"/>
      <c r="Z65" s="12" t="e">
        <f t="shared" si="771"/>
        <v>#DIV/0!</v>
      </c>
      <c r="AA65" s="6"/>
      <c r="AB65" s="6"/>
      <c r="AC65" s="12" t="e">
        <f t="shared" si="772"/>
        <v>#DIV/0!</v>
      </c>
      <c r="AD65" s="6"/>
      <c r="AE65" s="6"/>
      <c r="AF65" s="12" t="e">
        <f t="shared" si="773"/>
        <v>#DIV/0!</v>
      </c>
      <c r="AG65" s="6"/>
      <c r="AH65" s="6"/>
      <c r="AI65" s="12" t="e">
        <f t="shared" si="774"/>
        <v>#DIV/0!</v>
      </c>
      <c r="AJ65" s="6"/>
      <c r="AK65" s="6"/>
      <c r="AL65" s="12" t="e">
        <f t="shared" si="775"/>
        <v>#DIV/0!</v>
      </c>
      <c r="AM65" s="6"/>
      <c r="AN65" s="6"/>
      <c r="AO65" s="12" t="e">
        <f t="shared" si="776"/>
        <v>#DIV/0!</v>
      </c>
      <c r="AP65" s="6"/>
      <c r="AQ65" s="6"/>
      <c r="AR65" s="12" t="e">
        <f t="shared" si="777"/>
        <v>#DIV/0!</v>
      </c>
      <c r="AS65" s="12"/>
      <c r="AT65" s="12"/>
      <c r="AU65" s="12"/>
      <c r="AV65" s="6"/>
      <c r="AW65" s="6"/>
      <c r="AX65" s="12" t="e">
        <f t="shared" si="778"/>
        <v>#DIV/0!</v>
      </c>
      <c r="AY65" s="12"/>
      <c r="AZ65" s="12"/>
      <c r="BA65" s="12" t="e">
        <f t="shared" si="779"/>
        <v>#DIV/0!</v>
      </c>
      <c r="BB65" s="12"/>
      <c r="BC65" s="12"/>
      <c r="BD65" s="12" t="e">
        <f t="shared" si="780"/>
        <v>#DIV/0!</v>
      </c>
      <c r="BE65" s="6"/>
      <c r="BF65" s="6"/>
      <c r="BG65" s="12" t="e">
        <f t="shared" si="781"/>
        <v>#DIV/0!</v>
      </c>
      <c r="BH65" s="12"/>
      <c r="BI65" s="12"/>
      <c r="BJ65" s="12"/>
      <c r="BK65" s="13"/>
      <c r="BL65" s="13"/>
      <c r="BM65" s="12" t="e">
        <f t="shared" si="782"/>
        <v>#DIV/0!</v>
      </c>
      <c r="BN65" s="6"/>
      <c r="BO65" s="6"/>
      <c r="BP65" s="12" t="e">
        <f t="shared" si="783"/>
        <v>#DIV/0!</v>
      </c>
      <c r="BQ65" s="6"/>
      <c r="BR65" s="6"/>
      <c r="BS65" s="12" t="e">
        <f t="shared" si="784"/>
        <v>#DIV/0!</v>
      </c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12" t="e">
        <f t="shared" si="785"/>
        <v>#DIV/0!</v>
      </c>
      <c r="CI65" s="6">
        <f t="shared" si="794"/>
        <v>0</v>
      </c>
      <c r="CJ65" s="6">
        <f t="shared" si="794"/>
        <v>0</v>
      </c>
      <c r="CK65" s="12" t="e">
        <f t="shared" si="786"/>
        <v>#DIV/0!</v>
      </c>
      <c r="CL65" s="6"/>
      <c r="CM65" s="6"/>
      <c r="CN65" s="12" t="e">
        <f t="shared" si="787"/>
        <v>#DIV/0!</v>
      </c>
      <c r="CO65" s="6"/>
      <c r="CP65" s="6"/>
      <c r="CQ65" s="12" t="e">
        <f t="shared" si="788"/>
        <v>#DIV/0!</v>
      </c>
      <c r="CR65" s="6"/>
      <c r="CS65" s="6"/>
      <c r="CT65" s="12" t="e">
        <f t="shared" si="789"/>
        <v>#DIV/0!</v>
      </c>
      <c r="CU65" s="6"/>
      <c r="CV65" s="6"/>
      <c r="CW65" s="12" t="e">
        <f t="shared" si="790"/>
        <v>#DIV/0!</v>
      </c>
      <c r="CX65" s="6"/>
      <c r="CY65" s="6"/>
      <c r="CZ65" s="12" t="e">
        <f t="shared" si="791"/>
        <v>#DIV/0!</v>
      </c>
      <c r="DA65" s="6">
        <f t="shared" si="797"/>
        <v>0</v>
      </c>
      <c r="DB65" s="6">
        <f t="shared" si="797"/>
        <v>0</v>
      </c>
      <c r="DC65" s="12" t="e">
        <f t="shared" si="755"/>
        <v>#DIV/0!</v>
      </c>
      <c r="DD65" s="6"/>
      <c r="DE65" s="6"/>
      <c r="DF65" s="12" t="e">
        <f t="shared" si="756"/>
        <v>#DIV/0!</v>
      </c>
      <c r="DG65" s="65">
        <f t="shared" si="798"/>
        <v>0</v>
      </c>
      <c r="DH65" s="65">
        <f t="shared" si="798"/>
        <v>0</v>
      </c>
      <c r="DI65" s="12" t="e">
        <f t="shared" si="80"/>
        <v>#DIV/0!</v>
      </c>
      <c r="DJ65" s="6"/>
      <c r="DK65" s="6"/>
      <c r="DL65" s="12" t="e">
        <f t="shared" si="757"/>
        <v>#DIV/0!</v>
      </c>
      <c r="DM65" s="6"/>
      <c r="DN65" s="6"/>
      <c r="DO65" s="12" t="e">
        <f t="shared" si="758"/>
        <v>#DIV/0!</v>
      </c>
      <c r="DP65" s="6"/>
      <c r="DQ65" s="6"/>
      <c r="DR65" s="12" t="e">
        <f t="shared" si="759"/>
        <v>#DIV/0!</v>
      </c>
      <c r="DS65" s="6"/>
      <c r="DT65" s="6"/>
      <c r="DU65" s="12" t="e">
        <f t="shared" si="760"/>
        <v>#DIV/0!</v>
      </c>
      <c r="DV65" s="6"/>
      <c r="DW65" s="6"/>
      <c r="DX65" s="12" t="e">
        <f t="shared" si="761"/>
        <v>#DIV/0!</v>
      </c>
      <c r="DY65" s="12"/>
      <c r="DZ65" s="12"/>
      <c r="EA65" s="12" t="e">
        <f t="shared" si="762"/>
        <v>#DIV/0!</v>
      </c>
      <c r="EB65" s="12"/>
      <c r="EC65" s="12"/>
      <c r="ED65" s="12" t="e">
        <f t="shared" si="763"/>
        <v>#DIV/0!</v>
      </c>
      <c r="EE65" s="6">
        <f t="shared" si="795"/>
        <v>0</v>
      </c>
      <c r="EF65" s="6">
        <f t="shared" si="795"/>
        <v>0</v>
      </c>
      <c r="EG65" s="12" t="e">
        <f t="shared" si="764"/>
        <v>#DIV/0!</v>
      </c>
      <c r="EH65">
        <f t="shared" si="799"/>
        <v>1</v>
      </c>
      <c r="EI65">
        <f t="shared" si="800"/>
        <v>1</v>
      </c>
      <c r="EJ65">
        <f t="shared" si="801"/>
        <v>1</v>
      </c>
      <c r="EK65">
        <f t="shared" si="802"/>
        <v>1</v>
      </c>
      <c r="EL65">
        <f t="shared" si="803"/>
        <v>1</v>
      </c>
      <c r="EM65">
        <f t="shared" si="804"/>
        <v>1</v>
      </c>
      <c r="EN65">
        <f t="shared" si="805"/>
        <v>1</v>
      </c>
      <c r="EO65">
        <f t="shared" si="806"/>
        <v>1</v>
      </c>
      <c r="EP65">
        <f t="shared" si="807"/>
        <v>1</v>
      </c>
      <c r="EQ65">
        <f t="shared" si="808"/>
        <v>1</v>
      </c>
      <c r="ER65">
        <f t="shared" si="809"/>
        <v>1</v>
      </c>
      <c r="ES65">
        <f t="shared" si="810"/>
        <v>1</v>
      </c>
      <c r="ET65">
        <f t="shared" si="811"/>
        <v>12</v>
      </c>
    </row>
    <row r="66" spans="1:152" hidden="1" x14ac:dyDescent="0.25">
      <c r="A66" s="5"/>
      <c r="B66" s="15">
        <v>852</v>
      </c>
      <c r="C66" s="16" t="s">
        <v>84</v>
      </c>
      <c r="D66" s="5"/>
      <c r="E66" s="5"/>
      <c r="F66" s="8">
        <f t="shared" si="792"/>
        <v>0</v>
      </c>
      <c r="G66" s="8">
        <f t="shared" si="792"/>
        <v>0</v>
      </c>
      <c r="H66" s="12" t="e">
        <f t="shared" si="765"/>
        <v>#DIV/0!</v>
      </c>
      <c r="I66" s="6">
        <f t="shared" si="793"/>
        <v>0</v>
      </c>
      <c r="J66" s="6">
        <f t="shared" si="793"/>
        <v>0</v>
      </c>
      <c r="K66" s="12" t="e">
        <f t="shared" si="766"/>
        <v>#DIV/0!</v>
      </c>
      <c r="L66" s="6"/>
      <c r="M66" s="6"/>
      <c r="N66" s="12" t="e">
        <f t="shared" si="767"/>
        <v>#DIV/0!</v>
      </c>
      <c r="O66" s="5"/>
      <c r="P66" s="5"/>
      <c r="Q66" s="12" t="e">
        <f t="shared" si="768"/>
        <v>#DIV/0!</v>
      </c>
      <c r="R66" s="6"/>
      <c r="S66" s="6"/>
      <c r="T66" s="12" t="e">
        <f t="shared" si="769"/>
        <v>#DIV/0!</v>
      </c>
      <c r="U66" s="6">
        <f t="shared" si="796"/>
        <v>0</v>
      </c>
      <c r="V66" s="6">
        <f t="shared" si="796"/>
        <v>0</v>
      </c>
      <c r="W66" s="12" t="e">
        <f t="shared" si="770"/>
        <v>#DIV/0!</v>
      </c>
      <c r="X66" s="6"/>
      <c r="Y66" s="6"/>
      <c r="Z66" s="12" t="e">
        <f t="shared" si="771"/>
        <v>#DIV/0!</v>
      </c>
      <c r="AA66" s="6"/>
      <c r="AB66" s="6"/>
      <c r="AC66" s="12" t="e">
        <f t="shared" si="772"/>
        <v>#DIV/0!</v>
      </c>
      <c r="AD66" s="6"/>
      <c r="AE66" s="6"/>
      <c r="AF66" s="12" t="e">
        <f t="shared" si="773"/>
        <v>#DIV/0!</v>
      </c>
      <c r="AG66" s="6"/>
      <c r="AH66" s="6"/>
      <c r="AI66" s="12" t="e">
        <f t="shared" si="774"/>
        <v>#DIV/0!</v>
      </c>
      <c r="AJ66" s="6"/>
      <c r="AK66" s="6"/>
      <c r="AL66" s="12" t="e">
        <f t="shared" si="775"/>
        <v>#DIV/0!</v>
      </c>
      <c r="AM66" s="6"/>
      <c r="AN66" s="6"/>
      <c r="AO66" s="12" t="e">
        <f t="shared" si="776"/>
        <v>#DIV/0!</v>
      </c>
      <c r="AP66" s="6"/>
      <c r="AQ66" s="6"/>
      <c r="AR66" s="12" t="e">
        <f t="shared" si="777"/>
        <v>#DIV/0!</v>
      </c>
      <c r="AS66" s="12"/>
      <c r="AT66" s="12"/>
      <c r="AU66" s="12"/>
      <c r="AV66" s="6"/>
      <c r="AW66" s="6"/>
      <c r="AX66" s="12" t="e">
        <f t="shared" si="778"/>
        <v>#DIV/0!</v>
      </c>
      <c r="AY66" s="12"/>
      <c r="AZ66" s="12"/>
      <c r="BA66" s="12" t="e">
        <f t="shared" si="779"/>
        <v>#DIV/0!</v>
      </c>
      <c r="BB66" s="12"/>
      <c r="BC66" s="12"/>
      <c r="BD66" s="12" t="e">
        <f t="shared" si="780"/>
        <v>#DIV/0!</v>
      </c>
      <c r="BE66" s="6"/>
      <c r="BF66" s="6"/>
      <c r="BG66" s="12" t="e">
        <f t="shared" si="781"/>
        <v>#DIV/0!</v>
      </c>
      <c r="BH66" s="12"/>
      <c r="BI66" s="12"/>
      <c r="BJ66" s="12"/>
      <c r="BK66" s="13"/>
      <c r="BL66" s="13"/>
      <c r="BM66" s="12" t="e">
        <f t="shared" si="782"/>
        <v>#DIV/0!</v>
      </c>
      <c r="BN66" s="6"/>
      <c r="BO66" s="6"/>
      <c r="BP66" s="12" t="e">
        <f t="shared" si="783"/>
        <v>#DIV/0!</v>
      </c>
      <c r="BQ66" s="6"/>
      <c r="BR66" s="6"/>
      <c r="BS66" s="12" t="e">
        <f t="shared" si="784"/>
        <v>#DIV/0!</v>
      </c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12" t="e">
        <f t="shared" si="785"/>
        <v>#DIV/0!</v>
      </c>
      <c r="CI66" s="6">
        <f t="shared" si="794"/>
        <v>0</v>
      </c>
      <c r="CJ66" s="6">
        <f t="shared" si="794"/>
        <v>0</v>
      </c>
      <c r="CK66" s="12" t="e">
        <f t="shared" si="786"/>
        <v>#DIV/0!</v>
      </c>
      <c r="CL66" s="6"/>
      <c r="CM66" s="6"/>
      <c r="CN66" s="12" t="e">
        <f t="shared" si="787"/>
        <v>#DIV/0!</v>
      </c>
      <c r="CO66" s="6"/>
      <c r="CP66" s="6"/>
      <c r="CQ66" s="12" t="e">
        <f t="shared" si="788"/>
        <v>#DIV/0!</v>
      </c>
      <c r="CR66" s="6"/>
      <c r="CS66" s="6"/>
      <c r="CT66" s="12" t="e">
        <f t="shared" si="789"/>
        <v>#DIV/0!</v>
      </c>
      <c r="CU66" s="6"/>
      <c r="CV66" s="6"/>
      <c r="CW66" s="12" t="e">
        <f t="shared" si="790"/>
        <v>#DIV/0!</v>
      </c>
      <c r="CX66" s="6"/>
      <c r="CY66" s="6"/>
      <c r="CZ66" s="12" t="e">
        <f t="shared" si="791"/>
        <v>#DIV/0!</v>
      </c>
      <c r="DA66" s="6">
        <f t="shared" si="797"/>
        <v>0</v>
      </c>
      <c r="DB66" s="6">
        <f t="shared" si="797"/>
        <v>0</v>
      </c>
      <c r="DC66" s="12" t="e">
        <f t="shared" si="755"/>
        <v>#DIV/0!</v>
      </c>
      <c r="DD66" s="6"/>
      <c r="DE66" s="6"/>
      <c r="DF66" s="12" t="e">
        <f t="shared" si="756"/>
        <v>#DIV/0!</v>
      </c>
      <c r="DG66" s="65">
        <f t="shared" si="798"/>
        <v>0</v>
      </c>
      <c r="DH66" s="65">
        <f t="shared" si="798"/>
        <v>0</v>
      </c>
      <c r="DI66" s="12" t="e">
        <f t="shared" si="80"/>
        <v>#DIV/0!</v>
      </c>
      <c r="DJ66" s="6"/>
      <c r="DK66" s="6"/>
      <c r="DL66" s="12" t="e">
        <f t="shared" si="757"/>
        <v>#DIV/0!</v>
      </c>
      <c r="DM66" s="6"/>
      <c r="DN66" s="6"/>
      <c r="DO66" s="12" t="e">
        <f t="shared" si="758"/>
        <v>#DIV/0!</v>
      </c>
      <c r="DP66" s="6"/>
      <c r="DQ66" s="6"/>
      <c r="DR66" s="12" t="e">
        <f t="shared" si="759"/>
        <v>#DIV/0!</v>
      </c>
      <c r="DS66" s="6"/>
      <c r="DT66" s="6"/>
      <c r="DU66" s="12" t="e">
        <f t="shared" si="760"/>
        <v>#DIV/0!</v>
      </c>
      <c r="DV66" s="6"/>
      <c r="DW66" s="6"/>
      <c r="DX66" s="12" t="e">
        <f t="shared" si="761"/>
        <v>#DIV/0!</v>
      </c>
      <c r="DY66" s="12"/>
      <c r="DZ66" s="12"/>
      <c r="EA66" s="12" t="e">
        <f t="shared" si="762"/>
        <v>#DIV/0!</v>
      </c>
      <c r="EB66" s="12"/>
      <c r="EC66" s="12"/>
      <c r="ED66" s="12" t="e">
        <f t="shared" si="763"/>
        <v>#DIV/0!</v>
      </c>
      <c r="EE66" s="6">
        <f t="shared" si="795"/>
        <v>0</v>
      </c>
      <c r="EF66" s="6">
        <f t="shared" si="795"/>
        <v>0</v>
      </c>
      <c r="EG66" s="12" t="e">
        <f t="shared" si="764"/>
        <v>#DIV/0!</v>
      </c>
      <c r="EH66">
        <f t="shared" si="799"/>
        <v>1</v>
      </c>
      <c r="EI66">
        <f t="shared" si="800"/>
        <v>1</v>
      </c>
      <c r="EJ66">
        <f t="shared" si="801"/>
        <v>1</v>
      </c>
      <c r="EK66">
        <f t="shared" si="802"/>
        <v>1</v>
      </c>
      <c r="EL66">
        <f t="shared" si="803"/>
        <v>1</v>
      </c>
      <c r="EM66">
        <f t="shared" si="804"/>
        <v>1</v>
      </c>
      <c r="EN66">
        <f t="shared" si="805"/>
        <v>1</v>
      </c>
      <c r="EO66">
        <f t="shared" si="806"/>
        <v>1</v>
      </c>
      <c r="EP66">
        <f t="shared" si="807"/>
        <v>1</v>
      </c>
      <c r="EQ66">
        <f t="shared" si="808"/>
        <v>1</v>
      </c>
      <c r="ER66">
        <f t="shared" si="809"/>
        <v>1</v>
      </c>
      <c r="ES66">
        <f t="shared" si="810"/>
        <v>1</v>
      </c>
      <c r="ET66">
        <f t="shared" si="811"/>
        <v>12</v>
      </c>
    </row>
    <row r="67" spans="1:152" x14ac:dyDescent="0.25">
      <c r="A67" s="30">
        <v>1000</v>
      </c>
      <c r="B67" s="29"/>
      <c r="C67" s="13" t="s">
        <v>72</v>
      </c>
      <c r="D67" s="13" t="e">
        <f>#REF!</f>
        <v>#REF!</v>
      </c>
      <c r="E67" s="13" t="e">
        <f>#REF!</f>
        <v>#REF!</v>
      </c>
      <c r="F67" s="10">
        <f>SUM(F68:F68)</f>
        <v>120000</v>
      </c>
      <c r="G67" s="10">
        <f>SUM(G68:G68)</f>
        <v>90000</v>
      </c>
      <c r="H67" s="12">
        <f t="shared" si="765"/>
        <v>75</v>
      </c>
      <c r="I67" s="10">
        <f>SUM(I68:I68)</f>
        <v>0</v>
      </c>
      <c r="J67" s="10">
        <f>SUM(J68:J68)</f>
        <v>0</v>
      </c>
      <c r="K67" s="12" t="e">
        <f t="shared" si="766"/>
        <v>#DIV/0!</v>
      </c>
      <c r="L67" s="10">
        <f>SUM(L68:L68)</f>
        <v>0</v>
      </c>
      <c r="M67" s="10">
        <f>SUM(M68:M68)</f>
        <v>0</v>
      </c>
      <c r="N67" s="12" t="e">
        <f t="shared" si="767"/>
        <v>#DIV/0!</v>
      </c>
      <c r="O67" s="10">
        <f>SUM(O68:O68)</f>
        <v>0</v>
      </c>
      <c r="P67" s="10">
        <f>SUM(P68:P68)</f>
        <v>0</v>
      </c>
      <c r="Q67" s="12" t="e">
        <f t="shared" si="768"/>
        <v>#DIV/0!</v>
      </c>
      <c r="R67" s="10">
        <f>SUM(R68:R68)</f>
        <v>0</v>
      </c>
      <c r="S67" s="10">
        <f>SUM(S68:S68)</f>
        <v>0</v>
      </c>
      <c r="T67" s="12" t="e">
        <f t="shared" si="769"/>
        <v>#DIV/0!</v>
      </c>
      <c r="U67" s="10">
        <f>SUM(U68:U68)</f>
        <v>0</v>
      </c>
      <c r="V67" s="10">
        <f>SUM(V68:V68)</f>
        <v>0</v>
      </c>
      <c r="W67" s="12" t="e">
        <f t="shared" si="770"/>
        <v>#DIV/0!</v>
      </c>
      <c r="X67" s="10">
        <f>SUM(X68:X68)</f>
        <v>0</v>
      </c>
      <c r="Y67" s="10">
        <f>SUM(Y68:Y68)</f>
        <v>0</v>
      </c>
      <c r="Z67" s="12" t="e">
        <f t="shared" si="771"/>
        <v>#DIV/0!</v>
      </c>
      <c r="AA67" s="10">
        <f>SUM(AA68:AA68)</f>
        <v>0</v>
      </c>
      <c r="AB67" s="10">
        <f>SUM(AB68:AB68)</f>
        <v>0</v>
      </c>
      <c r="AC67" s="12" t="e">
        <f t="shared" si="772"/>
        <v>#DIV/0!</v>
      </c>
      <c r="AD67" s="10">
        <f>SUM(AD68:AD68)</f>
        <v>0</v>
      </c>
      <c r="AE67" s="10">
        <f>SUM(AE68:AE68)</f>
        <v>0</v>
      </c>
      <c r="AF67" s="12" t="e">
        <f t="shared" si="773"/>
        <v>#DIV/0!</v>
      </c>
      <c r="AG67" s="10">
        <f>SUM(AG68:AG68)</f>
        <v>0</v>
      </c>
      <c r="AH67" s="10">
        <f>SUM(AH68:AH68)</f>
        <v>0</v>
      </c>
      <c r="AI67" s="12" t="e">
        <f t="shared" si="774"/>
        <v>#DIV/0!</v>
      </c>
      <c r="AJ67" s="10">
        <f>SUM(AJ68:AJ68)</f>
        <v>0</v>
      </c>
      <c r="AK67" s="10">
        <f>SUM(AK68:AK68)</f>
        <v>0</v>
      </c>
      <c r="AL67" s="12" t="e">
        <f t="shared" si="775"/>
        <v>#DIV/0!</v>
      </c>
      <c r="AM67" s="10">
        <f>SUM(AM68:AM68)</f>
        <v>0</v>
      </c>
      <c r="AN67" s="10">
        <f>SUM(AN68:AN68)</f>
        <v>0</v>
      </c>
      <c r="AO67" s="12" t="e">
        <f t="shared" si="776"/>
        <v>#DIV/0!</v>
      </c>
      <c r="AP67" s="10">
        <f>SUM(AP68:AP68)</f>
        <v>0</v>
      </c>
      <c r="AQ67" s="10">
        <f>SUM(AQ68:AQ68)</f>
        <v>0</v>
      </c>
      <c r="AR67" s="12" t="e">
        <f t="shared" si="777"/>
        <v>#DIV/0!</v>
      </c>
      <c r="AS67" s="12"/>
      <c r="AT67" s="12"/>
      <c r="AU67" s="12"/>
      <c r="AV67" s="10">
        <f>SUM(AV68:AV68)</f>
        <v>0</v>
      </c>
      <c r="AW67" s="10">
        <f>SUM(AW68:AW68)</f>
        <v>0</v>
      </c>
      <c r="AX67" s="12" t="e">
        <f t="shared" si="778"/>
        <v>#DIV/0!</v>
      </c>
      <c r="AY67" s="12"/>
      <c r="AZ67" s="12"/>
      <c r="BA67" s="12" t="e">
        <f t="shared" si="779"/>
        <v>#DIV/0!</v>
      </c>
      <c r="BB67" s="10">
        <f>SUM(BB68:BB68)</f>
        <v>0</v>
      </c>
      <c r="BC67" s="10">
        <f>SUM(BC68:BC68)</f>
        <v>0</v>
      </c>
      <c r="BD67" s="12" t="e">
        <f t="shared" si="780"/>
        <v>#DIV/0!</v>
      </c>
      <c r="BE67" s="10">
        <f>SUM(BE68:BE68)</f>
        <v>0</v>
      </c>
      <c r="BF67" s="10">
        <f>SUM(BF68:BF68)</f>
        <v>0</v>
      </c>
      <c r="BG67" s="12" t="e">
        <f t="shared" si="781"/>
        <v>#DIV/0!</v>
      </c>
      <c r="BH67" s="12"/>
      <c r="BI67" s="12"/>
      <c r="BJ67" s="12"/>
      <c r="BK67" s="10">
        <f>SUM(BK68:BK68)</f>
        <v>0</v>
      </c>
      <c r="BL67" s="10">
        <f>SUM(BL68:BL68)</f>
        <v>0</v>
      </c>
      <c r="BM67" s="12" t="e">
        <f t="shared" si="782"/>
        <v>#DIV/0!</v>
      </c>
      <c r="BN67" s="10">
        <f>SUM(BN68:BN68)</f>
        <v>120000</v>
      </c>
      <c r="BO67" s="10">
        <f>SUM(BO68:BO68)</f>
        <v>90000</v>
      </c>
      <c r="BP67" s="12">
        <f t="shared" si="783"/>
        <v>75</v>
      </c>
      <c r="BQ67" s="10">
        <f>SUM(BQ68:BQ68)</f>
        <v>0</v>
      </c>
      <c r="BR67" s="10">
        <f>SUM(BR68:BR68)</f>
        <v>0</v>
      </c>
      <c r="BS67" s="12" t="e">
        <f t="shared" si="784"/>
        <v>#DIV/0!</v>
      </c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0">
        <f>SUM(CF68:CF68)</f>
        <v>120000</v>
      </c>
      <c r="CG67" s="10">
        <f>SUM(CG68:CG68)</f>
        <v>90000</v>
      </c>
      <c r="CH67" s="12">
        <f t="shared" si="785"/>
        <v>75</v>
      </c>
      <c r="CI67" s="10">
        <f>SUM(CI68:CI68)</f>
        <v>0</v>
      </c>
      <c r="CJ67" s="10">
        <f>SUM(CJ68:CJ68)</f>
        <v>0</v>
      </c>
      <c r="CK67" s="12" t="e">
        <f t="shared" si="786"/>
        <v>#DIV/0!</v>
      </c>
      <c r="CL67" s="6">
        <f>SUM(CL68:CL68)</f>
        <v>0</v>
      </c>
      <c r="CM67" s="6">
        <f>SUM(CM68:CM68)</f>
        <v>0</v>
      </c>
      <c r="CN67" s="12" t="e">
        <f t="shared" si="787"/>
        <v>#DIV/0!</v>
      </c>
      <c r="CO67" s="6">
        <f>SUM(CO68:CO68)</f>
        <v>0</v>
      </c>
      <c r="CP67" s="6">
        <f>SUM(CP68:CP68)</f>
        <v>0</v>
      </c>
      <c r="CQ67" s="12" t="e">
        <f t="shared" si="788"/>
        <v>#DIV/0!</v>
      </c>
      <c r="CR67" s="6">
        <f>SUM(CR68:CR68)</f>
        <v>0</v>
      </c>
      <c r="CS67" s="6">
        <f>SUM(CS68:CS68)</f>
        <v>0</v>
      </c>
      <c r="CT67" s="12" t="e">
        <f t="shared" si="789"/>
        <v>#DIV/0!</v>
      </c>
      <c r="CU67" s="6">
        <f>SUM(CU68:CU68)</f>
        <v>0</v>
      </c>
      <c r="CV67" s="6">
        <f>SUM(CV68:CV68)</f>
        <v>0</v>
      </c>
      <c r="CW67" s="12" t="e">
        <f t="shared" si="790"/>
        <v>#DIV/0!</v>
      </c>
      <c r="CX67" s="6">
        <f>SUM(CX68:CX68)</f>
        <v>0</v>
      </c>
      <c r="CY67" s="6">
        <f>SUM(CY68:CY68)</f>
        <v>0</v>
      </c>
      <c r="CZ67" s="12" t="e">
        <f t="shared" si="791"/>
        <v>#DIV/0!</v>
      </c>
      <c r="DA67" s="10">
        <f>SUM(DA68:DA68)</f>
        <v>0</v>
      </c>
      <c r="DB67" s="10">
        <f>SUM(DB68:DB68)</f>
        <v>0</v>
      </c>
      <c r="DC67" s="12" t="e">
        <f t="shared" si="755"/>
        <v>#DIV/0!</v>
      </c>
      <c r="DD67" s="10">
        <f>SUM(DD68:DD68)</f>
        <v>0</v>
      </c>
      <c r="DE67" s="10">
        <f>SUM(DE68:DE68)</f>
        <v>0</v>
      </c>
      <c r="DF67" s="12" t="e">
        <f t="shared" si="756"/>
        <v>#DIV/0!</v>
      </c>
      <c r="DG67" s="10">
        <f>SUM(DG68:DG68)</f>
        <v>0</v>
      </c>
      <c r="DH67" s="10">
        <f>SUM(DH68:DH68)</f>
        <v>0</v>
      </c>
      <c r="DI67" s="12" t="e">
        <f t="shared" si="80"/>
        <v>#DIV/0!</v>
      </c>
      <c r="DJ67" s="10">
        <f>SUM(DJ68:DJ68)</f>
        <v>0</v>
      </c>
      <c r="DK67" s="10">
        <f>SUM(DK68:DK68)</f>
        <v>0</v>
      </c>
      <c r="DL67" s="12" t="e">
        <f t="shared" si="757"/>
        <v>#DIV/0!</v>
      </c>
      <c r="DM67" s="10">
        <f>SUM(DM68:DM68)</f>
        <v>0</v>
      </c>
      <c r="DN67" s="10">
        <f>SUM(DN68:DN68)</f>
        <v>0</v>
      </c>
      <c r="DO67" s="12" t="e">
        <f t="shared" si="758"/>
        <v>#DIV/0!</v>
      </c>
      <c r="DP67" s="10">
        <f>SUM(DP68:DP68)</f>
        <v>0</v>
      </c>
      <c r="DQ67" s="10">
        <f>SUM(DQ68:DQ68)</f>
        <v>0</v>
      </c>
      <c r="DR67" s="12" t="e">
        <f t="shared" si="759"/>
        <v>#DIV/0!</v>
      </c>
      <c r="DS67" s="10">
        <f>SUM(DS68:DS68)</f>
        <v>0</v>
      </c>
      <c r="DT67" s="10">
        <f>SUM(DT68:DT68)</f>
        <v>0</v>
      </c>
      <c r="DU67" s="12" t="e">
        <f t="shared" si="760"/>
        <v>#DIV/0!</v>
      </c>
      <c r="DV67" s="10">
        <f>SUM(DV68:DV68)</f>
        <v>0</v>
      </c>
      <c r="DW67" s="10">
        <f>SUM(DW68:DW68)</f>
        <v>0</v>
      </c>
      <c r="DX67" s="12" t="e">
        <f t="shared" si="761"/>
        <v>#DIV/0!</v>
      </c>
      <c r="DY67" s="11"/>
      <c r="DZ67" s="11"/>
      <c r="EA67" s="12" t="e">
        <f t="shared" si="762"/>
        <v>#DIV/0!</v>
      </c>
      <c r="EB67" s="11"/>
      <c r="EC67" s="11"/>
      <c r="ED67" s="12" t="e">
        <f t="shared" si="763"/>
        <v>#DIV/0!</v>
      </c>
      <c r="EE67" s="10">
        <f>SUM(EE68:EE68)</f>
        <v>120000</v>
      </c>
      <c r="EF67" s="10">
        <f>SUM(EF68:EF68)</f>
        <v>90000</v>
      </c>
      <c r="EG67" s="12">
        <f t="shared" si="764"/>
        <v>75</v>
      </c>
      <c r="EH67">
        <f t="shared" si="799"/>
        <v>1</v>
      </c>
      <c r="EI67">
        <f t="shared" si="800"/>
        <v>1</v>
      </c>
      <c r="EJ67">
        <f t="shared" si="801"/>
        <v>1</v>
      </c>
      <c r="EK67">
        <f t="shared" si="802"/>
        <v>1</v>
      </c>
      <c r="EL67">
        <f t="shared" si="803"/>
        <v>1</v>
      </c>
      <c r="EM67">
        <f t="shared" si="804"/>
        <v>1</v>
      </c>
      <c r="EN67">
        <f t="shared" si="805"/>
        <v>1</v>
      </c>
      <c r="EO67">
        <f t="shared" si="806"/>
        <v>1</v>
      </c>
      <c r="EP67">
        <f t="shared" si="807"/>
        <v>1</v>
      </c>
      <c r="EQ67">
        <f t="shared" si="808"/>
        <v>1</v>
      </c>
      <c r="ER67">
        <f t="shared" si="809"/>
        <v>1</v>
      </c>
      <c r="ES67">
        <f t="shared" si="810"/>
        <v>1</v>
      </c>
      <c r="ET67">
        <f t="shared" si="811"/>
        <v>12</v>
      </c>
    </row>
    <row r="68" spans="1:152" x14ac:dyDescent="0.25">
      <c r="A68" s="31">
        <v>1001</v>
      </c>
      <c r="B68" s="15">
        <v>321</v>
      </c>
      <c r="C68" s="5" t="s">
        <v>73</v>
      </c>
      <c r="D68" s="13"/>
      <c r="E68" s="13"/>
      <c r="F68" s="8">
        <f t="shared" ref="F68:G68" si="812">I68+U68+BB68+BN68+CI68+BK68</f>
        <v>120000</v>
      </c>
      <c r="G68" s="8">
        <f t="shared" si="812"/>
        <v>90000</v>
      </c>
      <c r="H68" s="12">
        <f t="shared" si="765"/>
        <v>75</v>
      </c>
      <c r="I68" s="6">
        <f t="shared" ref="I68:J68" si="813">L68+O68+R68</f>
        <v>0</v>
      </c>
      <c r="J68" s="6">
        <f t="shared" si="813"/>
        <v>0</v>
      </c>
      <c r="K68" s="12" t="e">
        <f t="shared" si="766"/>
        <v>#DIV/0!</v>
      </c>
      <c r="L68" s="10"/>
      <c r="M68" s="10"/>
      <c r="N68" s="12" t="e">
        <f t="shared" si="767"/>
        <v>#DIV/0!</v>
      </c>
      <c r="O68" s="5"/>
      <c r="P68" s="5"/>
      <c r="Q68" s="12" t="e">
        <f t="shared" si="768"/>
        <v>#DIV/0!</v>
      </c>
      <c r="R68" s="10"/>
      <c r="S68" s="10"/>
      <c r="T68" s="12" t="e">
        <f t="shared" si="769"/>
        <v>#DIV/0!</v>
      </c>
      <c r="U68" s="6">
        <f t="shared" ref="U68:V68" si="814">X68+AA68+AD68+AG68+AM68+AP68+AJ68</f>
        <v>0</v>
      </c>
      <c r="V68" s="6">
        <f t="shared" si="814"/>
        <v>0</v>
      </c>
      <c r="W68" s="12" t="e">
        <f t="shared" si="770"/>
        <v>#DIV/0!</v>
      </c>
      <c r="X68" s="10"/>
      <c r="Y68" s="10"/>
      <c r="Z68" s="12" t="e">
        <f t="shared" si="771"/>
        <v>#DIV/0!</v>
      </c>
      <c r="AA68" s="10"/>
      <c r="AB68" s="10"/>
      <c r="AC68" s="12" t="e">
        <f t="shared" si="772"/>
        <v>#DIV/0!</v>
      </c>
      <c r="AD68" s="10"/>
      <c r="AE68" s="10"/>
      <c r="AF68" s="12" t="e">
        <f t="shared" si="773"/>
        <v>#DIV/0!</v>
      </c>
      <c r="AG68" s="10"/>
      <c r="AH68" s="10"/>
      <c r="AI68" s="12" t="e">
        <f t="shared" si="774"/>
        <v>#DIV/0!</v>
      </c>
      <c r="AJ68" s="11"/>
      <c r="AK68" s="10"/>
      <c r="AL68" s="12" t="e">
        <f t="shared" si="775"/>
        <v>#DIV/0!</v>
      </c>
      <c r="AM68" s="10"/>
      <c r="AN68" s="10"/>
      <c r="AO68" s="12" t="e">
        <f t="shared" si="776"/>
        <v>#DIV/0!</v>
      </c>
      <c r="AP68" s="10"/>
      <c r="AQ68" s="10"/>
      <c r="AR68" s="12" t="e">
        <f t="shared" si="777"/>
        <v>#DIV/0!</v>
      </c>
      <c r="AS68" s="12"/>
      <c r="AT68" s="12"/>
      <c r="AU68" s="12"/>
      <c r="AV68" s="10"/>
      <c r="AW68" s="10"/>
      <c r="AX68" s="12" t="e">
        <f t="shared" si="778"/>
        <v>#DIV/0!</v>
      </c>
      <c r="AY68" s="12"/>
      <c r="AZ68" s="12"/>
      <c r="BA68" s="12" t="e">
        <f t="shared" si="779"/>
        <v>#DIV/0!</v>
      </c>
      <c r="BB68" s="12">
        <f t="shared" ref="BB68:BC68" si="815">BE68</f>
        <v>0</v>
      </c>
      <c r="BC68" s="12">
        <f t="shared" si="815"/>
        <v>0</v>
      </c>
      <c r="BD68" s="12" t="e">
        <f t="shared" si="780"/>
        <v>#DIV/0!</v>
      </c>
      <c r="BE68" s="11"/>
      <c r="BF68" s="11"/>
      <c r="BG68" s="12" t="e">
        <f t="shared" si="781"/>
        <v>#DIV/0!</v>
      </c>
      <c r="BH68" s="12"/>
      <c r="BI68" s="12"/>
      <c r="BJ68" s="12"/>
      <c r="BK68" s="13"/>
      <c r="BL68" s="13"/>
      <c r="BM68" s="12" t="e">
        <f t="shared" si="782"/>
        <v>#DIV/0!</v>
      </c>
      <c r="BN68" s="6">
        <f t="shared" ref="BN68:BO68" si="816">BQ68+CF68</f>
        <v>120000</v>
      </c>
      <c r="BO68" s="6">
        <f t="shared" si="816"/>
        <v>90000</v>
      </c>
      <c r="BP68" s="12">
        <f t="shared" si="783"/>
        <v>75</v>
      </c>
      <c r="BQ68" s="6"/>
      <c r="BR68" s="6"/>
      <c r="BS68" s="12" t="e">
        <f t="shared" si="784"/>
        <v>#DIV/0!</v>
      </c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6">
        <f>120000-50000+10000*5</f>
        <v>120000</v>
      </c>
      <c r="CG68" s="6">
        <f>10000*5+20000+10000*2</f>
        <v>90000</v>
      </c>
      <c r="CH68" s="12">
        <f t="shared" si="785"/>
        <v>75</v>
      </c>
      <c r="CI68" s="6">
        <f t="shared" ref="CI68:CJ68" si="817">CL68+CO68+CR68+CU68+CX68</f>
        <v>0</v>
      </c>
      <c r="CJ68" s="6">
        <f t="shared" si="817"/>
        <v>0</v>
      </c>
      <c r="CK68" s="12" t="e">
        <f t="shared" si="786"/>
        <v>#DIV/0!</v>
      </c>
      <c r="CL68" s="6"/>
      <c r="CM68" s="6"/>
      <c r="CN68" s="12" t="e">
        <f t="shared" si="787"/>
        <v>#DIV/0!</v>
      </c>
      <c r="CO68" s="6"/>
      <c r="CP68" s="6"/>
      <c r="CQ68" s="12" t="e">
        <f t="shared" si="788"/>
        <v>#DIV/0!</v>
      </c>
      <c r="CR68" s="6"/>
      <c r="CS68" s="6"/>
      <c r="CT68" s="12" t="e">
        <f t="shared" si="789"/>
        <v>#DIV/0!</v>
      </c>
      <c r="CU68" s="6"/>
      <c r="CV68" s="6"/>
      <c r="CW68" s="12" t="e">
        <f t="shared" si="790"/>
        <v>#DIV/0!</v>
      </c>
      <c r="CX68" s="6"/>
      <c r="CY68" s="6"/>
      <c r="CZ68" s="12" t="e">
        <f t="shared" si="791"/>
        <v>#DIV/0!</v>
      </c>
      <c r="DA68" s="6">
        <f>DD68+DJ68+DM68+DP68+DS68+DV68+EB68</f>
        <v>0</v>
      </c>
      <c r="DB68" s="6">
        <f>DE68+DK68+DN68+DQ68+DT68+DW68+EC68</f>
        <v>0</v>
      </c>
      <c r="DC68" s="12" t="e">
        <f t="shared" si="755"/>
        <v>#DIV/0!</v>
      </c>
      <c r="DD68" s="10"/>
      <c r="DE68" s="10"/>
      <c r="DF68" s="12" t="e">
        <f t="shared" si="756"/>
        <v>#DIV/0!</v>
      </c>
      <c r="DG68" s="65">
        <f>DJ68+DM68+DP68+DS68+DV68+EB68</f>
        <v>0</v>
      </c>
      <c r="DH68" s="65">
        <f>DK68+DN68+DQ68+DT68+DW68+EC68</f>
        <v>0</v>
      </c>
      <c r="DI68" s="12" t="e">
        <f t="shared" si="80"/>
        <v>#DIV/0!</v>
      </c>
      <c r="DJ68" s="10"/>
      <c r="DK68" s="10"/>
      <c r="DL68" s="12" t="e">
        <f t="shared" si="757"/>
        <v>#DIV/0!</v>
      </c>
      <c r="DM68" s="10"/>
      <c r="DN68" s="10"/>
      <c r="DO68" s="12" t="e">
        <f t="shared" si="758"/>
        <v>#DIV/0!</v>
      </c>
      <c r="DP68" s="10"/>
      <c r="DQ68" s="10"/>
      <c r="DR68" s="12" t="e">
        <f t="shared" si="759"/>
        <v>#DIV/0!</v>
      </c>
      <c r="DS68" s="10"/>
      <c r="DT68" s="10"/>
      <c r="DU68" s="12" t="e">
        <f t="shared" si="760"/>
        <v>#DIV/0!</v>
      </c>
      <c r="DV68" s="10"/>
      <c r="DW68" s="10"/>
      <c r="DX68" s="12" t="e">
        <f t="shared" si="761"/>
        <v>#DIV/0!</v>
      </c>
      <c r="DY68" s="11"/>
      <c r="DZ68" s="11"/>
      <c r="EA68" s="12" t="e">
        <f t="shared" si="762"/>
        <v>#DIV/0!</v>
      </c>
      <c r="EB68" s="11"/>
      <c r="EC68" s="11"/>
      <c r="ED68" s="12" t="e">
        <f t="shared" si="763"/>
        <v>#DIV/0!</v>
      </c>
      <c r="EE68" s="6">
        <f>I68+U68+BB68+BN68+CI68+DA68+BK68</f>
        <v>120000</v>
      </c>
      <c r="EF68" s="6">
        <f>J68+V68+BC68+BO68+CJ68+DB68+BL68</f>
        <v>90000</v>
      </c>
      <c r="EG68" s="12">
        <f t="shared" si="764"/>
        <v>75</v>
      </c>
      <c r="EH68">
        <f t="shared" si="799"/>
        <v>1</v>
      </c>
      <c r="EI68">
        <f t="shared" si="800"/>
        <v>1</v>
      </c>
      <c r="EJ68">
        <f t="shared" si="801"/>
        <v>1</v>
      </c>
      <c r="EK68">
        <f t="shared" si="802"/>
        <v>1</v>
      </c>
      <c r="EL68">
        <f t="shared" si="803"/>
        <v>1</v>
      </c>
      <c r="EM68">
        <f t="shared" si="804"/>
        <v>1</v>
      </c>
      <c r="EN68">
        <f t="shared" si="805"/>
        <v>1</v>
      </c>
      <c r="EO68">
        <f t="shared" si="806"/>
        <v>1</v>
      </c>
      <c r="EP68">
        <f t="shared" si="807"/>
        <v>1</v>
      </c>
      <c r="EQ68">
        <f t="shared" si="808"/>
        <v>1</v>
      </c>
      <c r="ER68">
        <f t="shared" si="809"/>
        <v>1</v>
      </c>
      <c r="ES68">
        <f t="shared" si="810"/>
        <v>1</v>
      </c>
      <c r="ET68">
        <f t="shared" si="811"/>
        <v>12</v>
      </c>
    </row>
    <row r="69" spans="1:152" x14ac:dyDescent="0.25">
      <c r="A69" s="30">
        <v>1100</v>
      </c>
      <c r="B69" s="30"/>
      <c r="C69" s="13" t="s">
        <v>74</v>
      </c>
      <c r="D69" s="32"/>
      <c r="E69" s="32"/>
      <c r="F69" s="10">
        <f>F70+F71</f>
        <v>113300</v>
      </c>
      <c r="G69" s="10">
        <f>G70+G71</f>
        <v>69760</v>
      </c>
      <c r="H69" s="12">
        <f t="shared" si="765"/>
        <v>61.571050308914387</v>
      </c>
      <c r="I69" s="33">
        <f>I70</f>
        <v>0</v>
      </c>
      <c r="J69" s="33">
        <f>J70</f>
        <v>0</v>
      </c>
      <c r="K69" s="12" t="e">
        <f t="shared" si="766"/>
        <v>#DIV/0!</v>
      </c>
      <c r="L69" s="33">
        <f>L70</f>
        <v>0</v>
      </c>
      <c r="M69" s="33">
        <f>M70</f>
        <v>0</v>
      </c>
      <c r="N69" s="12" t="e">
        <f t="shared" si="767"/>
        <v>#DIV/0!</v>
      </c>
      <c r="O69" s="33">
        <f>O70</f>
        <v>0</v>
      </c>
      <c r="P69" s="33">
        <f>P70</f>
        <v>0</v>
      </c>
      <c r="Q69" s="12" t="e">
        <f t="shared" si="768"/>
        <v>#DIV/0!</v>
      </c>
      <c r="R69" s="33">
        <f>R70</f>
        <v>0</v>
      </c>
      <c r="S69" s="33">
        <f>S70</f>
        <v>0</v>
      </c>
      <c r="T69" s="12" t="e">
        <f t="shared" si="769"/>
        <v>#DIV/0!</v>
      </c>
      <c r="U69" s="33">
        <f>U70</f>
        <v>90800</v>
      </c>
      <c r="V69" s="33">
        <f>V70</f>
        <v>56260</v>
      </c>
      <c r="W69" s="12">
        <f t="shared" si="770"/>
        <v>61.960352422907491</v>
      </c>
      <c r="X69" s="33">
        <f>X70</f>
        <v>0</v>
      </c>
      <c r="Y69" s="33">
        <f>Y70</f>
        <v>0</v>
      </c>
      <c r="Z69" s="12" t="e">
        <f t="shared" si="771"/>
        <v>#DIV/0!</v>
      </c>
      <c r="AA69" s="33">
        <f>AA70</f>
        <v>0</v>
      </c>
      <c r="AB69" s="33">
        <f>AB70</f>
        <v>0</v>
      </c>
      <c r="AC69" s="12" t="e">
        <f t="shared" si="772"/>
        <v>#DIV/0!</v>
      </c>
      <c r="AD69" s="33">
        <f>AD70</f>
        <v>0</v>
      </c>
      <c r="AE69" s="33">
        <f>AE70</f>
        <v>0</v>
      </c>
      <c r="AF69" s="12" t="e">
        <f t="shared" si="773"/>
        <v>#DIV/0!</v>
      </c>
      <c r="AG69" s="33">
        <f>AG70</f>
        <v>0</v>
      </c>
      <c r="AH69" s="33">
        <f>AH70</f>
        <v>0</v>
      </c>
      <c r="AI69" s="12" t="e">
        <f t="shared" si="774"/>
        <v>#DIV/0!</v>
      </c>
      <c r="AJ69" s="33">
        <f>AJ70</f>
        <v>0</v>
      </c>
      <c r="AK69" s="33">
        <f>AK70</f>
        <v>0</v>
      </c>
      <c r="AL69" s="12" t="e">
        <f t="shared" si="775"/>
        <v>#DIV/0!</v>
      </c>
      <c r="AM69" s="33">
        <f>AM70</f>
        <v>0</v>
      </c>
      <c r="AN69" s="33">
        <f>AN70</f>
        <v>0</v>
      </c>
      <c r="AO69" s="12" t="e">
        <f t="shared" si="776"/>
        <v>#DIV/0!</v>
      </c>
      <c r="AP69" s="33">
        <f>AP70</f>
        <v>90800</v>
      </c>
      <c r="AQ69" s="33">
        <f>AQ70</f>
        <v>56260</v>
      </c>
      <c r="AR69" s="12">
        <f t="shared" si="777"/>
        <v>61.960352422907491</v>
      </c>
      <c r="AS69" s="34"/>
      <c r="AT69" s="34"/>
      <c r="AU69" s="34"/>
      <c r="AV69" s="33">
        <f>AV70</f>
        <v>0</v>
      </c>
      <c r="AW69" s="33">
        <f>AW70</f>
        <v>0</v>
      </c>
      <c r="AX69" s="12" t="e">
        <f t="shared" si="778"/>
        <v>#DIV/0!</v>
      </c>
      <c r="AY69" s="34"/>
      <c r="AZ69" s="34"/>
      <c r="BA69" s="12" t="e">
        <f t="shared" si="779"/>
        <v>#DIV/0!</v>
      </c>
      <c r="BB69" s="33">
        <f>BB70</f>
        <v>0</v>
      </c>
      <c r="BC69" s="33">
        <f>BC70</f>
        <v>0</v>
      </c>
      <c r="BD69" s="12" t="e">
        <f t="shared" si="780"/>
        <v>#DIV/0!</v>
      </c>
      <c r="BE69" s="33">
        <f>BE70</f>
        <v>0</v>
      </c>
      <c r="BF69" s="33">
        <f>BF70</f>
        <v>0</v>
      </c>
      <c r="BG69" s="12" t="e">
        <f t="shared" si="781"/>
        <v>#DIV/0!</v>
      </c>
      <c r="BH69" s="34"/>
      <c r="BI69" s="34"/>
      <c r="BJ69" s="34"/>
      <c r="BK69" s="33">
        <f>BK70</f>
        <v>0</v>
      </c>
      <c r="BL69" s="33">
        <f>BL70</f>
        <v>0</v>
      </c>
      <c r="BM69" s="12" t="e">
        <f t="shared" si="782"/>
        <v>#DIV/0!</v>
      </c>
      <c r="BN69" s="33">
        <f>BN70</f>
        <v>0</v>
      </c>
      <c r="BO69" s="33">
        <f>BO70</f>
        <v>0</v>
      </c>
      <c r="BP69" s="12" t="e">
        <f t="shared" si="783"/>
        <v>#DIV/0!</v>
      </c>
      <c r="BQ69" s="33">
        <f>BQ70</f>
        <v>0</v>
      </c>
      <c r="BR69" s="33">
        <f>BR70</f>
        <v>0</v>
      </c>
      <c r="BS69" s="12" t="e">
        <f t="shared" si="784"/>
        <v>#DIV/0!</v>
      </c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3">
        <f>CF70</f>
        <v>0</v>
      </c>
      <c r="CG69" s="33">
        <f>CG70</f>
        <v>0</v>
      </c>
      <c r="CH69" s="12" t="e">
        <f t="shared" si="785"/>
        <v>#DIV/0!</v>
      </c>
      <c r="CI69" s="33">
        <f>SUM(CI70:CI71)</f>
        <v>22500</v>
      </c>
      <c r="CJ69" s="33">
        <f t="shared" ref="CJ69:CY69" si="818">SUM(CJ70:CJ71)</f>
        <v>13500</v>
      </c>
      <c r="CK69" s="12">
        <f t="shared" ref="CK69:CK78" si="819">CJ69/CI69*100</f>
        <v>60</v>
      </c>
      <c r="CL69" s="33">
        <f t="shared" si="818"/>
        <v>0</v>
      </c>
      <c r="CM69" s="33">
        <f t="shared" si="818"/>
        <v>0</v>
      </c>
      <c r="CN69" s="33" t="e">
        <f t="shared" si="818"/>
        <v>#DIV/0!</v>
      </c>
      <c r="CO69" s="33">
        <f t="shared" si="818"/>
        <v>0</v>
      </c>
      <c r="CP69" s="33">
        <f t="shared" si="818"/>
        <v>0</v>
      </c>
      <c r="CQ69" s="33" t="e">
        <f t="shared" si="818"/>
        <v>#DIV/0!</v>
      </c>
      <c r="CR69" s="33">
        <f t="shared" si="818"/>
        <v>0</v>
      </c>
      <c r="CS69" s="33">
        <f t="shared" si="818"/>
        <v>0</v>
      </c>
      <c r="CT69" s="33" t="e">
        <f t="shared" si="818"/>
        <v>#DIV/0!</v>
      </c>
      <c r="CU69" s="33">
        <f t="shared" si="818"/>
        <v>0</v>
      </c>
      <c r="CV69" s="33">
        <f t="shared" si="818"/>
        <v>0</v>
      </c>
      <c r="CW69" s="33" t="e">
        <f t="shared" si="818"/>
        <v>#DIV/0!</v>
      </c>
      <c r="CX69" s="33">
        <f t="shared" si="818"/>
        <v>22500</v>
      </c>
      <c r="CY69" s="33">
        <f t="shared" si="818"/>
        <v>13500</v>
      </c>
      <c r="CZ69" s="12">
        <f t="shared" si="791"/>
        <v>60</v>
      </c>
      <c r="DA69" s="33">
        <f t="shared" ref="DA69:DB69" si="820">SUM(DA70:DA71)</f>
        <v>123900</v>
      </c>
      <c r="DB69" s="33">
        <f t="shared" si="820"/>
        <v>122350</v>
      </c>
      <c r="DC69" s="12">
        <f t="shared" si="755"/>
        <v>98.748991121872479</v>
      </c>
      <c r="DD69" s="33">
        <f t="shared" ref="DD69:DH69" si="821">SUM(DD70:DD71)</f>
        <v>0</v>
      </c>
      <c r="DE69" s="33">
        <f t="shared" si="821"/>
        <v>0</v>
      </c>
      <c r="DF69" s="12" t="e">
        <f t="shared" si="756"/>
        <v>#DIV/0!</v>
      </c>
      <c r="DG69" s="33">
        <f t="shared" si="821"/>
        <v>123900</v>
      </c>
      <c r="DH69" s="33">
        <f t="shared" si="821"/>
        <v>122350</v>
      </c>
      <c r="DI69" s="12">
        <f t="shared" si="80"/>
        <v>98.748991121872479</v>
      </c>
      <c r="DJ69" s="33">
        <f t="shared" ref="DJ69:DK69" si="822">SUM(DJ70:DJ71)</f>
        <v>0</v>
      </c>
      <c r="DK69" s="33">
        <f t="shared" si="822"/>
        <v>0</v>
      </c>
      <c r="DL69" s="12" t="e">
        <f t="shared" si="757"/>
        <v>#DIV/0!</v>
      </c>
      <c r="DM69" s="33">
        <f>DM70</f>
        <v>0</v>
      </c>
      <c r="DN69" s="33">
        <f>DN70</f>
        <v>0</v>
      </c>
      <c r="DO69" s="12" t="e">
        <f t="shared" si="758"/>
        <v>#DIV/0!</v>
      </c>
      <c r="DP69" s="33">
        <f t="shared" ref="DP69:DQ69" si="823">SUM(DP70:DP71)</f>
        <v>0</v>
      </c>
      <c r="DQ69" s="33">
        <f t="shared" si="823"/>
        <v>0</v>
      </c>
      <c r="DR69" s="12" t="e">
        <f t="shared" si="759"/>
        <v>#DIV/0!</v>
      </c>
      <c r="DS69" s="33">
        <f t="shared" ref="DS69:DT69" si="824">SUM(DS70:DS71)</f>
        <v>10200</v>
      </c>
      <c r="DT69" s="33">
        <f t="shared" si="824"/>
        <v>10200</v>
      </c>
      <c r="DU69" s="12">
        <f t="shared" si="760"/>
        <v>100</v>
      </c>
      <c r="DV69" s="33">
        <f t="shared" ref="DV69:DW69" si="825">SUM(DV70:DV71)</f>
        <v>113700</v>
      </c>
      <c r="DW69" s="33">
        <f t="shared" si="825"/>
        <v>112150</v>
      </c>
      <c r="DX69" s="12">
        <f t="shared" si="761"/>
        <v>98.636763412489003</v>
      </c>
      <c r="DY69" s="33">
        <f t="shared" ref="DY69:DZ69" si="826">SUM(DY70:DY71)</f>
        <v>0</v>
      </c>
      <c r="DZ69" s="33">
        <f t="shared" si="826"/>
        <v>0</v>
      </c>
      <c r="EA69" s="12" t="e">
        <f t="shared" si="762"/>
        <v>#DIV/0!</v>
      </c>
      <c r="EB69" s="33">
        <f t="shared" ref="EB69:EC69" si="827">SUM(EB70:EB71)</f>
        <v>0</v>
      </c>
      <c r="EC69" s="33">
        <f t="shared" si="827"/>
        <v>0</v>
      </c>
      <c r="ED69" s="12" t="e">
        <f t="shared" si="763"/>
        <v>#DIV/0!</v>
      </c>
      <c r="EE69" s="33">
        <f t="shared" ref="EE69:EF69" si="828">SUM(EE70:EE71)</f>
        <v>237200</v>
      </c>
      <c r="EF69" s="33">
        <f t="shared" si="828"/>
        <v>192110</v>
      </c>
      <c r="EG69" s="12">
        <f t="shared" si="764"/>
        <v>80.990725126475553</v>
      </c>
      <c r="EH69">
        <f t="shared" si="799"/>
        <v>1</v>
      </c>
      <c r="EI69">
        <f t="shared" si="800"/>
        <v>1</v>
      </c>
      <c r="EJ69">
        <f t="shared" si="801"/>
        <v>1</v>
      </c>
      <c r="EK69">
        <f t="shared" si="802"/>
        <v>1</v>
      </c>
      <c r="EL69">
        <f t="shared" si="803"/>
        <v>1</v>
      </c>
      <c r="EM69">
        <f t="shared" si="804"/>
        <v>1</v>
      </c>
      <c r="EN69">
        <f t="shared" si="805"/>
        <v>1</v>
      </c>
      <c r="EO69">
        <f t="shared" si="806"/>
        <v>1</v>
      </c>
      <c r="EP69">
        <f t="shared" si="807"/>
        <v>1</v>
      </c>
      <c r="EQ69">
        <f t="shared" si="808"/>
        <v>1</v>
      </c>
      <c r="ER69">
        <f t="shared" si="809"/>
        <v>1</v>
      </c>
      <c r="ES69">
        <f t="shared" si="810"/>
        <v>1</v>
      </c>
      <c r="ET69">
        <f t="shared" si="811"/>
        <v>12</v>
      </c>
    </row>
    <row r="70" spans="1:152" x14ac:dyDescent="0.25">
      <c r="A70" s="31">
        <v>1101</v>
      </c>
      <c r="B70" s="15">
        <v>244</v>
      </c>
      <c r="C70" s="5" t="s">
        <v>75</v>
      </c>
      <c r="D70" s="32"/>
      <c r="E70" s="32"/>
      <c r="F70" s="6">
        <f>I70+U70+BB70+BN70+CI70+BK70</f>
        <v>90800</v>
      </c>
      <c r="G70" s="6">
        <f t="shared" ref="G70:G73" si="829">J70+V70+BC70+BO70+CJ70+BL70</f>
        <v>56260</v>
      </c>
      <c r="H70" s="12">
        <f t="shared" si="765"/>
        <v>61.960352422907491</v>
      </c>
      <c r="I70" s="6">
        <f t="shared" ref="I70:J72" si="830">L70+O70+R70</f>
        <v>0</v>
      </c>
      <c r="J70" s="6">
        <f t="shared" si="830"/>
        <v>0</v>
      </c>
      <c r="K70" s="12" t="e">
        <f t="shared" si="766"/>
        <v>#DIV/0!</v>
      </c>
      <c r="L70" s="35"/>
      <c r="M70" s="35"/>
      <c r="N70" s="12" t="e">
        <f t="shared" si="767"/>
        <v>#DIV/0!</v>
      </c>
      <c r="O70" s="32"/>
      <c r="P70" s="32"/>
      <c r="Q70" s="12" t="e">
        <f t="shared" si="768"/>
        <v>#DIV/0!</v>
      </c>
      <c r="R70" s="35"/>
      <c r="S70" s="35"/>
      <c r="T70" s="12" t="e">
        <f t="shared" si="769"/>
        <v>#DIV/0!</v>
      </c>
      <c r="U70" s="6">
        <f t="shared" ref="U70:V73" si="831">X70+AA70+AD70+AG70+AM70+AP70+AJ70</f>
        <v>90800</v>
      </c>
      <c r="V70" s="6">
        <f t="shared" si="831"/>
        <v>56260</v>
      </c>
      <c r="W70" s="12">
        <f t="shared" si="770"/>
        <v>61.960352422907491</v>
      </c>
      <c r="X70" s="35"/>
      <c r="Y70" s="35"/>
      <c r="Z70" s="12" t="e">
        <f t="shared" si="771"/>
        <v>#DIV/0!</v>
      </c>
      <c r="AA70" s="35"/>
      <c r="AB70" s="35"/>
      <c r="AC70" s="12" t="e">
        <f t="shared" si="772"/>
        <v>#DIV/0!</v>
      </c>
      <c r="AD70" s="35"/>
      <c r="AE70" s="35"/>
      <c r="AF70" s="12" t="e">
        <f t="shared" si="773"/>
        <v>#DIV/0!</v>
      </c>
      <c r="AG70" s="35"/>
      <c r="AH70" s="35"/>
      <c r="AI70" s="12" t="e">
        <f t="shared" si="774"/>
        <v>#DIV/0!</v>
      </c>
      <c r="AJ70" s="34"/>
      <c r="AK70" s="35"/>
      <c r="AL70" s="12" t="e">
        <f t="shared" si="775"/>
        <v>#DIV/0!</v>
      </c>
      <c r="AM70" s="35">
        <f>500000-500000</f>
        <v>0</v>
      </c>
      <c r="AN70" s="35"/>
      <c r="AO70" s="12" t="e">
        <f t="shared" si="776"/>
        <v>#DIV/0!</v>
      </c>
      <c r="AP70" s="35">
        <f>35000-7500+5600+7700+50000</f>
        <v>90800</v>
      </c>
      <c r="AQ70" s="49">
        <f>5500+12600+15000+7700+15460</f>
        <v>56260</v>
      </c>
      <c r="AR70" s="12">
        <f t="shared" si="777"/>
        <v>61.960352422907491</v>
      </c>
      <c r="AS70" s="34"/>
      <c r="AT70" s="34"/>
      <c r="AU70" s="34"/>
      <c r="AV70" s="35"/>
      <c r="AW70" s="49"/>
      <c r="AX70" s="12" t="e">
        <f t="shared" si="778"/>
        <v>#DIV/0!</v>
      </c>
      <c r="AY70" s="12"/>
      <c r="AZ70" s="12"/>
      <c r="BA70" s="12" t="e">
        <f t="shared" si="779"/>
        <v>#DIV/0!</v>
      </c>
      <c r="BB70" s="12">
        <f>BE70</f>
        <v>0</v>
      </c>
      <c r="BC70" s="12">
        <f>BF70</f>
        <v>0</v>
      </c>
      <c r="BD70" s="12" t="e">
        <f t="shared" si="780"/>
        <v>#DIV/0!</v>
      </c>
      <c r="BE70" s="34"/>
      <c r="BF70" s="34"/>
      <c r="BG70" s="12" t="e">
        <f t="shared" si="781"/>
        <v>#DIV/0!</v>
      </c>
      <c r="BH70" s="34"/>
      <c r="BI70" s="34"/>
      <c r="BJ70" s="34"/>
      <c r="BK70" s="36"/>
      <c r="BL70" s="36"/>
      <c r="BM70" s="12" t="e">
        <f t="shared" si="782"/>
        <v>#DIV/0!</v>
      </c>
      <c r="BN70" s="6">
        <f>BQ70+CF70</f>
        <v>0</v>
      </c>
      <c r="BO70" s="6">
        <f>BR70+CG70</f>
        <v>0</v>
      </c>
      <c r="BP70" s="12" t="e">
        <f t="shared" si="783"/>
        <v>#DIV/0!</v>
      </c>
      <c r="BQ70" s="32"/>
      <c r="BR70" s="32"/>
      <c r="BS70" s="12" t="e">
        <f t="shared" si="784"/>
        <v>#DIV/0!</v>
      </c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12" t="e">
        <f t="shared" si="785"/>
        <v>#DIV/0!</v>
      </c>
      <c r="CI70" s="6">
        <f t="shared" ref="CI70:CJ73" si="832">CL70+CO70+CR70+CU70+CX70</f>
        <v>0</v>
      </c>
      <c r="CJ70" s="6">
        <f t="shared" si="832"/>
        <v>0</v>
      </c>
      <c r="CK70" s="12" t="e">
        <f t="shared" si="819"/>
        <v>#DIV/0!</v>
      </c>
      <c r="CL70" s="35"/>
      <c r="CM70" s="35"/>
      <c r="CN70" s="12" t="e">
        <f t="shared" ref="CN70:CN78" si="833">CM70/CL70*100</f>
        <v>#DIV/0!</v>
      </c>
      <c r="CO70" s="35"/>
      <c r="CP70" s="35"/>
      <c r="CQ70" s="12" t="e">
        <f t="shared" ref="CQ70:CQ72" si="834">CP70/CO70*100</f>
        <v>#DIV/0!</v>
      </c>
      <c r="CR70" s="35"/>
      <c r="CS70" s="35"/>
      <c r="CT70" s="12" t="e">
        <f t="shared" ref="CT70:CT72" si="835">CS70/CR70*100</f>
        <v>#DIV/0!</v>
      </c>
      <c r="CU70" s="35"/>
      <c r="CV70" s="35"/>
      <c r="CW70" s="12" t="e">
        <f t="shared" ref="CW70:CW72" si="836">CV70/CU70*100</f>
        <v>#DIV/0!</v>
      </c>
      <c r="CX70" s="35"/>
      <c r="CY70" s="35"/>
      <c r="CZ70" s="12" t="e">
        <f t="shared" si="791"/>
        <v>#DIV/0!</v>
      </c>
      <c r="DA70" s="6">
        <f>DD70+DG70</f>
        <v>123900</v>
      </c>
      <c r="DB70" s="6">
        <f>DE70+DH70</f>
        <v>122350</v>
      </c>
      <c r="DC70" s="12">
        <f t="shared" si="755"/>
        <v>98.748991121872479</v>
      </c>
      <c r="DD70" s="35"/>
      <c r="DE70" s="35"/>
      <c r="DF70" s="12" t="e">
        <f t="shared" si="756"/>
        <v>#DIV/0!</v>
      </c>
      <c r="DG70" s="65">
        <f>DJ70+DM70+DP70+DS70+DV70+EB70+DY70</f>
        <v>123900</v>
      </c>
      <c r="DH70" s="65">
        <f>DK70+DN70+DQ70+DT70+DW70+EC70+DZ70</f>
        <v>122350</v>
      </c>
      <c r="DI70" s="12">
        <f t="shared" si="80"/>
        <v>98.748991121872479</v>
      </c>
      <c r="DJ70" s="35"/>
      <c r="DK70" s="35"/>
      <c r="DL70" s="12" t="e">
        <f t="shared" si="757"/>
        <v>#DIV/0!</v>
      </c>
      <c r="DM70" s="35"/>
      <c r="DN70" s="35"/>
      <c r="DO70" s="12" t="e">
        <f t="shared" si="758"/>
        <v>#DIV/0!</v>
      </c>
      <c r="DP70" s="35"/>
      <c r="DQ70" s="35"/>
      <c r="DR70" s="12" t="e">
        <f t="shared" si="759"/>
        <v>#DIV/0!</v>
      </c>
      <c r="DS70" s="35">
        <f>700+9500</f>
        <v>10200</v>
      </c>
      <c r="DT70" s="49">
        <f>700+9500</f>
        <v>10200</v>
      </c>
      <c r="DU70" s="12">
        <f t="shared" si="760"/>
        <v>100</v>
      </c>
      <c r="DV70" s="35">
        <f>60000-700-5600+60000</f>
        <v>113700</v>
      </c>
      <c r="DW70" s="49">
        <f>28000+10000+74150</f>
        <v>112150</v>
      </c>
      <c r="DX70" s="12">
        <f t="shared" si="761"/>
        <v>98.636763412489003</v>
      </c>
      <c r="DY70" s="35">
        <f>3000-3000</f>
        <v>0</v>
      </c>
      <c r="DZ70" s="34">
        <f>13000-10000-3000</f>
        <v>0</v>
      </c>
      <c r="EA70" s="12" t="e">
        <f t="shared" si="762"/>
        <v>#DIV/0!</v>
      </c>
      <c r="EB70" s="35">
        <f>3000-3000</f>
        <v>0</v>
      </c>
      <c r="EC70" s="34">
        <f>13000-10000-3000</f>
        <v>0</v>
      </c>
      <c r="ED70" s="12" t="e">
        <f t="shared" si="763"/>
        <v>#DIV/0!</v>
      </c>
      <c r="EE70" s="6">
        <f>I70+U70+BB70+BN70+CI70+DA70+BK70</f>
        <v>214700</v>
      </c>
      <c r="EF70" s="6">
        <f>J70+V70+BC70+BO70+CJ70+DB70+BL70</f>
        <v>178610</v>
      </c>
      <c r="EG70" s="12">
        <f t="shared" si="764"/>
        <v>83.190498369818357</v>
      </c>
      <c r="EH70">
        <f t="shared" si="799"/>
        <v>1</v>
      </c>
      <c r="EI70">
        <f t="shared" si="800"/>
        <v>1</v>
      </c>
      <c r="EJ70">
        <f t="shared" si="801"/>
        <v>1</v>
      </c>
      <c r="EK70">
        <f t="shared" si="802"/>
        <v>1</v>
      </c>
      <c r="EL70">
        <f t="shared" si="803"/>
        <v>1</v>
      </c>
      <c r="EM70">
        <f t="shared" si="804"/>
        <v>1</v>
      </c>
      <c r="EN70">
        <f t="shared" si="805"/>
        <v>1</v>
      </c>
      <c r="EO70">
        <f t="shared" si="806"/>
        <v>1</v>
      </c>
      <c r="EP70">
        <f t="shared" si="807"/>
        <v>1</v>
      </c>
      <c r="EQ70">
        <f t="shared" si="808"/>
        <v>1</v>
      </c>
      <c r="ER70">
        <f t="shared" si="809"/>
        <v>1</v>
      </c>
      <c r="ES70">
        <f t="shared" si="810"/>
        <v>1</v>
      </c>
      <c r="ET70">
        <f t="shared" si="811"/>
        <v>12</v>
      </c>
    </row>
    <row r="71" spans="1:152" x14ac:dyDescent="0.25">
      <c r="A71" s="31">
        <v>1101</v>
      </c>
      <c r="B71" s="15">
        <v>350</v>
      </c>
      <c r="C71" s="5" t="s">
        <v>75</v>
      </c>
      <c r="D71" s="32"/>
      <c r="E71" s="32"/>
      <c r="F71" s="6">
        <f>I71+U71+BB71+BN71+CI71+BK71</f>
        <v>22500</v>
      </c>
      <c r="G71" s="6">
        <f t="shared" si="829"/>
        <v>13500</v>
      </c>
      <c r="H71" s="12">
        <f t="shared" si="765"/>
        <v>60</v>
      </c>
      <c r="I71" s="6">
        <f t="shared" si="830"/>
        <v>0</v>
      </c>
      <c r="J71" s="6">
        <f t="shared" si="830"/>
        <v>0</v>
      </c>
      <c r="K71" s="12" t="e">
        <f t="shared" si="766"/>
        <v>#DIV/0!</v>
      </c>
      <c r="L71" s="35"/>
      <c r="M71" s="35"/>
      <c r="N71" s="12" t="e">
        <f t="shared" si="767"/>
        <v>#DIV/0!</v>
      </c>
      <c r="O71" s="32"/>
      <c r="P71" s="32"/>
      <c r="Q71" s="12" t="e">
        <f t="shared" si="768"/>
        <v>#DIV/0!</v>
      </c>
      <c r="R71" s="35"/>
      <c r="S71" s="35"/>
      <c r="T71" s="12" t="e">
        <f t="shared" si="769"/>
        <v>#DIV/0!</v>
      </c>
      <c r="U71" s="6">
        <f t="shared" si="831"/>
        <v>0</v>
      </c>
      <c r="V71" s="6">
        <f t="shared" si="831"/>
        <v>0</v>
      </c>
      <c r="W71" s="12" t="e">
        <f t="shared" si="770"/>
        <v>#DIV/0!</v>
      </c>
      <c r="X71" s="35"/>
      <c r="Y71" s="35"/>
      <c r="Z71" s="12" t="e">
        <f t="shared" si="771"/>
        <v>#DIV/0!</v>
      </c>
      <c r="AA71" s="35"/>
      <c r="AB71" s="35"/>
      <c r="AC71" s="12" t="e">
        <f t="shared" si="772"/>
        <v>#DIV/0!</v>
      </c>
      <c r="AD71" s="35"/>
      <c r="AE71" s="35"/>
      <c r="AF71" s="12" t="e">
        <f t="shared" si="773"/>
        <v>#DIV/0!</v>
      </c>
      <c r="AG71" s="35"/>
      <c r="AH71" s="35"/>
      <c r="AI71" s="12" t="e">
        <f t="shared" si="774"/>
        <v>#DIV/0!</v>
      </c>
      <c r="AJ71" s="34"/>
      <c r="AK71" s="35"/>
      <c r="AL71" s="12" t="e">
        <f t="shared" si="775"/>
        <v>#DIV/0!</v>
      </c>
      <c r="AM71" s="35"/>
      <c r="AN71" s="35"/>
      <c r="AO71" s="12" t="e">
        <f t="shared" si="776"/>
        <v>#DIV/0!</v>
      </c>
      <c r="AP71" s="35"/>
      <c r="AQ71" s="49"/>
      <c r="AR71" s="12" t="e">
        <f t="shared" si="777"/>
        <v>#DIV/0!</v>
      </c>
      <c r="AS71" s="34"/>
      <c r="AT71" s="34"/>
      <c r="AU71" s="34"/>
      <c r="AV71" s="35"/>
      <c r="AW71" s="49"/>
      <c r="AX71" s="12" t="e">
        <f t="shared" si="778"/>
        <v>#DIV/0!</v>
      </c>
      <c r="AY71" s="12"/>
      <c r="AZ71" s="12"/>
      <c r="BA71" s="12" t="e">
        <f t="shared" si="779"/>
        <v>#DIV/0!</v>
      </c>
      <c r="BB71" s="12"/>
      <c r="BC71" s="12"/>
      <c r="BD71" s="12"/>
      <c r="BE71" s="34"/>
      <c r="BF71" s="34"/>
      <c r="BG71" s="12"/>
      <c r="BH71" s="34"/>
      <c r="BI71" s="34"/>
      <c r="BJ71" s="34"/>
      <c r="BK71" s="36"/>
      <c r="BL71" s="36"/>
      <c r="BM71" s="12" t="e">
        <f t="shared" si="782"/>
        <v>#DIV/0!</v>
      </c>
      <c r="BN71" s="6"/>
      <c r="BO71" s="6"/>
      <c r="BP71" s="12" t="e">
        <f t="shared" si="783"/>
        <v>#DIV/0!</v>
      </c>
      <c r="BQ71" s="32"/>
      <c r="BR71" s="32"/>
      <c r="BS71" s="12" t="e">
        <f t="shared" si="784"/>
        <v>#DIV/0!</v>
      </c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12" t="e">
        <f t="shared" si="785"/>
        <v>#DIV/0!</v>
      </c>
      <c r="CI71" s="6">
        <f t="shared" si="832"/>
        <v>22500</v>
      </c>
      <c r="CJ71" s="6">
        <f t="shared" si="832"/>
        <v>13500</v>
      </c>
      <c r="CK71" s="12">
        <f t="shared" si="819"/>
        <v>60</v>
      </c>
      <c r="CL71" s="35"/>
      <c r="CM71" s="35"/>
      <c r="CN71" s="12" t="e">
        <f t="shared" si="833"/>
        <v>#DIV/0!</v>
      </c>
      <c r="CO71" s="35"/>
      <c r="CP71" s="35"/>
      <c r="CQ71" s="12" t="e">
        <f t="shared" si="834"/>
        <v>#DIV/0!</v>
      </c>
      <c r="CR71" s="35"/>
      <c r="CS71" s="35"/>
      <c r="CT71" s="12" t="e">
        <f t="shared" si="835"/>
        <v>#DIV/0!</v>
      </c>
      <c r="CU71" s="35"/>
      <c r="CV71" s="35"/>
      <c r="CW71" s="12" t="e">
        <f t="shared" si="836"/>
        <v>#DIV/0!</v>
      </c>
      <c r="CX71" s="35">
        <f>7500+10000+5000</f>
        <v>22500</v>
      </c>
      <c r="CY71" s="35">
        <f>7500+6000</f>
        <v>13500</v>
      </c>
      <c r="CZ71" s="12">
        <f t="shared" si="791"/>
        <v>60</v>
      </c>
      <c r="DA71" s="6">
        <f>DD71+DJ71+DM71+DP71+DS71+DV71+EB71</f>
        <v>0</v>
      </c>
      <c r="DB71" s="6">
        <f>DE71+DK71+DN71+DQ71+DT71+DW71+EC71</f>
        <v>0</v>
      </c>
      <c r="DC71" s="12" t="e">
        <f t="shared" si="755"/>
        <v>#DIV/0!</v>
      </c>
      <c r="DD71" s="35"/>
      <c r="DE71" s="35"/>
      <c r="DF71" s="12" t="e">
        <f t="shared" si="756"/>
        <v>#DIV/0!</v>
      </c>
      <c r="DG71" s="65">
        <f>DJ71+DM71+DP71+DS71+DV71+EB71</f>
        <v>0</v>
      </c>
      <c r="DH71" s="65">
        <f>DK71+DN71+DQ71+DT71+DW71+EC71</f>
        <v>0</v>
      </c>
      <c r="DI71" s="12" t="e">
        <f t="shared" si="80"/>
        <v>#DIV/0!</v>
      </c>
      <c r="DJ71" s="35"/>
      <c r="DK71" s="35"/>
      <c r="DL71" s="12" t="e">
        <f t="shared" si="757"/>
        <v>#DIV/0!</v>
      </c>
      <c r="DM71" s="35"/>
      <c r="DN71" s="35"/>
      <c r="DO71" s="12" t="e">
        <f t="shared" si="758"/>
        <v>#DIV/0!</v>
      </c>
      <c r="DP71" s="35"/>
      <c r="DQ71" s="35"/>
      <c r="DR71" s="12"/>
      <c r="DS71" s="35"/>
      <c r="DT71" s="35"/>
      <c r="DU71" s="12" t="e">
        <f t="shared" si="760"/>
        <v>#DIV/0!</v>
      </c>
      <c r="DV71" s="35"/>
      <c r="DW71" s="49"/>
      <c r="DX71" s="12" t="e">
        <f t="shared" si="761"/>
        <v>#DIV/0!</v>
      </c>
      <c r="DY71" s="35"/>
      <c r="DZ71" s="35"/>
      <c r="EA71" s="12" t="e">
        <f t="shared" si="762"/>
        <v>#DIV/0!</v>
      </c>
      <c r="EB71" s="35"/>
      <c r="EC71" s="35"/>
      <c r="ED71" s="12" t="e">
        <f t="shared" si="763"/>
        <v>#DIV/0!</v>
      </c>
      <c r="EE71" s="6">
        <f>I71+U71+BB71+BN71+CI71+DA71+BK71</f>
        <v>22500</v>
      </c>
      <c r="EF71" s="6">
        <f>J71+V71+BC71+BO71+CJ71+DB71+BL71</f>
        <v>13500</v>
      </c>
      <c r="EG71" s="12">
        <f t="shared" si="764"/>
        <v>60</v>
      </c>
    </row>
    <row r="72" spans="1:152" x14ac:dyDescent="0.25">
      <c r="A72" s="31">
        <v>1301</v>
      </c>
      <c r="B72" s="15">
        <v>730</v>
      </c>
      <c r="C72" s="5" t="s">
        <v>105</v>
      </c>
      <c r="D72" s="32"/>
      <c r="E72" s="32"/>
      <c r="F72" s="6">
        <f>I72+U72+BB72+BN72+CI72+BK72+AY72</f>
        <v>2000</v>
      </c>
      <c r="G72" s="6">
        <f>J72+V72+BC72+BO72+CJ72+BL72+AZ72</f>
        <v>0</v>
      </c>
      <c r="H72" s="12">
        <f t="shared" si="765"/>
        <v>0</v>
      </c>
      <c r="I72" s="6">
        <f t="shared" si="830"/>
        <v>0</v>
      </c>
      <c r="J72" s="6">
        <f t="shared" si="830"/>
        <v>0</v>
      </c>
      <c r="K72" s="12" t="e">
        <f t="shared" si="766"/>
        <v>#DIV/0!</v>
      </c>
      <c r="L72" s="35"/>
      <c r="M72" s="35"/>
      <c r="N72" s="12" t="e">
        <f t="shared" si="767"/>
        <v>#DIV/0!</v>
      </c>
      <c r="O72" s="32"/>
      <c r="P72" s="32"/>
      <c r="Q72" s="12"/>
      <c r="R72" s="35"/>
      <c r="S72" s="35"/>
      <c r="T72" s="12" t="e">
        <f t="shared" si="769"/>
        <v>#DIV/0!</v>
      </c>
      <c r="U72" s="6">
        <f t="shared" si="831"/>
        <v>0</v>
      </c>
      <c r="V72" s="6">
        <f t="shared" si="831"/>
        <v>0</v>
      </c>
      <c r="W72" s="12" t="e">
        <f t="shared" si="770"/>
        <v>#DIV/0!</v>
      </c>
      <c r="X72" s="35"/>
      <c r="Y72" s="35"/>
      <c r="Z72" s="12" t="e">
        <f t="shared" si="771"/>
        <v>#DIV/0!</v>
      </c>
      <c r="AA72" s="35"/>
      <c r="AB72" s="35"/>
      <c r="AC72" s="12" t="e">
        <f t="shared" si="772"/>
        <v>#DIV/0!</v>
      </c>
      <c r="AD72" s="35"/>
      <c r="AE72" s="35"/>
      <c r="AF72" s="12" t="e">
        <f t="shared" si="773"/>
        <v>#DIV/0!</v>
      </c>
      <c r="AG72" s="35"/>
      <c r="AH72" s="35"/>
      <c r="AI72" s="12" t="e">
        <f t="shared" si="774"/>
        <v>#DIV/0!</v>
      </c>
      <c r="AJ72" s="34"/>
      <c r="AK72" s="35"/>
      <c r="AL72" s="12" t="e">
        <f t="shared" si="775"/>
        <v>#DIV/0!</v>
      </c>
      <c r="AM72" s="35"/>
      <c r="AN72" s="35"/>
      <c r="AO72" s="12" t="e">
        <f t="shared" si="776"/>
        <v>#DIV/0!</v>
      </c>
      <c r="AP72" s="35"/>
      <c r="AQ72" s="49"/>
      <c r="AR72" s="12" t="e">
        <f t="shared" si="777"/>
        <v>#DIV/0!</v>
      </c>
      <c r="AS72" s="34"/>
      <c r="AT72" s="34"/>
      <c r="AU72" s="34"/>
      <c r="AV72" s="35"/>
      <c r="AW72" s="49"/>
      <c r="AX72" s="12" t="e">
        <f t="shared" si="778"/>
        <v>#DIV/0!</v>
      </c>
      <c r="AY72" s="6">
        <f>2000</f>
        <v>2000</v>
      </c>
      <c r="AZ72" s="12"/>
      <c r="BA72" s="12">
        <f t="shared" si="779"/>
        <v>0</v>
      </c>
      <c r="BB72" s="12"/>
      <c r="BC72" s="12"/>
      <c r="BD72" s="12"/>
      <c r="BE72" s="34"/>
      <c r="BF72" s="34"/>
      <c r="BG72" s="12"/>
      <c r="BH72" s="34"/>
      <c r="BI72" s="34"/>
      <c r="BJ72" s="34"/>
      <c r="BK72" s="36"/>
      <c r="BL72" s="36"/>
      <c r="BM72" s="12" t="e">
        <f t="shared" si="782"/>
        <v>#DIV/0!</v>
      </c>
      <c r="BN72" s="6"/>
      <c r="BO72" s="6"/>
      <c r="BP72" s="12" t="e">
        <f t="shared" si="783"/>
        <v>#DIV/0!</v>
      </c>
      <c r="BQ72" s="32"/>
      <c r="BR72" s="32"/>
      <c r="BS72" s="12" t="e">
        <f t="shared" si="784"/>
        <v>#DIV/0!</v>
      </c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12" t="e">
        <f t="shared" si="785"/>
        <v>#DIV/0!</v>
      </c>
      <c r="CI72" s="6"/>
      <c r="CJ72" s="6"/>
      <c r="CK72" s="12" t="e">
        <f t="shared" si="819"/>
        <v>#DIV/0!</v>
      </c>
      <c r="CL72" s="35"/>
      <c r="CM72" s="35"/>
      <c r="CN72" s="12" t="e">
        <f t="shared" si="833"/>
        <v>#DIV/0!</v>
      </c>
      <c r="CO72" s="35"/>
      <c r="CP72" s="35"/>
      <c r="CQ72" s="12" t="e">
        <f t="shared" si="834"/>
        <v>#DIV/0!</v>
      </c>
      <c r="CR72" s="35"/>
      <c r="CS72" s="35"/>
      <c r="CT72" s="12" t="e">
        <f t="shared" si="835"/>
        <v>#DIV/0!</v>
      </c>
      <c r="CU72" s="35"/>
      <c r="CV72" s="35"/>
      <c r="CW72" s="12" t="e">
        <f t="shared" si="836"/>
        <v>#DIV/0!</v>
      </c>
      <c r="CX72" s="35"/>
      <c r="CY72" s="35"/>
      <c r="CZ72" s="12" t="e">
        <f t="shared" si="791"/>
        <v>#DIV/0!</v>
      </c>
      <c r="DA72" s="6"/>
      <c r="DB72" s="6"/>
      <c r="DC72" s="12" t="e">
        <f t="shared" si="755"/>
        <v>#DIV/0!</v>
      </c>
      <c r="DD72" s="35"/>
      <c r="DE72" s="35"/>
      <c r="DF72" s="12" t="e">
        <f t="shared" si="756"/>
        <v>#DIV/0!</v>
      </c>
      <c r="DG72" s="65">
        <f>DJ72+DM72+DP72+DS72+DV72+EB72</f>
        <v>0</v>
      </c>
      <c r="DH72" s="65">
        <f>DK72+DN72+DQ72+DT72+DW72+EC72</f>
        <v>0</v>
      </c>
      <c r="DI72" s="12" t="e">
        <f t="shared" si="80"/>
        <v>#DIV/0!</v>
      </c>
      <c r="DJ72" s="35"/>
      <c r="DK72" s="35"/>
      <c r="DL72" s="12" t="e">
        <f t="shared" si="757"/>
        <v>#DIV/0!</v>
      </c>
      <c r="DM72" s="35"/>
      <c r="DN72" s="35"/>
      <c r="DO72" s="12" t="e">
        <f t="shared" si="758"/>
        <v>#DIV/0!</v>
      </c>
      <c r="DP72" s="35"/>
      <c r="DQ72" s="35"/>
      <c r="DR72" s="12"/>
      <c r="DS72" s="35"/>
      <c r="DT72" s="35"/>
      <c r="DU72" s="12" t="e">
        <f t="shared" si="760"/>
        <v>#DIV/0!</v>
      </c>
      <c r="DV72" s="35"/>
      <c r="DW72" s="49"/>
      <c r="DX72" s="12" t="e">
        <f t="shared" si="761"/>
        <v>#DIV/0!</v>
      </c>
      <c r="DY72" s="35"/>
      <c r="DZ72" s="35"/>
      <c r="EA72" s="12" t="e">
        <f t="shared" si="762"/>
        <v>#DIV/0!</v>
      </c>
      <c r="EB72" s="35"/>
      <c r="EC72" s="35"/>
      <c r="ED72" s="12" t="e">
        <f t="shared" si="763"/>
        <v>#DIV/0!</v>
      </c>
      <c r="EE72" s="6">
        <f>I72+U72+BB72+BN72+CI72+DA72+BK72+AY72</f>
        <v>2000</v>
      </c>
      <c r="EF72" s="6">
        <f>J72+V72+BC72+BO72+CJ72+DB72+BL72+AZ72</f>
        <v>0</v>
      </c>
      <c r="EG72" s="12">
        <f t="shared" si="764"/>
        <v>0</v>
      </c>
    </row>
    <row r="73" spans="1:152" x14ac:dyDescent="0.25">
      <c r="A73" s="30">
        <v>1403</v>
      </c>
      <c r="B73" s="30"/>
      <c r="C73" s="13" t="s">
        <v>76</v>
      </c>
      <c r="D73" s="36"/>
      <c r="E73" s="36"/>
      <c r="F73" s="37">
        <f>I73+U73+BB73+BN73+CI73+BK73</f>
        <v>238742</v>
      </c>
      <c r="G73" s="37">
        <f t="shared" si="829"/>
        <v>134291</v>
      </c>
      <c r="H73" s="12">
        <f t="shared" si="765"/>
        <v>56.249424064471263</v>
      </c>
      <c r="I73" s="10">
        <f>L73+O73+R73</f>
        <v>0</v>
      </c>
      <c r="J73" s="10">
        <f>M73+P73+S73</f>
        <v>0</v>
      </c>
      <c r="K73" s="12" t="e">
        <f t="shared" si="766"/>
        <v>#DIV/0!</v>
      </c>
      <c r="L73" s="33"/>
      <c r="M73" s="33"/>
      <c r="N73" s="12" t="e">
        <f t="shared" si="767"/>
        <v>#DIV/0!</v>
      </c>
      <c r="O73" s="36"/>
      <c r="P73" s="36"/>
      <c r="Q73" s="12" t="e">
        <f t="shared" si="768"/>
        <v>#DIV/0!</v>
      </c>
      <c r="R73" s="33"/>
      <c r="S73" s="33"/>
      <c r="T73" s="12" t="e">
        <f t="shared" si="769"/>
        <v>#DIV/0!</v>
      </c>
      <c r="U73" s="10">
        <f t="shared" si="831"/>
        <v>0</v>
      </c>
      <c r="V73" s="10">
        <f t="shared" si="831"/>
        <v>0</v>
      </c>
      <c r="W73" s="12" t="e">
        <f t="shared" si="770"/>
        <v>#DIV/0!</v>
      </c>
      <c r="X73" s="33"/>
      <c r="Y73" s="33"/>
      <c r="Z73" s="12" t="e">
        <f t="shared" si="771"/>
        <v>#DIV/0!</v>
      </c>
      <c r="AA73" s="33"/>
      <c r="AB73" s="33"/>
      <c r="AC73" s="12" t="e">
        <f t="shared" ref="AC73:AC78" si="837">AB73/AA73*100</f>
        <v>#DIV/0!</v>
      </c>
      <c r="AD73" s="33"/>
      <c r="AE73" s="33"/>
      <c r="AF73" s="12" t="e">
        <f t="shared" ref="AF73:AF78" si="838">AE73/AD73*100</f>
        <v>#DIV/0!</v>
      </c>
      <c r="AG73" s="33"/>
      <c r="AH73" s="33"/>
      <c r="AI73" s="12" t="e">
        <f t="shared" ref="AI73:AI78" si="839">AH73/AG73*100</f>
        <v>#DIV/0!</v>
      </c>
      <c r="AJ73" s="38"/>
      <c r="AK73" s="33"/>
      <c r="AL73" s="12" t="e">
        <f t="shared" ref="AL73:AL78" si="840">AK73/AJ73*100</f>
        <v>#DIV/0!</v>
      </c>
      <c r="AM73" s="33"/>
      <c r="AN73" s="33"/>
      <c r="AO73" s="12" t="e">
        <f t="shared" ref="AO73:AO78" si="841">AN73/AM73*100</f>
        <v>#DIV/0!</v>
      </c>
      <c r="AP73" s="33"/>
      <c r="AQ73" s="33"/>
      <c r="AR73" s="12" t="e">
        <f t="shared" ref="AR73:AR78" si="842">AQ73/AP73*100</f>
        <v>#DIV/0!</v>
      </c>
      <c r="AS73" s="34"/>
      <c r="AT73" s="34"/>
      <c r="AU73" s="34"/>
      <c r="AV73" s="33"/>
      <c r="AW73" s="33"/>
      <c r="AX73" s="12" t="e">
        <f t="shared" ref="AX73:AX78" si="843">AW73/AV73*100</f>
        <v>#DIV/0!</v>
      </c>
      <c r="AY73" s="12"/>
      <c r="AZ73" s="12"/>
      <c r="BA73" s="12" t="e">
        <f t="shared" si="779"/>
        <v>#DIV/0!</v>
      </c>
      <c r="BB73" s="11">
        <f>BE73</f>
        <v>0</v>
      </c>
      <c r="BC73" s="11">
        <f>BF73</f>
        <v>0</v>
      </c>
      <c r="BD73" s="12" t="e">
        <f t="shared" ref="BD73:BD78" si="844">BC73/BB73*100</f>
        <v>#DIV/0!</v>
      </c>
      <c r="BE73" s="38"/>
      <c r="BF73" s="38"/>
      <c r="BG73" s="12" t="e">
        <f t="shared" ref="BG73:BG78" si="845">BF73/BE73*100</f>
        <v>#DIV/0!</v>
      </c>
      <c r="BH73" s="34"/>
      <c r="BI73" s="34"/>
      <c r="BJ73" s="34"/>
      <c r="BK73" s="33">
        <f>238742</f>
        <v>238742</v>
      </c>
      <c r="BL73" s="33">
        <f>39791+94500</f>
        <v>134291</v>
      </c>
      <c r="BM73" s="12">
        <f t="shared" ref="BM73:BM78" si="846">BL73/BK73*100</f>
        <v>56.249424064471263</v>
      </c>
      <c r="BN73" s="10">
        <f>BQ73+CF73</f>
        <v>0</v>
      </c>
      <c r="BO73" s="10">
        <f>BR73+CG73</f>
        <v>0</v>
      </c>
      <c r="BP73" s="12" t="e">
        <f t="shared" ref="BP73:BP78" si="847">BO73/BN73*100</f>
        <v>#DIV/0!</v>
      </c>
      <c r="BQ73" s="36"/>
      <c r="BR73" s="36"/>
      <c r="BS73" s="12" t="e">
        <f t="shared" ref="BS73:BS78" si="848">BR73/BQ73*100</f>
        <v>#DIV/0!</v>
      </c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12" t="e">
        <f t="shared" ref="CH73:CH78" si="849">CG73/CF73*100</f>
        <v>#DIV/0!</v>
      </c>
      <c r="CI73" s="6">
        <f t="shared" si="832"/>
        <v>0</v>
      </c>
      <c r="CJ73" s="6">
        <f t="shared" si="832"/>
        <v>0</v>
      </c>
      <c r="CK73" s="12" t="e">
        <f t="shared" si="819"/>
        <v>#DIV/0!</v>
      </c>
      <c r="CL73" s="35"/>
      <c r="CM73" s="35"/>
      <c r="CN73" s="12" t="e">
        <f t="shared" si="833"/>
        <v>#DIV/0!</v>
      </c>
      <c r="CO73" s="35"/>
      <c r="CP73" s="35"/>
      <c r="CQ73" s="12" t="e">
        <f t="shared" ref="CQ73:CQ78" si="850">CP73/CO73*100</f>
        <v>#DIV/0!</v>
      </c>
      <c r="CR73" s="35"/>
      <c r="CS73" s="35"/>
      <c r="CT73" s="12" t="e">
        <f t="shared" ref="CT73:CT78" si="851">CS73/CR73*100</f>
        <v>#DIV/0!</v>
      </c>
      <c r="CU73" s="35"/>
      <c r="CV73" s="35"/>
      <c r="CW73" s="12" t="e">
        <f t="shared" ref="CW73:CW78" si="852">CV73/CU73*100</f>
        <v>#DIV/0!</v>
      </c>
      <c r="CX73" s="35"/>
      <c r="CY73" s="35"/>
      <c r="CZ73" s="12" t="e">
        <f t="shared" si="791"/>
        <v>#DIV/0!</v>
      </c>
      <c r="DA73" s="10">
        <f>DD73+DJ73+DM73+DP73+DS73+DV73</f>
        <v>0</v>
      </c>
      <c r="DB73" s="10">
        <f>DE73+DK73+DN73+DQ73+DT73+DW73</f>
        <v>0</v>
      </c>
      <c r="DC73" s="12" t="e">
        <f t="shared" si="755"/>
        <v>#DIV/0!</v>
      </c>
      <c r="DD73" s="33"/>
      <c r="DE73" s="33"/>
      <c r="DF73" s="12" t="e">
        <f t="shared" si="756"/>
        <v>#DIV/0!</v>
      </c>
      <c r="DG73" s="66"/>
      <c r="DH73" s="66"/>
      <c r="DI73" s="12" t="e">
        <f t="shared" si="80"/>
        <v>#DIV/0!</v>
      </c>
      <c r="DJ73" s="33"/>
      <c r="DK73" s="33"/>
      <c r="DL73" s="12" t="e">
        <f t="shared" ref="DL73:DL78" si="853">DK73/DJ73*100</f>
        <v>#DIV/0!</v>
      </c>
      <c r="DM73" s="33"/>
      <c r="DN73" s="33"/>
      <c r="DO73" s="12" t="e">
        <f t="shared" ref="DO73:DO78" si="854">DN73/DM73*100</f>
        <v>#DIV/0!</v>
      </c>
      <c r="DP73" s="33"/>
      <c r="DQ73" s="33"/>
      <c r="DR73" s="12" t="e">
        <f t="shared" ref="DR73:DR78" si="855">DQ73/DP73*100</f>
        <v>#DIV/0!</v>
      </c>
      <c r="DS73" s="33"/>
      <c r="DT73" s="33"/>
      <c r="DU73" s="12" t="e">
        <f t="shared" si="760"/>
        <v>#DIV/0!</v>
      </c>
      <c r="DV73" s="33"/>
      <c r="DW73" s="33"/>
      <c r="DX73" s="12" t="e">
        <f t="shared" ref="DX73:DX78" si="856">DW73/DV73*100</f>
        <v>#DIV/0!</v>
      </c>
      <c r="DY73" s="38"/>
      <c r="DZ73" s="38"/>
      <c r="EA73" s="12" t="e">
        <f t="shared" si="762"/>
        <v>#DIV/0!</v>
      </c>
      <c r="EB73" s="38"/>
      <c r="EC73" s="38"/>
      <c r="ED73" s="12" t="e">
        <f t="shared" si="763"/>
        <v>#DIV/0!</v>
      </c>
      <c r="EE73" s="6">
        <f>I73+U73+BB73+BN73+CI73+DA73+BK73</f>
        <v>238742</v>
      </c>
      <c r="EF73" s="6">
        <f>J73+V73+BC73+BO73+CJ73+DB73+BL73</f>
        <v>134291</v>
      </c>
      <c r="EG73" s="12">
        <f t="shared" si="764"/>
        <v>56.249424064471263</v>
      </c>
      <c r="EH73">
        <f t="shared" ref="EH73" si="857">IF(M73&lt;=L73,1,0)</f>
        <v>1</v>
      </c>
      <c r="EI73">
        <f t="shared" ref="EI73" si="858">IF(S73&lt;=R73,1,0)</f>
        <v>1</v>
      </c>
      <c r="EJ73">
        <f t="shared" ref="EJ73" si="859">IF(Y73&lt;=X73,1,0)</f>
        <v>1</v>
      </c>
      <c r="EK73">
        <f t="shared" ref="EK73" si="860">IF(AE73&lt;=AD73,1,0)</f>
        <v>1</v>
      </c>
      <c r="EL73">
        <f t="shared" ref="EL73" si="861">IF(AN73&lt;=AM73,1,0)</f>
        <v>1</v>
      </c>
      <c r="EM73">
        <f t="shared" ref="EM73" si="862">IF(AQ73&lt;=AP73,1,0)</f>
        <v>1</v>
      </c>
      <c r="EN73">
        <f t="shared" ref="EN73" si="863">IF(BL73&lt;=BK73,1,0)</f>
        <v>1</v>
      </c>
      <c r="EO73">
        <f t="shared" ref="EO73" si="864">IF(CG73&lt;=CF73,1,0)</f>
        <v>1</v>
      </c>
      <c r="EP73">
        <f t="shared" ref="EP73" si="865">IF(CJ73&lt;=CI73,1,0)</f>
        <v>1</v>
      </c>
      <c r="EQ73">
        <f t="shared" ref="EQ73" si="866">IF(DE73&lt;=DD73,1,0)</f>
        <v>1</v>
      </c>
      <c r="ER73">
        <f t="shared" ref="ER73" si="867">IF(DT73&lt;=DS73,1,0)</f>
        <v>1</v>
      </c>
      <c r="ES73">
        <f t="shared" ref="ES73" si="868">IF(DW73&lt;=DV73,1,0)</f>
        <v>1</v>
      </c>
      <c r="ET73">
        <f t="shared" ref="ET73" si="869">SUM(EH73:ES73)</f>
        <v>12</v>
      </c>
    </row>
    <row r="74" spans="1:152" x14ac:dyDescent="0.25">
      <c r="A74" s="5"/>
      <c r="B74" s="5"/>
      <c r="C74" s="39" t="s">
        <v>27</v>
      </c>
      <c r="D74" s="36" t="e">
        <f>D4+#REF!+D34+#REF!+D58+#REF!+D67</f>
        <v>#REF!</v>
      </c>
      <c r="E74" s="36" t="e">
        <f>E4+#REF!+E34+#REF!+E58+#REF!+E67</f>
        <v>#REF!</v>
      </c>
      <c r="F74" s="40">
        <f>F4+F34+F58+F67+F21+F24+F69+F73+F56+F72</f>
        <v>28871437</v>
      </c>
      <c r="G74" s="40">
        <f>G4+G34+G58+G67+G21+G24+G69+G73+G56+G72</f>
        <v>20955511.18</v>
      </c>
      <c r="H74" s="12">
        <f t="shared" si="765"/>
        <v>72.582155089821114</v>
      </c>
      <c r="I74" s="40">
        <f>I4+I34+I58+I67+I21+I24+I69+I73+I56</f>
        <v>9008030</v>
      </c>
      <c r="J74" s="40">
        <f>J4+J34+J58+J67+J21+J24+J69+J73+J56</f>
        <v>7241887.0099999988</v>
      </c>
      <c r="K74" s="12">
        <f t="shared" si="766"/>
        <v>80.393682192443833</v>
      </c>
      <c r="L74" s="40">
        <f>L4+L34+L58+L67+L21+L24+L69+L73+L56</f>
        <v>6918740.4000000004</v>
      </c>
      <c r="M74" s="40">
        <f>M4+M34+M58+M67+M21+M24+M69+M73+M56</f>
        <v>5708788.2899999991</v>
      </c>
      <c r="N74" s="12">
        <f t="shared" si="767"/>
        <v>82.511959691391212</v>
      </c>
      <c r="O74" s="40">
        <f>O4+O34+O58+O67+O21+O24+O69+O73+O56</f>
        <v>0</v>
      </c>
      <c r="P74" s="40">
        <f>P4+P34+P58+P67+P21+P24+P69+P73+P56</f>
        <v>0</v>
      </c>
      <c r="Q74" s="12" t="e">
        <f t="shared" si="768"/>
        <v>#DIV/0!</v>
      </c>
      <c r="R74" s="40">
        <f>R4+R34+R58+R67+R21+R24+R69+R73+R56</f>
        <v>2089289.6</v>
      </c>
      <c r="S74" s="40">
        <f>S4+S34+S58+S67+S21+S24+S69+S73+S56</f>
        <v>1533098.72</v>
      </c>
      <c r="T74" s="12">
        <f t="shared" si="769"/>
        <v>73.378947561888978</v>
      </c>
      <c r="U74" s="40">
        <f>U4+U34+U58+U67+U21+U24+U69+U73+U56</f>
        <v>18618565</v>
      </c>
      <c r="V74" s="40">
        <f>V4+V34+V58+V67+V21+V24+V69+V73+V56</f>
        <v>12662784.98</v>
      </c>
      <c r="W74" s="12">
        <f t="shared" si="770"/>
        <v>68.011605513099425</v>
      </c>
      <c r="X74" s="40">
        <f>X4+X34+X58+X67+X21+X24+X69+X73+X56</f>
        <v>121100</v>
      </c>
      <c r="Y74" s="40">
        <f>Y4+Y34+Y58+Y67+Y21+Y24+Y69+Y73+Y56</f>
        <v>119719.29</v>
      </c>
      <c r="Z74" s="12">
        <f t="shared" si="771"/>
        <v>98.859859620148626</v>
      </c>
      <c r="AA74" s="40">
        <f>AA4+AA34+AA58+AA67+AA21+AA24+AA69+AA73+AA56</f>
        <v>3600</v>
      </c>
      <c r="AB74" s="40">
        <f>AB4+AB34+AB58+AB67+AB21+AB24+AB69+AB73+AB56</f>
        <v>2700</v>
      </c>
      <c r="AC74" s="12">
        <f t="shared" si="837"/>
        <v>75</v>
      </c>
      <c r="AD74" s="40">
        <f>AD4+AD34+AD58+AD67+AD21+AD24+AD69+AD73+AD56</f>
        <v>767000</v>
      </c>
      <c r="AE74" s="40">
        <f>AE4+AE34+AE58+AE67+AE21+AE24+AE69+AE73+AE56</f>
        <v>566553.16999999993</v>
      </c>
      <c r="AF74" s="12">
        <f t="shared" si="838"/>
        <v>73.866123859191646</v>
      </c>
      <c r="AG74" s="40">
        <f>AG4+AG34+AG58+AG67+AG21+AG24+AG69+AG73+AG56</f>
        <v>0</v>
      </c>
      <c r="AH74" s="40">
        <f>AH4+AH34+AH58+AH67+AH21+AH24+AH69+AH73+AH56</f>
        <v>0</v>
      </c>
      <c r="AI74" s="12" t="e">
        <f t="shared" si="839"/>
        <v>#DIV/0!</v>
      </c>
      <c r="AJ74" s="40">
        <f>AJ4+AJ34+AJ58+AJ67+AJ21+AJ24+AJ69+AJ73+AJ56</f>
        <v>0</v>
      </c>
      <c r="AK74" s="40">
        <f>AK4+AK34+AK58+AK67+AK21+AK24+AK69+AK73+AK56</f>
        <v>0</v>
      </c>
      <c r="AL74" s="12" t="e">
        <f t="shared" si="840"/>
        <v>#DIV/0!</v>
      </c>
      <c r="AM74" s="40">
        <f>AM4+AM34+AM58+AM67+AM21+AM24+AM69+AM73+AM56</f>
        <v>2849392</v>
      </c>
      <c r="AN74" s="40">
        <f>AN4+AN34+AN58+AN67+AN21+AN24+AN69+AN73+AN56</f>
        <v>858410</v>
      </c>
      <c r="AO74" s="12">
        <f t="shared" si="841"/>
        <v>30.12607601902441</v>
      </c>
      <c r="AP74" s="40">
        <f>AP4+AP34+AP58+AP67+AP21+AP24+AP69+AP73+AP56</f>
        <v>1082173</v>
      </c>
      <c r="AQ74" s="40">
        <f>AQ4+AQ34+AQ58+AQ67+AQ21+AQ24+AQ69+AQ73+AQ56</f>
        <v>710975.75</v>
      </c>
      <c r="AR74" s="12">
        <f t="shared" si="842"/>
        <v>65.698899344189883</v>
      </c>
      <c r="AS74" s="40">
        <f>AS4+AS34+AS58+AS67+AS21+AS24+AS69+AS73+AS56</f>
        <v>9500</v>
      </c>
      <c r="AT74" s="40">
        <f>AT4+AT34+AT58+AT67+AT21+AT24+AT69+AT73+AT56</f>
        <v>9426.77</v>
      </c>
      <c r="AU74" s="12">
        <f t="shared" ref="AU74:AU78" si="870">AT74/AS74*100</f>
        <v>99.229157894736844</v>
      </c>
      <c r="AV74" s="40">
        <f>AV4+AV34+AV58+AV67+AV21+AV24+AV69+AV73+AV56+AV72</f>
        <v>13785800</v>
      </c>
      <c r="AW74" s="40">
        <f>AW4+AW34+AW58+AW67+AW21+AW24+AW69+AW73+AW56+AW72</f>
        <v>10395000</v>
      </c>
      <c r="AX74" s="12">
        <f t="shared" si="843"/>
        <v>75.403676246572559</v>
      </c>
      <c r="AY74" s="40">
        <f>AY4+AY34+AY58+AY67+AY21+AY24+AY69+AY73+AY56+AY72</f>
        <v>2000</v>
      </c>
      <c r="AZ74" s="40">
        <f>AZ4+AZ34+AZ58+AZ67+AZ21+AZ24+AZ69+AZ73+AZ56+AZ72</f>
        <v>0</v>
      </c>
      <c r="BA74" s="12">
        <f t="shared" si="779"/>
        <v>0</v>
      </c>
      <c r="BB74" s="40">
        <f>BB4+BB34+BB58+BB67+BB21+BB24+BB69+BB73+BB56</f>
        <v>0</v>
      </c>
      <c r="BC74" s="40">
        <f>BC4+BC34+BC58+BC67+BC21+BC24+BC69+BC73+BC56</f>
        <v>0</v>
      </c>
      <c r="BD74" s="12" t="e">
        <f t="shared" si="844"/>
        <v>#DIV/0!</v>
      </c>
      <c r="BE74" s="40">
        <f>BE4+BE34+BE58+BE67+BE21+BE24+BE69+BE73+BE56</f>
        <v>0</v>
      </c>
      <c r="BF74" s="40">
        <f>BF4+BF34+BF58+BF67+BF21+BF24+BF69+BF73+BF56</f>
        <v>0</v>
      </c>
      <c r="BG74" s="12" t="e">
        <f t="shared" si="845"/>
        <v>#DIV/0!</v>
      </c>
      <c r="BH74" s="34"/>
      <c r="BI74" s="34"/>
      <c r="BJ74" s="34"/>
      <c r="BK74" s="40">
        <f>BK4+BK34+BK58+BK67+BK21+BK24+BK69+BK73+BK56</f>
        <v>238742</v>
      </c>
      <c r="BL74" s="40">
        <f>BL4+BL34+BL58+BL67+BL21+BL24+BL69+BL73+BL56</f>
        <v>134291</v>
      </c>
      <c r="BM74" s="12">
        <f t="shared" si="846"/>
        <v>56.249424064471263</v>
      </c>
      <c r="BN74" s="40">
        <f>BN4+BN34+BN58+BN67+BN21+BN24+BN69+BN73+BN56</f>
        <v>120000</v>
      </c>
      <c r="BO74" s="40">
        <f>BO4+BO34+BO58+BO67+BO21+BO24+BO69+BO73+BO56</f>
        <v>90000</v>
      </c>
      <c r="BP74" s="12">
        <f t="shared" si="847"/>
        <v>75</v>
      </c>
      <c r="BQ74" s="40">
        <f>BQ4+BQ34+BQ58+BQ67+BQ21+BQ24+BQ69+BQ73+BQ56</f>
        <v>0</v>
      </c>
      <c r="BR74" s="40">
        <f>BR4+BR34+BR58+BR67+BR21+BR24+BR69+BR73+BR56</f>
        <v>0</v>
      </c>
      <c r="BS74" s="12" t="e">
        <f t="shared" si="848"/>
        <v>#DIV/0!</v>
      </c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40">
        <f>CF4+CF34+CF58+CF67+CF21+CF24+CF69+CF73+CF56</f>
        <v>120000</v>
      </c>
      <c r="CG74" s="40">
        <f>CG4+CG34+CG58+CG67+CG21+CG24+CG69+CG73+CG56</f>
        <v>90000</v>
      </c>
      <c r="CH74" s="12">
        <f t="shared" si="849"/>
        <v>75</v>
      </c>
      <c r="CI74" s="40">
        <f>CI4+CI34+CI58+CI67+CI21+CI24+CI69+CI73+CI56</f>
        <v>884100</v>
      </c>
      <c r="CJ74" s="40">
        <f>CJ4+CJ34+CJ58+CJ67+CJ21+CJ24+CJ69+CJ73+CJ56</f>
        <v>826548.19000000006</v>
      </c>
      <c r="CK74" s="12">
        <f t="shared" si="819"/>
        <v>93.490350639067984</v>
      </c>
      <c r="CL74" s="40">
        <f>CL4+CL34+CL58+CL67+CL21+CL24+CL69+CL73+CL56</f>
        <v>590000</v>
      </c>
      <c r="CM74" s="40">
        <f>CM4+CM34+CM58+CM67+CM21+CM24+CM69+CM73+CM56</f>
        <v>589652</v>
      </c>
      <c r="CN74" s="12">
        <f t="shared" si="833"/>
        <v>99.941016949152541</v>
      </c>
      <c r="CO74" s="40">
        <f>CO4+CO34+CO58+CO67+CO21+CO24+CO69+CO73+CO56</f>
        <v>19300</v>
      </c>
      <c r="CP74" s="40">
        <f>CP4+CP34+CP58+CP67+CP21+CP24+CP69+CP73+CP56</f>
        <v>19102.789999999997</v>
      </c>
      <c r="CQ74" s="12">
        <f t="shared" si="850"/>
        <v>98.978186528497389</v>
      </c>
      <c r="CR74" s="40">
        <f>CR4+CR34+CR58+CR67+CR21+CR24+CR69+CR73+CR56</f>
        <v>0</v>
      </c>
      <c r="CS74" s="40">
        <f>CS4+CS34+CS58+CS67+CS21+CS24+CS69+CS73+CS56</f>
        <v>0</v>
      </c>
      <c r="CT74" s="12" t="e">
        <f t="shared" si="851"/>
        <v>#DIV/0!</v>
      </c>
      <c r="CU74" s="40">
        <f>CU4+CU34+CU58+CU67+CU21+CU24+CU69+CU73+CU56</f>
        <v>186100</v>
      </c>
      <c r="CV74" s="40">
        <f>CV4+CV34+CV58+CV67+CV21+CV24+CV69+CV73+CV56</f>
        <v>186093.4</v>
      </c>
      <c r="CW74" s="12">
        <f t="shared" si="852"/>
        <v>99.996453519613098</v>
      </c>
      <c r="CX74" s="40">
        <f>CX4+CX34+CX58+CX67+CX21+CX24+CX69+CX73+CX56</f>
        <v>88700</v>
      </c>
      <c r="CY74" s="40">
        <f>CY4+CY34+CY58+CY67+CY21+CY24+CY69+CY73+CY56</f>
        <v>31700</v>
      </c>
      <c r="CZ74" s="12">
        <f t="shared" si="791"/>
        <v>35.738444193912059</v>
      </c>
      <c r="DA74" s="40">
        <f>DA4+DA34+DA58+DA67+DA21+DA24+DA69+DA73+DA56</f>
        <v>6554200</v>
      </c>
      <c r="DB74" s="40">
        <f>DB4+DB34+DB58+DB67+DB21+DB24+DB69+DB73+DB56</f>
        <v>5100185.82</v>
      </c>
      <c r="DC74" s="12">
        <f t="shared" si="755"/>
        <v>77.815535381892531</v>
      </c>
      <c r="DD74" s="40">
        <f>DD4+DD34+DD58+DD67+DD21+DD24+DD69+DD73+DD56</f>
        <v>4854100</v>
      </c>
      <c r="DE74" s="40">
        <f>DE4+DE34+DE58+DE67+DE21+DE24+DE69+DE73+DE56</f>
        <v>3760321.6</v>
      </c>
      <c r="DF74" s="12">
        <f t="shared" si="756"/>
        <v>77.466916627181149</v>
      </c>
      <c r="DG74" s="40">
        <f>DG4+DG34+DG58+DG67+DG21+DG24+DG69+DG73+DG56</f>
        <v>1700100</v>
      </c>
      <c r="DH74" s="40">
        <f>DH4+DH34+DH58+DH67+DH21+DH24+DH69+DH73+DH56</f>
        <v>1339864.22</v>
      </c>
      <c r="DI74" s="12">
        <f t="shared" si="80"/>
        <v>78.810906417269564</v>
      </c>
      <c r="DJ74" s="40">
        <f>DJ4+DJ34+DJ58+DJ67+DJ21+DJ24+DJ69+DJ73+DJ56</f>
        <v>0</v>
      </c>
      <c r="DK74" s="40">
        <f>DK4+DK34+DK58+DK67+DK21+DK24+DK69+DK73+DK56</f>
        <v>0</v>
      </c>
      <c r="DL74" s="12" t="e">
        <f t="shared" si="853"/>
        <v>#DIV/0!</v>
      </c>
      <c r="DM74" s="40">
        <f>DM4+DM34+DM58+DM67+DM21+DM24+DM69+DM73+DM56</f>
        <v>0</v>
      </c>
      <c r="DN74" s="40">
        <f>DN4+DN34+DN58+DN67+DN21+DN24+DN69+DN73+DN56</f>
        <v>0</v>
      </c>
      <c r="DO74" s="12" t="e">
        <f t="shared" si="854"/>
        <v>#DIV/0!</v>
      </c>
      <c r="DP74" s="40">
        <f>DP4+DP34+DP58+DP67+DP21+DP24+DP69+DP73+DP56</f>
        <v>0</v>
      </c>
      <c r="DQ74" s="40">
        <f>DQ4+DQ34+DQ58+DQ67+DQ21+DQ24+DQ69+DQ73+DQ56</f>
        <v>0</v>
      </c>
      <c r="DR74" s="12" t="e">
        <f t="shared" si="855"/>
        <v>#DIV/0!</v>
      </c>
      <c r="DS74" s="40">
        <f>DS4+DS34+DS58+DS67+DS21+DS24+DS69+DS73+DS56</f>
        <v>486000</v>
      </c>
      <c r="DT74" s="40">
        <f>DT4+DT34+DT58+DT67+DT21+DT24+DT69+DT73+DT56</f>
        <v>360200</v>
      </c>
      <c r="DU74" s="12">
        <f t="shared" si="760"/>
        <v>74.115226337448561</v>
      </c>
      <c r="DV74" s="40">
        <f>DV4+DV34+DV58+DV67+DV21+DV24+DV69+DV73+DV56</f>
        <v>1048300</v>
      </c>
      <c r="DW74" s="40">
        <f>DW4+DW34+DW58+DW67+DW21+DW24+DW69+DW73+DW56</f>
        <v>896964.12000000011</v>
      </c>
      <c r="DX74" s="12">
        <f t="shared" si="856"/>
        <v>85.563685967757337</v>
      </c>
      <c r="DY74" s="40">
        <f>DY4+DY34+DY58+DY67+DY21+DY24+DY69+DY73+DY56</f>
        <v>83000</v>
      </c>
      <c r="DZ74" s="40">
        <f>DZ4+DZ34+DZ58+DZ67+DZ21+DZ24+DZ69+DZ73+DZ56</f>
        <v>79970.100000000006</v>
      </c>
      <c r="EA74" s="12">
        <f t="shared" si="762"/>
        <v>96.349518072289158</v>
      </c>
      <c r="EB74" s="40">
        <f>EB4+EB34+EB58+EB67+EB21+EB24+EB69+EB73+EB56</f>
        <v>82800</v>
      </c>
      <c r="EC74" s="40">
        <f>EC4+EC34+EC58+EC67+EC21+EC24+EC69+EC73+EC56</f>
        <v>2730</v>
      </c>
      <c r="ED74" s="12">
        <f t="shared" si="763"/>
        <v>3.2971014492753623</v>
      </c>
      <c r="EE74" s="40">
        <f>EE4+EE34+EE58+EE67+EE21+EE24+EE69+EE73+EE56+EE72</f>
        <v>35425637</v>
      </c>
      <c r="EF74" s="40">
        <f>EF4+EF34+EF58+EF67+EF21+EF24+EF69+EF73+EF56+EF72</f>
        <v>26055697</v>
      </c>
      <c r="EG74" s="12">
        <f t="shared" si="764"/>
        <v>73.55039797872935</v>
      </c>
      <c r="EH74">
        <f>IF(M74&lt;=L74,1,0)</f>
        <v>1</v>
      </c>
      <c r="EI74">
        <f>IF(S74&lt;=R74,1,0)</f>
        <v>1</v>
      </c>
      <c r="EJ74">
        <f>IF(Y74&lt;=X74,1,0)</f>
        <v>1</v>
      </c>
      <c r="EK74">
        <f>IF(AE74&lt;=AD74,1,0)</f>
        <v>1</v>
      </c>
      <c r="EL74">
        <f>IF(AN74&lt;=AM74,1,0)</f>
        <v>1</v>
      </c>
      <c r="EM74">
        <f>IF(AQ74&lt;=AP74,1,0)</f>
        <v>1</v>
      </c>
      <c r="EN74">
        <f>IF(BL74&lt;=BK74,1,0)</f>
        <v>1</v>
      </c>
      <c r="EO74">
        <f>IF(CG74&lt;=CF74,1,0)</f>
        <v>1</v>
      </c>
      <c r="EP74">
        <f>IF(CJ74&lt;=CI74,1,0)</f>
        <v>1</v>
      </c>
      <c r="EQ74">
        <f>IF(DE74&lt;=DD74,1,0)</f>
        <v>1</v>
      </c>
      <c r="ER74">
        <f>IF(DT74&lt;=DS74,1,0)</f>
        <v>1</v>
      </c>
      <c r="ES74">
        <f>IF(DW74&lt;=DV74,1,0)</f>
        <v>1</v>
      </c>
      <c r="ET74">
        <f>SUM(EH74:ES74)</f>
        <v>12</v>
      </c>
      <c r="EU74">
        <f>9415500+18463030+470775+237092+3917400+10000+1793000+1060800+53040+5000</f>
        <v>35425637</v>
      </c>
      <c r="EV74" s="60">
        <f>EU74-EE74</f>
        <v>0</v>
      </c>
    </row>
    <row r="75" spans="1:152" x14ac:dyDescent="0.25">
      <c r="A75" s="5"/>
      <c r="B75" s="41"/>
      <c r="C75" s="41" t="s">
        <v>77</v>
      </c>
      <c r="D75" s="5"/>
      <c r="E75" s="5"/>
      <c r="F75" s="10">
        <f>I75+U75+BB75+BN75+CI75+BK75</f>
        <v>238742</v>
      </c>
      <c r="G75" s="10">
        <f>J75+V75+BC75+BO75+CJ75+BL75</f>
        <v>134291</v>
      </c>
      <c r="H75" s="12">
        <f t="shared" si="765"/>
        <v>56.249424064471263</v>
      </c>
      <c r="I75" s="6"/>
      <c r="J75" s="6"/>
      <c r="K75" s="12" t="e">
        <f t="shared" si="766"/>
        <v>#DIV/0!</v>
      </c>
      <c r="L75" s="6"/>
      <c r="M75" s="6"/>
      <c r="N75" s="12" t="e">
        <f t="shared" si="767"/>
        <v>#DIV/0!</v>
      </c>
      <c r="O75" s="6"/>
      <c r="P75" s="6"/>
      <c r="Q75" s="12" t="e">
        <f t="shared" si="768"/>
        <v>#DIV/0!</v>
      </c>
      <c r="R75" s="6"/>
      <c r="S75" s="6"/>
      <c r="T75" s="12" t="e">
        <f t="shared" si="769"/>
        <v>#DIV/0!</v>
      </c>
      <c r="U75" s="6"/>
      <c r="V75" s="6"/>
      <c r="W75" s="12" t="e">
        <f t="shared" si="770"/>
        <v>#DIV/0!</v>
      </c>
      <c r="X75" s="6"/>
      <c r="Y75" s="6"/>
      <c r="Z75" s="12" t="e">
        <f t="shared" si="771"/>
        <v>#DIV/0!</v>
      </c>
      <c r="AA75" s="6"/>
      <c r="AB75" s="6"/>
      <c r="AC75" s="12" t="e">
        <f t="shared" si="837"/>
        <v>#DIV/0!</v>
      </c>
      <c r="AD75" s="6"/>
      <c r="AE75" s="6"/>
      <c r="AF75" s="12" t="e">
        <f t="shared" si="838"/>
        <v>#DIV/0!</v>
      </c>
      <c r="AG75" s="6"/>
      <c r="AH75" s="6"/>
      <c r="AI75" s="12" t="e">
        <f t="shared" si="839"/>
        <v>#DIV/0!</v>
      </c>
      <c r="AJ75" s="6"/>
      <c r="AK75" s="6"/>
      <c r="AL75" s="12" t="e">
        <f t="shared" si="840"/>
        <v>#DIV/0!</v>
      </c>
      <c r="AM75" s="6"/>
      <c r="AN75" s="6"/>
      <c r="AO75" s="12" t="e">
        <f t="shared" si="841"/>
        <v>#DIV/0!</v>
      </c>
      <c r="AP75" s="6"/>
      <c r="AQ75" s="6"/>
      <c r="AR75" s="12" t="e">
        <f t="shared" si="842"/>
        <v>#DIV/0!</v>
      </c>
      <c r="AS75" s="6"/>
      <c r="AT75" s="6"/>
      <c r="AU75" s="12" t="e">
        <f t="shared" si="870"/>
        <v>#DIV/0!</v>
      </c>
      <c r="AV75" s="6"/>
      <c r="AW75" s="6"/>
      <c r="AX75" s="12" t="e">
        <f t="shared" si="843"/>
        <v>#DIV/0!</v>
      </c>
      <c r="AY75" s="6"/>
      <c r="AZ75" s="6"/>
      <c r="BA75" s="12" t="e">
        <f t="shared" si="779"/>
        <v>#DIV/0!</v>
      </c>
      <c r="BB75" s="6"/>
      <c r="BC75" s="6">
        <f>BF75</f>
        <v>0</v>
      </c>
      <c r="BD75" s="12" t="e">
        <f t="shared" si="844"/>
        <v>#DIV/0!</v>
      </c>
      <c r="BE75" s="6"/>
      <c r="BF75" s="6"/>
      <c r="BG75" s="12" t="e">
        <f t="shared" si="845"/>
        <v>#DIV/0!</v>
      </c>
      <c r="BH75" s="12"/>
      <c r="BI75" s="12"/>
      <c r="BJ75" s="12"/>
      <c r="BK75" s="6">
        <f>BK73</f>
        <v>238742</v>
      </c>
      <c r="BL75" s="6">
        <f>BL73</f>
        <v>134291</v>
      </c>
      <c r="BM75" s="12">
        <f t="shared" si="846"/>
        <v>56.249424064471263</v>
      </c>
      <c r="BN75" s="6"/>
      <c r="BO75" s="5"/>
      <c r="BP75" s="12" t="e">
        <f t="shared" si="847"/>
        <v>#DIV/0!</v>
      </c>
      <c r="BQ75" s="6"/>
      <c r="BR75" s="5"/>
      <c r="BS75" s="12" t="e">
        <f t="shared" si="848"/>
        <v>#DIV/0!</v>
      </c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6"/>
      <c r="CG75" s="5"/>
      <c r="CH75" s="12" t="e">
        <f t="shared" si="849"/>
        <v>#DIV/0!</v>
      </c>
      <c r="CI75" s="6">
        <f>CL75+CO75+CR75+CU75+CX75</f>
        <v>0</v>
      </c>
      <c r="CJ75" s="6">
        <f>CM75+CP75+CS75+CV75+CY75</f>
        <v>0</v>
      </c>
      <c r="CK75" s="12" t="e">
        <f t="shared" si="819"/>
        <v>#DIV/0!</v>
      </c>
      <c r="CL75" s="6"/>
      <c r="CM75" s="6"/>
      <c r="CN75" s="12" t="e">
        <f t="shared" si="833"/>
        <v>#DIV/0!</v>
      </c>
      <c r="CO75" s="6"/>
      <c r="CP75" s="6"/>
      <c r="CQ75" s="12" t="e">
        <f t="shared" si="850"/>
        <v>#DIV/0!</v>
      </c>
      <c r="CR75" s="6"/>
      <c r="CS75" s="6"/>
      <c r="CT75" s="12" t="e">
        <f t="shared" si="851"/>
        <v>#DIV/0!</v>
      </c>
      <c r="CU75" s="6"/>
      <c r="CV75" s="6"/>
      <c r="CW75" s="12" t="e">
        <f t="shared" si="852"/>
        <v>#DIV/0!</v>
      </c>
      <c r="CX75" s="6"/>
      <c r="CY75" s="6"/>
      <c r="CZ75" s="12" t="e">
        <f t="shared" si="791"/>
        <v>#DIV/0!</v>
      </c>
      <c r="DA75" s="6">
        <f>DD75+DJ75+DM75+DP75+DS75+DV75+EB75</f>
        <v>0</v>
      </c>
      <c r="DB75" s="6">
        <f>DE75+DK75+DN75+DQ75+DT75+DW75+EC75</f>
        <v>0</v>
      </c>
      <c r="DC75" s="12" t="e">
        <f t="shared" si="755"/>
        <v>#DIV/0!</v>
      </c>
      <c r="DD75" s="6"/>
      <c r="DE75" s="33"/>
      <c r="DF75" s="12" t="e">
        <f t="shared" si="756"/>
        <v>#DIV/0!</v>
      </c>
      <c r="DG75" s="65"/>
      <c r="DH75" s="65"/>
      <c r="DI75" s="12" t="e">
        <f t="shared" si="80"/>
        <v>#DIV/0!</v>
      </c>
      <c r="DJ75" s="6"/>
      <c r="DK75" s="6"/>
      <c r="DL75" s="12" t="e">
        <f t="shared" si="853"/>
        <v>#DIV/0!</v>
      </c>
      <c r="DM75" s="6"/>
      <c r="DN75" s="6"/>
      <c r="DO75" s="12" t="e">
        <f t="shared" si="854"/>
        <v>#DIV/0!</v>
      </c>
      <c r="DP75" s="6"/>
      <c r="DQ75" s="6"/>
      <c r="DR75" s="12" t="e">
        <f t="shared" si="855"/>
        <v>#DIV/0!</v>
      </c>
      <c r="DS75" s="6"/>
      <c r="DT75" s="6"/>
      <c r="DU75" s="12" t="e">
        <f t="shared" si="760"/>
        <v>#DIV/0!</v>
      </c>
      <c r="DV75" s="6"/>
      <c r="DW75" s="6"/>
      <c r="DX75" s="12" t="e">
        <f t="shared" si="856"/>
        <v>#DIV/0!</v>
      </c>
      <c r="DY75" s="6"/>
      <c r="DZ75" s="6"/>
      <c r="EA75" s="12" t="e">
        <f t="shared" si="762"/>
        <v>#DIV/0!</v>
      </c>
      <c r="EB75" s="6"/>
      <c r="EC75" s="6"/>
      <c r="ED75" s="12" t="e">
        <f t="shared" si="763"/>
        <v>#DIV/0!</v>
      </c>
      <c r="EE75" s="33">
        <f>I75+U75+BB75+BN75+CI75+DA75+BK75</f>
        <v>238742</v>
      </c>
      <c r="EF75" s="33">
        <f>J75+V75+BC75+BO75+CJ75+DB75+BL75</f>
        <v>134291</v>
      </c>
      <c r="EG75" s="12">
        <f t="shared" si="764"/>
        <v>56.249424064471263</v>
      </c>
      <c r="ET75" s="42">
        <f>SUM(ET5:ET74)</f>
        <v>636</v>
      </c>
    </row>
    <row r="76" spans="1:152" x14ac:dyDescent="0.25">
      <c r="A76" s="5"/>
      <c r="B76" s="41"/>
      <c r="C76" s="43" t="s">
        <v>27</v>
      </c>
      <c r="D76" s="13"/>
      <c r="E76" s="13"/>
      <c r="F76" s="37">
        <f>F74-F75</f>
        <v>28632695</v>
      </c>
      <c r="G76" s="37">
        <f>G74-G75</f>
        <v>20821220.18</v>
      </c>
      <c r="H76" s="12">
        <f t="shared" si="765"/>
        <v>72.718338877985474</v>
      </c>
      <c r="I76" s="37">
        <f>I74-I75</f>
        <v>9008030</v>
      </c>
      <c r="J76" s="37">
        <f>J74-J75</f>
        <v>7241887.0099999988</v>
      </c>
      <c r="K76" s="12">
        <f t="shared" si="766"/>
        <v>80.393682192443833</v>
      </c>
      <c r="L76" s="37">
        <f>L74-L75</f>
        <v>6918740.4000000004</v>
      </c>
      <c r="M76" s="37">
        <f>M74-M75</f>
        <v>5708788.2899999991</v>
      </c>
      <c r="N76" s="12">
        <f t="shared" si="767"/>
        <v>82.511959691391212</v>
      </c>
      <c r="O76" s="37">
        <f>O74-O75</f>
        <v>0</v>
      </c>
      <c r="P76" s="37">
        <f>P74-P75</f>
        <v>0</v>
      </c>
      <c r="Q76" s="12" t="e">
        <f t="shared" si="768"/>
        <v>#DIV/0!</v>
      </c>
      <c r="R76" s="10">
        <f>R74+R75</f>
        <v>2089289.6</v>
      </c>
      <c r="S76" s="10">
        <f>S74+S75</f>
        <v>1533098.72</v>
      </c>
      <c r="T76" s="12">
        <f t="shared" si="769"/>
        <v>73.378947561888978</v>
      </c>
      <c r="U76" s="10">
        <f>U74+U75</f>
        <v>18618565</v>
      </c>
      <c r="V76" s="10">
        <f>V74+V75</f>
        <v>12662784.98</v>
      </c>
      <c r="W76" s="12">
        <f t="shared" si="770"/>
        <v>68.011605513099425</v>
      </c>
      <c r="X76" s="10">
        <f>X74+X75</f>
        <v>121100</v>
      </c>
      <c r="Y76" s="10">
        <f>Y74+Y75</f>
        <v>119719.29</v>
      </c>
      <c r="Z76" s="12">
        <f t="shared" si="771"/>
        <v>98.859859620148626</v>
      </c>
      <c r="AA76" s="10">
        <f>AA74+AA75</f>
        <v>3600</v>
      </c>
      <c r="AB76" s="10">
        <f>AB74+AB75</f>
        <v>2700</v>
      </c>
      <c r="AC76" s="12">
        <f t="shared" si="837"/>
        <v>75</v>
      </c>
      <c r="AD76" s="10">
        <f>AD74+AD75</f>
        <v>767000</v>
      </c>
      <c r="AE76" s="10">
        <f>AE74+AE75</f>
        <v>566553.16999999993</v>
      </c>
      <c r="AF76" s="12">
        <f t="shared" si="838"/>
        <v>73.866123859191646</v>
      </c>
      <c r="AG76" s="10">
        <f>AG74+AG75</f>
        <v>0</v>
      </c>
      <c r="AH76" s="10">
        <f>AH74+AH75</f>
        <v>0</v>
      </c>
      <c r="AI76" s="12" t="e">
        <f t="shared" si="839"/>
        <v>#DIV/0!</v>
      </c>
      <c r="AJ76" s="10">
        <f>AJ74+AJ75</f>
        <v>0</v>
      </c>
      <c r="AK76" s="10">
        <f>AK74+AK75</f>
        <v>0</v>
      </c>
      <c r="AL76" s="12" t="e">
        <f t="shared" si="840"/>
        <v>#DIV/0!</v>
      </c>
      <c r="AM76" s="10">
        <f>AM74+AM75</f>
        <v>2849392</v>
      </c>
      <c r="AN76" s="10">
        <f>AN74+AN75</f>
        <v>858410</v>
      </c>
      <c r="AO76" s="12">
        <f t="shared" si="841"/>
        <v>30.12607601902441</v>
      </c>
      <c r="AP76" s="10">
        <f>AP74+AP75</f>
        <v>1082173</v>
      </c>
      <c r="AQ76" s="10">
        <f>AQ74+AQ75</f>
        <v>710975.75</v>
      </c>
      <c r="AR76" s="12">
        <f t="shared" si="842"/>
        <v>65.698899344189883</v>
      </c>
      <c r="AS76" s="10">
        <f>AS74+AS75</f>
        <v>9500</v>
      </c>
      <c r="AT76" s="10">
        <f>AT74+AT75</f>
        <v>9426.77</v>
      </c>
      <c r="AU76" s="12">
        <f t="shared" si="870"/>
        <v>99.229157894736844</v>
      </c>
      <c r="AV76" s="10">
        <f>AV74+AV75</f>
        <v>13785800</v>
      </c>
      <c r="AW76" s="10">
        <f>AW74+AW75</f>
        <v>10395000</v>
      </c>
      <c r="AX76" s="12">
        <f t="shared" si="843"/>
        <v>75.403676246572559</v>
      </c>
      <c r="AY76" s="10">
        <f>AY74+AY75</f>
        <v>2000</v>
      </c>
      <c r="AZ76" s="10">
        <f>AZ74+AZ75</f>
        <v>0</v>
      </c>
      <c r="BA76" s="12">
        <f t="shared" si="779"/>
        <v>0</v>
      </c>
      <c r="BB76" s="10">
        <f>BB74+BB75</f>
        <v>0</v>
      </c>
      <c r="BC76" s="10">
        <f>BC74+BC75</f>
        <v>0</v>
      </c>
      <c r="BD76" s="12" t="e">
        <f t="shared" si="844"/>
        <v>#DIV/0!</v>
      </c>
      <c r="BE76" s="10">
        <f>BE74+BE75</f>
        <v>0</v>
      </c>
      <c r="BF76" s="10">
        <f>BF74+BF75</f>
        <v>0</v>
      </c>
      <c r="BG76" s="12" t="e">
        <f t="shared" si="845"/>
        <v>#DIV/0!</v>
      </c>
      <c r="BH76" s="18"/>
      <c r="BI76" s="18"/>
      <c r="BJ76" s="18"/>
      <c r="BK76" s="37">
        <f>BK74-BK75</f>
        <v>0</v>
      </c>
      <c r="BL76" s="37">
        <f>BL74-BL75</f>
        <v>0</v>
      </c>
      <c r="BM76" s="12" t="e">
        <f t="shared" si="846"/>
        <v>#DIV/0!</v>
      </c>
      <c r="BN76" s="10">
        <f>BN74+BN75</f>
        <v>120000</v>
      </c>
      <c r="BO76" s="10">
        <f>BO74+BO75</f>
        <v>90000</v>
      </c>
      <c r="BP76" s="12">
        <f t="shared" si="847"/>
        <v>75</v>
      </c>
      <c r="BQ76" s="10">
        <f>BQ74+BQ75</f>
        <v>0</v>
      </c>
      <c r="BR76" s="10">
        <f>BR74+BR75</f>
        <v>0</v>
      </c>
      <c r="BS76" s="12" t="e">
        <f t="shared" si="848"/>
        <v>#DIV/0!</v>
      </c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0">
        <f>CF74+CF75</f>
        <v>120000</v>
      </c>
      <c r="CG76" s="10">
        <f>CG74+CG75</f>
        <v>90000</v>
      </c>
      <c r="CH76" s="12">
        <f t="shared" si="849"/>
        <v>75</v>
      </c>
      <c r="CI76" s="10">
        <f>CI74+CI75</f>
        <v>884100</v>
      </c>
      <c r="CJ76" s="10">
        <f>CJ74+CJ75</f>
        <v>826548.19000000006</v>
      </c>
      <c r="CK76" s="12">
        <f t="shared" si="819"/>
        <v>93.490350639067984</v>
      </c>
      <c r="CL76" s="6">
        <f t="shared" ref="CL76:CM76" si="871">CL74+CL75</f>
        <v>590000</v>
      </c>
      <c r="CM76" s="6">
        <f t="shared" si="871"/>
        <v>589652</v>
      </c>
      <c r="CN76" s="12">
        <f t="shared" si="833"/>
        <v>99.941016949152541</v>
      </c>
      <c r="CO76" s="6">
        <f t="shared" ref="CO76:CP76" si="872">CO74+CO75</f>
        <v>19300</v>
      </c>
      <c r="CP76" s="6">
        <f t="shared" si="872"/>
        <v>19102.789999999997</v>
      </c>
      <c r="CQ76" s="12">
        <f t="shared" si="850"/>
        <v>98.978186528497389</v>
      </c>
      <c r="CR76" s="6">
        <f t="shared" ref="CR76:CS76" si="873">CR74+CR75</f>
        <v>0</v>
      </c>
      <c r="CS76" s="6">
        <f t="shared" si="873"/>
        <v>0</v>
      </c>
      <c r="CT76" s="12" t="e">
        <f t="shared" si="851"/>
        <v>#DIV/0!</v>
      </c>
      <c r="CU76" s="6">
        <f t="shared" ref="CU76:CV76" si="874">CU74+CU75</f>
        <v>186100</v>
      </c>
      <c r="CV76" s="6">
        <f t="shared" si="874"/>
        <v>186093.4</v>
      </c>
      <c r="CW76" s="12">
        <f t="shared" si="852"/>
        <v>99.996453519613098</v>
      </c>
      <c r="CX76" s="6">
        <f t="shared" ref="CX76:CY76" si="875">CX74+CX75</f>
        <v>88700</v>
      </c>
      <c r="CY76" s="6">
        <f t="shared" si="875"/>
        <v>31700</v>
      </c>
      <c r="CZ76" s="12">
        <f t="shared" si="791"/>
        <v>35.738444193912059</v>
      </c>
      <c r="DA76" s="10">
        <f>DA74+DA75</f>
        <v>6554200</v>
      </c>
      <c r="DB76" s="10">
        <f>DB74+DB75</f>
        <v>5100185.82</v>
      </c>
      <c r="DC76" s="12">
        <f t="shared" si="755"/>
        <v>77.815535381892531</v>
      </c>
      <c r="DD76" s="10">
        <f>DD74+DD75</f>
        <v>4854100</v>
      </c>
      <c r="DE76" s="10">
        <f>DE74+DE75</f>
        <v>3760321.6</v>
      </c>
      <c r="DF76" s="12">
        <f t="shared" si="756"/>
        <v>77.466916627181149</v>
      </c>
      <c r="DG76" s="10">
        <f>DG74+DG75</f>
        <v>1700100</v>
      </c>
      <c r="DH76" s="10">
        <f>DH74+DH75</f>
        <v>1339864.22</v>
      </c>
      <c r="DI76" s="12">
        <f t="shared" si="80"/>
        <v>78.810906417269564</v>
      </c>
      <c r="DJ76" s="10">
        <f>DJ74+DJ75</f>
        <v>0</v>
      </c>
      <c r="DK76" s="10">
        <f>DK74+DK75</f>
        <v>0</v>
      </c>
      <c r="DL76" s="12" t="e">
        <f t="shared" si="853"/>
        <v>#DIV/0!</v>
      </c>
      <c r="DM76" s="10">
        <f>DM74+DM75</f>
        <v>0</v>
      </c>
      <c r="DN76" s="10">
        <f>DN74+DN75</f>
        <v>0</v>
      </c>
      <c r="DO76" s="12" t="e">
        <f t="shared" si="854"/>
        <v>#DIV/0!</v>
      </c>
      <c r="DP76" s="10">
        <f>DP74+DP75</f>
        <v>0</v>
      </c>
      <c r="DQ76" s="10">
        <f>DQ74+DQ75</f>
        <v>0</v>
      </c>
      <c r="DR76" s="12" t="e">
        <f t="shared" si="855"/>
        <v>#DIV/0!</v>
      </c>
      <c r="DS76" s="10">
        <f>DS74+DS75</f>
        <v>486000</v>
      </c>
      <c r="DT76" s="10">
        <f>DT74+DT75</f>
        <v>360200</v>
      </c>
      <c r="DU76" s="12">
        <f t="shared" si="760"/>
        <v>74.115226337448561</v>
      </c>
      <c r="DV76" s="10">
        <f>DV74+DV75</f>
        <v>1048300</v>
      </c>
      <c r="DW76" s="10">
        <f>DW74+DW75</f>
        <v>896964.12000000011</v>
      </c>
      <c r="DX76" s="12">
        <f t="shared" si="856"/>
        <v>85.563685967757337</v>
      </c>
      <c r="DY76" s="10">
        <f>DY74+DY75</f>
        <v>83000</v>
      </c>
      <c r="DZ76" s="10">
        <f>DZ74+DZ75</f>
        <v>79970.100000000006</v>
      </c>
      <c r="EA76" s="12">
        <f t="shared" si="762"/>
        <v>96.349518072289158</v>
      </c>
      <c r="EB76" s="10">
        <f>EB74+EB75</f>
        <v>82800</v>
      </c>
      <c r="EC76" s="10">
        <f>EC74+EC75</f>
        <v>2730</v>
      </c>
      <c r="ED76" s="12">
        <f t="shared" si="763"/>
        <v>3.2971014492753623</v>
      </c>
      <c r="EE76" s="10">
        <f>EE74-EE75</f>
        <v>35186895</v>
      </c>
      <c r="EF76" s="10">
        <f>EF74-EF75</f>
        <v>25921406</v>
      </c>
      <c r="EG76" s="12">
        <f t="shared" si="764"/>
        <v>73.667784554448474</v>
      </c>
    </row>
    <row r="77" spans="1:152" x14ac:dyDescent="0.25">
      <c r="A77" s="50" t="s">
        <v>81</v>
      </c>
      <c r="B77" s="50"/>
      <c r="C77" s="54"/>
      <c r="D77" s="54"/>
      <c r="E77" s="54"/>
      <c r="F77" s="45">
        <f>F4+F21+F24+F34+F67+F69+F73+F56+F72</f>
        <v>28162237</v>
      </c>
      <c r="G77" s="45">
        <f>G4+G21+G24+G34+G67+G69+G73+G56+G72</f>
        <v>20411025.800000001</v>
      </c>
      <c r="H77" s="53">
        <f t="shared" si="765"/>
        <v>72.476578476347598</v>
      </c>
      <c r="I77" s="45">
        <f>I4+I21+I24+I34+I67+I69+I73+I56</f>
        <v>8461430</v>
      </c>
      <c r="J77" s="45">
        <f>J4+J21+J24+J34+J67+J69+J73+J56</f>
        <v>6825230.8099999987</v>
      </c>
      <c r="K77" s="53">
        <f t="shared" si="766"/>
        <v>80.662852614747138</v>
      </c>
      <c r="L77" s="45">
        <f>L4+L21+L24+L34+L67+L69+L73+L56</f>
        <v>6498940.4000000004</v>
      </c>
      <c r="M77" s="45">
        <f>M4+M21+M24+M34+M67+M69+M73+M56</f>
        <v>5384371.9099999992</v>
      </c>
      <c r="N77" s="53">
        <f t="shared" si="767"/>
        <v>82.849996747162024</v>
      </c>
      <c r="O77" s="45">
        <f>O4+O21+O24+O34+O67+O69+O73+O56</f>
        <v>0</v>
      </c>
      <c r="P77" s="45">
        <f>P4+P21+P24+P34+P67+P69+P73+P56</f>
        <v>0</v>
      </c>
      <c r="Q77" s="53" t="e">
        <f t="shared" si="768"/>
        <v>#DIV/0!</v>
      </c>
      <c r="R77" s="45">
        <f>R4+R21+R24+R34+R67+R69+R73+R56</f>
        <v>1962489.6</v>
      </c>
      <c r="S77" s="45">
        <f>S4+S21+S24+S34+S67+S69+S73+S56</f>
        <v>1440858.9</v>
      </c>
      <c r="T77" s="53">
        <f t="shared" si="769"/>
        <v>73.419950862414751</v>
      </c>
      <c r="U77" s="45">
        <f>U4+U21+U24+U34+U67+U69+U73+U56</f>
        <v>18460565</v>
      </c>
      <c r="V77" s="45">
        <f>V4+V21+V24+V34+V67+V69+V73+V56</f>
        <v>12539460.6</v>
      </c>
      <c r="W77" s="53">
        <f t="shared" si="770"/>
        <v>67.925659913442516</v>
      </c>
      <c r="X77" s="45">
        <f>X4+X21+X24+X34+X67+X69+X73+X56</f>
        <v>121100</v>
      </c>
      <c r="Y77" s="45">
        <f>Y4+Y21+Y24+Y34+Y67+Y69+Y73+Y56</f>
        <v>119719.29</v>
      </c>
      <c r="Z77" s="53">
        <f t="shared" si="771"/>
        <v>98.859859620148626</v>
      </c>
      <c r="AA77" s="45">
        <f>AA4+AA21+AA24+AA34+AA67+AA69+AA73+AA56</f>
        <v>3600</v>
      </c>
      <c r="AB77" s="45">
        <f>AB4+AB21+AB24+AB34+AB67+AB69+AB73+AB56</f>
        <v>2700</v>
      </c>
      <c r="AC77" s="50">
        <f t="shared" si="837"/>
        <v>75</v>
      </c>
      <c r="AD77" s="45">
        <f>AD4+AD21+AD24+AD34+AD67+AD69+AD73+AD56</f>
        <v>767000</v>
      </c>
      <c r="AE77" s="45">
        <f>AE4+AE21+AE24+AE34+AE67+AE69+AE73+AE56</f>
        <v>566553.16999999993</v>
      </c>
      <c r="AF77" s="53">
        <f t="shared" si="838"/>
        <v>73.866123859191646</v>
      </c>
      <c r="AG77" s="45">
        <f>AG4+AG21+AG24+AG34+AG67+AG69+AG73+AG56</f>
        <v>0</v>
      </c>
      <c r="AH77" s="45">
        <f>AH4+AH21+AH24+AH34+AH67+AH69+AH73+AH56</f>
        <v>0</v>
      </c>
      <c r="AI77" s="50" t="e">
        <f t="shared" si="839"/>
        <v>#DIV/0!</v>
      </c>
      <c r="AJ77" s="45">
        <f>AJ4+AJ21+AJ24+AJ34+AJ67+AJ69+AJ73+AJ56</f>
        <v>0</v>
      </c>
      <c r="AK77" s="45">
        <f>AK4+AK21+AK24+AK34+AK67+AK69+AK73+AK56</f>
        <v>0</v>
      </c>
      <c r="AL77" s="50" t="e">
        <f t="shared" si="840"/>
        <v>#DIV/0!</v>
      </c>
      <c r="AM77" s="45">
        <f>AM4+AM21+AM24+AM34+AM67+AM69+AM73+AM56</f>
        <v>2849392</v>
      </c>
      <c r="AN77" s="45">
        <f>AN4+AN21+AN24+AN34+AN67+AN69+AN73+AN56</f>
        <v>858410</v>
      </c>
      <c r="AO77" s="53">
        <f t="shared" si="841"/>
        <v>30.12607601902441</v>
      </c>
      <c r="AP77" s="45">
        <f>AP4+AP21+AP24+AP34+AP67+AP69+AP73+AP56</f>
        <v>924173</v>
      </c>
      <c r="AQ77" s="45">
        <f>AQ4+AQ21+AQ24+AQ34+AQ67+AQ69+AQ73+AQ56</f>
        <v>587651.37</v>
      </c>
      <c r="AR77" s="53">
        <f t="shared" si="842"/>
        <v>63.586727809620058</v>
      </c>
      <c r="AS77" s="45">
        <f>AS4+AS21+AS24+AS34+AS67+AS69+AS73+AS56</f>
        <v>9500</v>
      </c>
      <c r="AT77" s="45">
        <f>AT4+AT21+AT24+AT34+AT67+AT69+AT73+AT56</f>
        <v>9426.77</v>
      </c>
      <c r="AU77" s="53">
        <f t="shared" si="870"/>
        <v>99.229157894736844</v>
      </c>
      <c r="AV77" s="45">
        <f>AV4+AV21+AV24+AV34+AV67+AV69+AV73+AV56</f>
        <v>13785800</v>
      </c>
      <c r="AW77" s="45">
        <f>AW4+AW21+AW24+AW34+AW67+AW69+AW73+AW56</f>
        <v>10395000</v>
      </c>
      <c r="AX77" s="53">
        <f t="shared" si="843"/>
        <v>75.403676246572559</v>
      </c>
      <c r="AY77" s="45">
        <f>AY4+AY21+AY24+AY34+AY67+AY69+AY73+AY56+AY72</f>
        <v>2000</v>
      </c>
      <c r="AZ77" s="45">
        <f>AZ4+AZ21+AZ24+AZ34+AZ67+AZ69+AZ73+AZ56</f>
        <v>0</v>
      </c>
      <c r="BA77" s="53">
        <f t="shared" si="779"/>
        <v>0</v>
      </c>
      <c r="BB77" s="45">
        <f>BB4+BB21+BB24+BB34+BB67+BB69+BB73+BB56</f>
        <v>0</v>
      </c>
      <c r="BC77" s="45">
        <f>BC4+BC21+BC24+BC34+BC67+BC69+BC73+BC56</f>
        <v>0</v>
      </c>
      <c r="BD77" s="53" t="e">
        <f t="shared" si="844"/>
        <v>#DIV/0!</v>
      </c>
      <c r="BE77" s="45">
        <f>BE4+BE21+BE24+BE34+BE67+BE69+BE73+BE56</f>
        <v>0</v>
      </c>
      <c r="BF77" s="45">
        <f>BF4+BF21+BF24+BF34+BF67+BF69+BF73+BF56</f>
        <v>0</v>
      </c>
      <c r="BG77" s="53" t="e">
        <f t="shared" si="845"/>
        <v>#DIV/0!</v>
      </c>
      <c r="BH77" s="53"/>
      <c r="BI77" s="53"/>
      <c r="BJ77" s="53"/>
      <c r="BK77" s="45">
        <f>BK4+BK21+BK24+BK34+BK67+BK69+BK73+BK56</f>
        <v>238742</v>
      </c>
      <c r="BL77" s="45">
        <f>BL4+BL21+BL24+BL34+BL67+BL69+BL73+BL56</f>
        <v>134291</v>
      </c>
      <c r="BM77" s="53">
        <f t="shared" si="846"/>
        <v>56.249424064471263</v>
      </c>
      <c r="BN77" s="45">
        <f>BN4+BN21+BN24+BN34+BN67+BN69+BN73+BN56</f>
        <v>120000</v>
      </c>
      <c r="BO77" s="45">
        <f>BO4+BO21+BO24+BO34+BO67+BO69+BO73+BO56</f>
        <v>90000</v>
      </c>
      <c r="BP77" s="53">
        <f t="shared" si="847"/>
        <v>75</v>
      </c>
      <c r="BQ77" s="45">
        <f>BQ4+BQ21+BQ24+BQ34+BQ67+BQ69+BQ73+BQ56</f>
        <v>0</v>
      </c>
      <c r="BR77" s="45">
        <f>BR4+BR21+BR24+BR34+BR67+BR69+BR73+BR56</f>
        <v>0</v>
      </c>
      <c r="BS77" s="53" t="e">
        <f t="shared" si="848"/>
        <v>#DIV/0!</v>
      </c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45">
        <f>CF4+CF21+CF24+CF34+CF67+CF69+CF73+CF56</f>
        <v>120000</v>
      </c>
      <c r="CG77" s="45">
        <f>CG4+CG21+CG24+CG34+CG67+CG69+CG73+CG56</f>
        <v>90000</v>
      </c>
      <c r="CH77" s="53">
        <f t="shared" si="849"/>
        <v>75</v>
      </c>
      <c r="CI77" s="45">
        <f>CI4+CI21+CI24+CI34+CI67+CI69+CI73+CI56</f>
        <v>879500</v>
      </c>
      <c r="CJ77" s="45">
        <f>CJ4+CJ21+CJ24+CJ34+CJ67+CJ69+CJ73+CJ56</f>
        <v>822043.39</v>
      </c>
      <c r="CK77" s="53">
        <f t="shared" si="819"/>
        <v>93.467127913587262</v>
      </c>
      <c r="CL77" s="45">
        <f>CL4+CL21+CL24+CL34+CL67+CL69+CL73+CL56</f>
        <v>590000</v>
      </c>
      <c r="CM77" s="45">
        <f>CM4+CM21+CM24+CM34+CM67+CM69+CM73+CM56</f>
        <v>589652</v>
      </c>
      <c r="CN77" s="53">
        <f t="shared" si="833"/>
        <v>99.941016949152541</v>
      </c>
      <c r="CO77" s="45">
        <f>CO4+CO21+CO24+CO34+CO67+CO69+CO73+CO56</f>
        <v>19200</v>
      </c>
      <c r="CP77" s="45">
        <f>CP4+CP21+CP24+CP34+CP67+CP69+CP73+CP56</f>
        <v>19097.989999999998</v>
      </c>
      <c r="CQ77" s="53">
        <f t="shared" si="850"/>
        <v>99.468697916666656</v>
      </c>
      <c r="CR77" s="45">
        <f>CR4+CR21+CR24+CR34+CR67+CR69+CR73+CR56</f>
        <v>0</v>
      </c>
      <c r="CS77" s="45">
        <f>CS4+CS21+CS24+CS34+CS67+CS69+CS73+CS56</f>
        <v>0</v>
      </c>
      <c r="CT77" s="53" t="e">
        <f t="shared" si="851"/>
        <v>#DIV/0!</v>
      </c>
      <c r="CU77" s="45">
        <f>CU4+CU21+CU24+CU34+CU67+CU69+CU73+CU56</f>
        <v>186100</v>
      </c>
      <c r="CV77" s="45">
        <f>CV4+CV21+CV24+CV34+CV67+CV69+CV73+CV56</f>
        <v>186093.4</v>
      </c>
      <c r="CW77" s="53">
        <f t="shared" si="852"/>
        <v>99.996453519613098</v>
      </c>
      <c r="CX77" s="45">
        <f>CX4+CX21+CX24+CX34+CX67+CX69+CX73+CX56</f>
        <v>84200</v>
      </c>
      <c r="CY77" s="45">
        <f>CY4+CY21+CY24+CY34+CY67+CY69+CY73+CY56</f>
        <v>27200</v>
      </c>
      <c r="CZ77" s="53">
        <f t="shared" si="791"/>
        <v>32.304038004750595</v>
      </c>
      <c r="DA77" s="45">
        <f>DA4+DA21+DA24+DA34+DA67+DA69+DA73+DA56</f>
        <v>6248400</v>
      </c>
      <c r="DB77" s="45">
        <f>DB4+DB21+DB24+DB34+DB67+DB69+DB73+DB56</f>
        <v>4961379.49</v>
      </c>
      <c r="DC77" s="53">
        <f t="shared" si="755"/>
        <v>79.402398854106664</v>
      </c>
      <c r="DD77" s="45">
        <f>DD4+DD21+DD24+DD34+DD67+DD69+DD73+DD56</f>
        <v>4854100</v>
      </c>
      <c r="DE77" s="45">
        <f>DE4+DE21+DE24+DE34+DE67+DE69+DE73+DE56</f>
        <v>3760321.6</v>
      </c>
      <c r="DF77" s="53">
        <f t="shared" si="756"/>
        <v>77.466916627181149</v>
      </c>
      <c r="DG77" s="45">
        <f>DG4+DG21+DG24+DG34+DG67+DG69+DG73+DG56</f>
        <v>1394300</v>
      </c>
      <c r="DH77" s="45">
        <f>DH4+DH21+DH24+DH34+DH67+DH69+DH73+DH56</f>
        <v>1201057.8900000001</v>
      </c>
      <c r="DI77" s="12">
        <f t="shared" si="80"/>
        <v>86.140564440938121</v>
      </c>
      <c r="DJ77" s="45">
        <f>DJ4+DJ21+DJ24+DJ34+DJ67+DJ69+DJ73+DJ56</f>
        <v>0</v>
      </c>
      <c r="DK77" s="45">
        <f>DK4+DK21+DK24+DK34+DK67+DK69+DK73+DK56</f>
        <v>0</v>
      </c>
      <c r="DL77" s="53" t="e">
        <f t="shared" si="853"/>
        <v>#DIV/0!</v>
      </c>
      <c r="DM77" s="45">
        <f>DM4+DM21+DM24+DM34+DM67+DM69+DM73+DM56</f>
        <v>0</v>
      </c>
      <c r="DN77" s="45">
        <f>DN4+DN21+DN24+DN34+DN67+DN69+DN73+DN56</f>
        <v>0</v>
      </c>
      <c r="DO77" s="53" t="e">
        <f t="shared" si="854"/>
        <v>#DIV/0!</v>
      </c>
      <c r="DP77" s="45">
        <f>DP4+DP21+DP24+DP34+DP67+DP69+DP73+DP56</f>
        <v>0</v>
      </c>
      <c r="DQ77" s="45">
        <f>DQ4+DQ21+DQ24+DQ34+DQ67+DQ69+DQ73+DQ56</f>
        <v>0</v>
      </c>
      <c r="DR77" s="53" t="e">
        <f t="shared" si="855"/>
        <v>#DIV/0!</v>
      </c>
      <c r="DS77" s="45">
        <f>DS4+DS21+DS24+DS34+DS67+DS69+DS73+DS56</f>
        <v>486000</v>
      </c>
      <c r="DT77" s="45">
        <f>DT4+DT21+DT24+DT34+DT67+DT69+DT73+DT56</f>
        <v>360200</v>
      </c>
      <c r="DU77" s="53">
        <f t="shared" si="760"/>
        <v>74.115226337448561</v>
      </c>
      <c r="DV77" s="45">
        <f>DV4+DV21+DV24+DV34+DV67+DV69+DV73+DV56</f>
        <v>825300</v>
      </c>
      <c r="DW77" s="45">
        <f>DW4+DW21+DW24+DW34+DW67+DW69+DW73+DW56</f>
        <v>760887.79</v>
      </c>
      <c r="DX77" s="53">
        <f t="shared" si="856"/>
        <v>92.195297467587551</v>
      </c>
      <c r="DY77" s="45">
        <f>DY4+DY21+DY24+DY34+DY67+DY69+DY73+DY56</f>
        <v>83000</v>
      </c>
      <c r="DZ77" s="45">
        <f>DZ4+DZ21+DZ24+DZ34+DZ67+DZ69+DZ73+DZ56</f>
        <v>79970.100000000006</v>
      </c>
      <c r="EA77" s="53">
        <f t="shared" si="762"/>
        <v>96.349518072289158</v>
      </c>
      <c r="EB77" s="45">
        <f>EB4+EB21+EB24+EB34+EB67+EB69+EB73+EB56</f>
        <v>0</v>
      </c>
      <c r="EC77" s="45">
        <f>EC4+EC21+EC24+EC34+EC67+EC69+EC73+EC56</f>
        <v>0</v>
      </c>
      <c r="ED77" s="53" t="e">
        <f t="shared" si="763"/>
        <v>#DIV/0!</v>
      </c>
      <c r="EE77" s="45">
        <f>EE4+EE21+EE24+EE34+EE67+EE69+EE73+EE56+EE72</f>
        <v>34410637</v>
      </c>
      <c r="EF77" s="45">
        <f>EF4+EF21+EF24+EF34+EF67+EF69+EF73+EF56+EF72</f>
        <v>25372405.289999999</v>
      </c>
      <c r="EG77" s="53">
        <f t="shared" si="764"/>
        <v>73.734192395217789</v>
      </c>
    </row>
    <row r="78" spans="1:152" x14ac:dyDescent="0.25">
      <c r="A78" s="50" t="s">
        <v>82</v>
      </c>
      <c r="B78" s="50"/>
      <c r="C78" s="54"/>
      <c r="D78" s="54"/>
      <c r="E78" s="54"/>
      <c r="F78" s="45">
        <f>F58</f>
        <v>709200</v>
      </c>
      <c r="G78" s="45">
        <f>G58</f>
        <v>544485.38</v>
      </c>
      <c r="H78" s="53">
        <f t="shared" si="765"/>
        <v>76.774588268471518</v>
      </c>
      <c r="I78" s="45">
        <f>I58</f>
        <v>546600</v>
      </c>
      <c r="J78" s="45">
        <f>J58</f>
        <v>416656.2</v>
      </c>
      <c r="K78" s="53">
        <f t="shared" si="766"/>
        <v>76.226893523600438</v>
      </c>
      <c r="L78" s="45">
        <f>L58</f>
        <v>419800</v>
      </c>
      <c r="M78" s="45">
        <f>M58</f>
        <v>324416.38</v>
      </c>
      <c r="N78" s="53">
        <f t="shared" si="767"/>
        <v>77.278794664125769</v>
      </c>
      <c r="O78" s="45">
        <f>O58</f>
        <v>0</v>
      </c>
      <c r="P78" s="45">
        <f>P58</f>
        <v>0</v>
      </c>
      <c r="Q78" s="53" t="e">
        <f t="shared" si="768"/>
        <v>#DIV/0!</v>
      </c>
      <c r="R78" s="45">
        <f>R58</f>
        <v>126800</v>
      </c>
      <c r="S78" s="45">
        <f>S58</f>
        <v>92239.82</v>
      </c>
      <c r="T78" s="53">
        <f t="shared" si="769"/>
        <v>72.744337539432181</v>
      </c>
      <c r="U78" s="45">
        <f>U58</f>
        <v>158000</v>
      </c>
      <c r="V78" s="45">
        <f>V58</f>
        <v>123324.37999999999</v>
      </c>
      <c r="W78" s="53">
        <f t="shared" si="770"/>
        <v>78.053405063291137</v>
      </c>
      <c r="X78" s="45">
        <f>X58</f>
        <v>0</v>
      </c>
      <c r="Y78" s="45">
        <f>Y58</f>
        <v>0</v>
      </c>
      <c r="Z78" s="53" t="e">
        <f t="shared" si="771"/>
        <v>#DIV/0!</v>
      </c>
      <c r="AA78" s="45">
        <f>AA58</f>
        <v>0</v>
      </c>
      <c r="AB78" s="45">
        <f>AB58</f>
        <v>0</v>
      </c>
      <c r="AC78" s="50" t="e">
        <f t="shared" si="837"/>
        <v>#DIV/0!</v>
      </c>
      <c r="AD78" s="45">
        <f>AD58</f>
        <v>0</v>
      </c>
      <c r="AE78" s="45">
        <f>AE58</f>
        <v>0</v>
      </c>
      <c r="AF78" s="53" t="e">
        <f t="shared" si="838"/>
        <v>#DIV/0!</v>
      </c>
      <c r="AG78" s="45">
        <f>AG58</f>
        <v>0</v>
      </c>
      <c r="AH78" s="45">
        <f>AH58</f>
        <v>0</v>
      </c>
      <c r="AI78" s="50" t="e">
        <f t="shared" si="839"/>
        <v>#DIV/0!</v>
      </c>
      <c r="AJ78" s="45">
        <f>AJ58</f>
        <v>0</v>
      </c>
      <c r="AK78" s="45">
        <f>AK58</f>
        <v>0</v>
      </c>
      <c r="AL78" s="50" t="e">
        <f t="shared" si="840"/>
        <v>#DIV/0!</v>
      </c>
      <c r="AM78" s="45">
        <f>AM58</f>
        <v>0</v>
      </c>
      <c r="AN78" s="45">
        <f>AN58</f>
        <v>0</v>
      </c>
      <c r="AO78" s="53" t="e">
        <f t="shared" si="841"/>
        <v>#DIV/0!</v>
      </c>
      <c r="AP78" s="45">
        <f>AP58</f>
        <v>158000</v>
      </c>
      <c r="AQ78" s="45">
        <f>AQ58</f>
        <v>123324.37999999999</v>
      </c>
      <c r="AR78" s="53">
        <f t="shared" si="842"/>
        <v>78.053405063291137</v>
      </c>
      <c r="AS78" s="45">
        <f>AS58</f>
        <v>0</v>
      </c>
      <c r="AT78" s="45">
        <f>AT58</f>
        <v>0</v>
      </c>
      <c r="AU78" s="53" t="e">
        <f t="shared" si="870"/>
        <v>#DIV/0!</v>
      </c>
      <c r="AV78" s="45">
        <f>AV58</f>
        <v>0</v>
      </c>
      <c r="AW78" s="45">
        <f>AW58</f>
        <v>0</v>
      </c>
      <c r="AX78" s="53" t="e">
        <f t="shared" si="843"/>
        <v>#DIV/0!</v>
      </c>
      <c r="AY78" s="45">
        <f>AY58</f>
        <v>0</v>
      </c>
      <c r="AZ78" s="45">
        <f>AZ58</f>
        <v>0</v>
      </c>
      <c r="BA78" s="53" t="e">
        <f t="shared" si="779"/>
        <v>#DIV/0!</v>
      </c>
      <c r="BB78" s="45">
        <f>BB58</f>
        <v>0</v>
      </c>
      <c r="BC78" s="45">
        <f>BC58</f>
        <v>0</v>
      </c>
      <c r="BD78" s="53" t="e">
        <f t="shared" si="844"/>
        <v>#DIV/0!</v>
      </c>
      <c r="BE78" s="45">
        <f>BE58</f>
        <v>0</v>
      </c>
      <c r="BF78" s="45">
        <f>BF58</f>
        <v>0</v>
      </c>
      <c r="BG78" s="53" t="e">
        <f t="shared" si="845"/>
        <v>#DIV/0!</v>
      </c>
      <c r="BH78" s="53"/>
      <c r="BI78" s="53"/>
      <c r="BJ78" s="53"/>
      <c r="BK78" s="45">
        <f>BK58</f>
        <v>0</v>
      </c>
      <c r="BL78" s="45">
        <f>BL58</f>
        <v>0</v>
      </c>
      <c r="BM78" s="53" t="e">
        <f t="shared" si="846"/>
        <v>#DIV/0!</v>
      </c>
      <c r="BN78" s="45">
        <f>BN58</f>
        <v>0</v>
      </c>
      <c r="BO78" s="45">
        <f>BO58</f>
        <v>0</v>
      </c>
      <c r="BP78" s="53" t="e">
        <f t="shared" si="847"/>
        <v>#DIV/0!</v>
      </c>
      <c r="BQ78" s="45">
        <f>BQ58</f>
        <v>0</v>
      </c>
      <c r="BR78" s="45">
        <f>BR58</f>
        <v>0</v>
      </c>
      <c r="BS78" s="53" t="e">
        <f t="shared" si="848"/>
        <v>#DIV/0!</v>
      </c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45">
        <f>CF58</f>
        <v>0</v>
      </c>
      <c r="CG78" s="45">
        <f>CG58</f>
        <v>0</v>
      </c>
      <c r="CH78" s="53" t="e">
        <f t="shared" si="849"/>
        <v>#DIV/0!</v>
      </c>
      <c r="CI78" s="45">
        <f>CI58</f>
        <v>4600</v>
      </c>
      <c r="CJ78" s="45">
        <f>CJ58</f>
        <v>4504.8</v>
      </c>
      <c r="CK78" s="53">
        <f t="shared" si="819"/>
        <v>97.9304347826087</v>
      </c>
      <c r="CL78" s="45">
        <f>CL58</f>
        <v>0</v>
      </c>
      <c r="CM78" s="45">
        <f>CM58</f>
        <v>0</v>
      </c>
      <c r="CN78" s="53" t="e">
        <f t="shared" si="833"/>
        <v>#DIV/0!</v>
      </c>
      <c r="CO78" s="45">
        <f>CO58</f>
        <v>100</v>
      </c>
      <c r="CP78" s="45">
        <f>CP58</f>
        <v>4.8</v>
      </c>
      <c r="CQ78" s="53">
        <f t="shared" si="850"/>
        <v>4.8</v>
      </c>
      <c r="CR78" s="45">
        <f>CR58</f>
        <v>0</v>
      </c>
      <c r="CS78" s="45">
        <f>CS58</f>
        <v>0</v>
      </c>
      <c r="CT78" s="53" t="e">
        <f t="shared" si="851"/>
        <v>#DIV/0!</v>
      </c>
      <c r="CU78" s="45">
        <f>CU58</f>
        <v>0</v>
      </c>
      <c r="CV78" s="45">
        <f>CV58</f>
        <v>0</v>
      </c>
      <c r="CW78" s="53" t="e">
        <f t="shared" si="852"/>
        <v>#DIV/0!</v>
      </c>
      <c r="CX78" s="45">
        <f>CX58</f>
        <v>4500</v>
      </c>
      <c r="CY78" s="45">
        <f>CY58</f>
        <v>4500</v>
      </c>
      <c r="CZ78" s="53">
        <f t="shared" si="791"/>
        <v>100</v>
      </c>
      <c r="DA78" s="45">
        <f>DA58</f>
        <v>305800</v>
      </c>
      <c r="DB78" s="45">
        <f>DB58</f>
        <v>138806.33000000002</v>
      </c>
      <c r="DC78" s="53">
        <f t="shared" si="755"/>
        <v>45.391213211249188</v>
      </c>
      <c r="DD78" s="45">
        <f>DD58</f>
        <v>0</v>
      </c>
      <c r="DE78" s="45">
        <f>DE58</f>
        <v>0</v>
      </c>
      <c r="DF78" s="53" t="e">
        <f t="shared" si="756"/>
        <v>#DIV/0!</v>
      </c>
      <c r="DG78" s="45">
        <f>DG58</f>
        <v>305800</v>
      </c>
      <c r="DH78" s="45">
        <f>DH58</f>
        <v>138806.33000000002</v>
      </c>
      <c r="DI78" s="12">
        <f t="shared" ref="DI78" si="876">DH78/DG78*100</f>
        <v>45.391213211249188</v>
      </c>
      <c r="DJ78" s="45">
        <f>DJ58</f>
        <v>0</v>
      </c>
      <c r="DK78" s="45">
        <f>DK58</f>
        <v>0</v>
      </c>
      <c r="DL78" s="53" t="e">
        <f t="shared" si="853"/>
        <v>#DIV/0!</v>
      </c>
      <c r="DM78" s="45">
        <f>DM58</f>
        <v>0</v>
      </c>
      <c r="DN78" s="45">
        <f>DN58</f>
        <v>0</v>
      </c>
      <c r="DO78" s="53" t="e">
        <f t="shared" si="854"/>
        <v>#DIV/0!</v>
      </c>
      <c r="DP78" s="45">
        <f>DP58</f>
        <v>0</v>
      </c>
      <c r="DQ78" s="45">
        <f>DQ58</f>
        <v>0</v>
      </c>
      <c r="DR78" s="53" t="e">
        <f t="shared" si="855"/>
        <v>#DIV/0!</v>
      </c>
      <c r="DS78" s="45">
        <f>DS58</f>
        <v>0</v>
      </c>
      <c r="DT78" s="45">
        <f>DT58</f>
        <v>0</v>
      </c>
      <c r="DU78" s="53" t="e">
        <f t="shared" si="760"/>
        <v>#DIV/0!</v>
      </c>
      <c r="DV78" s="45">
        <f>DV58</f>
        <v>223000</v>
      </c>
      <c r="DW78" s="45">
        <f>DW58</f>
        <v>136076.33000000002</v>
      </c>
      <c r="DX78" s="53">
        <f t="shared" si="856"/>
        <v>61.020775784753368</v>
      </c>
      <c r="DY78" s="45">
        <f>DY58</f>
        <v>0</v>
      </c>
      <c r="DZ78" s="45">
        <f>DZ58</f>
        <v>0</v>
      </c>
      <c r="EA78" s="53" t="e">
        <f t="shared" si="762"/>
        <v>#DIV/0!</v>
      </c>
      <c r="EB78" s="45">
        <f>EB58</f>
        <v>82800</v>
      </c>
      <c r="EC78" s="45">
        <f>EC58</f>
        <v>2730</v>
      </c>
      <c r="ED78" s="53">
        <f t="shared" si="763"/>
        <v>3.2971014492753623</v>
      </c>
      <c r="EE78" s="45">
        <f>EE58</f>
        <v>1015000</v>
      </c>
      <c r="EF78" s="45">
        <f>EF58</f>
        <v>683291.71</v>
      </c>
      <c r="EG78" s="53">
        <f t="shared" si="764"/>
        <v>67.319380295566503</v>
      </c>
    </row>
    <row r="79" spans="1:152" x14ac:dyDescent="0.25">
      <c r="A79" s="55"/>
      <c r="B79" s="55"/>
      <c r="C79" s="56"/>
      <c r="D79" s="56"/>
      <c r="E79" s="56"/>
      <c r="F79" s="59">
        <f>F74-F77-F78</f>
        <v>0</v>
      </c>
      <c r="G79" s="59">
        <f t="shared" ref="G79:BG79" si="877">G74-G77-G78</f>
        <v>-1.0477378964424133E-9</v>
      </c>
      <c r="H79" s="59">
        <f t="shared" si="877"/>
        <v>-76.669011654998002</v>
      </c>
      <c r="I79" s="59">
        <f t="shared" si="877"/>
        <v>0</v>
      </c>
      <c r="J79" s="59">
        <f t="shared" si="877"/>
        <v>0</v>
      </c>
      <c r="K79" s="59">
        <f t="shared" si="877"/>
        <v>-76.496063945903742</v>
      </c>
      <c r="L79" s="59">
        <f t="shared" si="877"/>
        <v>0</v>
      </c>
      <c r="M79" s="59">
        <f t="shared" si="877"/>
        <v>0</v>
      </c>
      <c r="N79" s="59">
        <f t="shared" si="877"/>
        <v>-77.616831719896581</v>
      </c>
      <c r="O79" s="59">
        <f t="shared" si="877"/>
        <v>0</v>
      </c>
      <c r="P79" s="59">
        <f t="shared" si="877"/>
        <v>0</v>
      </c>
      <c r="Q79" s="59" t="e">
        <f t="shared" si="877"/>
        <v>#DIV/0!</v>
      </c>
      <c r="R79" s="59">
        <f t="shared" si="877"/>
        <v>0</v>
      </c>
      <c r="S79" s="59">
        <f t="shared" si="877"/>
        <v>0</v>
      </c>
      <c r="T79" s="59">
        <f t="shared" si="877"/>
        <v>-72.785340839957954</v>
      </c>
      <c r="U79" s="59">
        <f t="shared" si="877"/>
        <v>0</v>
      </c>
      <c r="V79" s="59">
        <f t="shared" si="877"/>
        <v>8.2945916801691055E-10</v>
      </c>
      <c r="W79" s="59">
        <f t="shared" si="877"/>
        <v>-77.967459463634228</v>
      </c>
      <c r="X79" s="59">
        <f t="shared" si="877"/>
        <v>0</v>
      </c>
      <c r="Y79" s="59">
        <f t="shared" si="877"/>
        <v>0</v>
      </c>
      <c r="Z79" s="59" t="e">
        <f t="shared" si="877"/>
        <v>#DIV/0!</v>
      </c>
      <c r="AA79" s="59">
        <f t="shared" si="877"/>
        <v>0</v>
      </c>
      <c r="AB79" s="59">
        <f t="shared" si="877"/>
        <v>0</v>
      </c>
      <c r="AC79" s="59" t="e">
        <f t="shared" si="877"/>
        <v>#DIV/0!</v>
      </c>
      <c r="AD79" s="59">
        <f t="shared" si="877"/>
        <v>0</v>
      </c>
      <c r="AE79" s="59">
        <f t="shared" si="877"/>
        <v>0</v>
      </c>
      <c r="AF79" s="59" t="e">
        <f t="shared" si="877"/>
        <v>#DIV/0!</v>
      </c>
      <c r="AG79" s="59">
        <f t="shared" si="877"/>
        <v>0</v>
      </c>
      <c r="AH79" s="59">
        <f t="shared" si="877"/>
        <v>0</v>
      </c>
      <c r="AI79" s="59" t="e">
        <f t="shared" si="877"/>
        <v>#DIV/0!</v>
      </c>
      <c r="AJ79" s="59">
        <f t="shared" si="877"/>
        <v>0</v>
      </c>
      <c r="AK79" s="59">
        <f t="shared" si="877"/>
        <v>0</v>
      </c>
      <c r="AL79" s="59" t="e">
        <f t="shared" si="877"/>
        <v>#DIV/0!</v>
      </c>
      <c r="AM79" s="59">
        <f t="shared" si="877"/>
        <v>0</v>
      </c>
      <c r="AN79" s="59">
        <f t="shared" si="877"/>
        <v>0</v>
      </c>
      <c r="AO79" s="59" t="e">
        <f t="shared" si="877"/>
        <v>#DIV/0!</v>
      </c>
      <c r="AP79" s="59">
        <f t="shared" si="877"/>
        <v>0</v>
      </c>
      <c r="AQ79" s="59">
        <f t="shared" si="877"/>
        <v>0</v>
      </c>
      <c r="AR79" s="59">
        <f t="shared" si="877"/>
        <v>-75.941233528721312</v>
      </c>
      <c r="AS79" s="59"/>
      <c r="AT79" s="59"/>
      <c r="AU79" s="59"/>
      <c r="AV79" s="59">
        <f t="shared" si="877"/>
        <v>0</v>
      </c>
      <c r="AW79" s="59">
        <f t="shared" si="877"/>
        <v>0</v>
      </c>
      <c r="AX79" s="59" t="e">
        <f t="shared" si="877"/>
        <v>#DIV/0!</v>
      </c>
      <c r="AY79" s="59"/>
      <c r="AZ79" s="59"/>
      <c r="BA79" s="59"/>
      <c r="BB79" s="59">
        <f t="shared" si="877"/>
        <v>0</v>
      </c>
      <c r="BC79" s="59">
        <f t="shared" si="877"/>
        <v>0</v>
      </c>
      <c r="BD79" s="59" t="e">
        <f t="shared" si="877"/>
        <v>#DIV/0!</v>
      </c>
      <c r="BE79" s="59">
        <f t="shared" si="877"/>
        <v>0</v>
      </c>
      <c r="BF79" s="59">
        <f t="shared" si="877"/>
        <v>0</v>
      </c>
      <c r="BG79" s="59" t="e">
        <f t="shared" si="877"/>
        <v>#DIV/0!</v>
      </c>
      <c r="BH79" s="59"/>
      <c r="BI79" s="59"/>
      <c r="BJ79" s="59"/>
      <c r="BK79" s="59">
        <f t="shared" ref="BK79:ED79" si="878">BK74-BK77-BK78</f>
        <v>0</v>
      </c>
      <c r="BL79" s="59">
        <f t="shared" si="878"/>
        <v>0</v>
      </c>
      <c r="BM79" s="59" t="e">
        <f t="shared" si="878"/>
        <v>#DIV/0!</v>
      </c>
      <c r="BN79" s="59">
        <f t="shared" si="878"/>
        <v>0</v>
      </c>
      <c r="BO79" s="59">
        <f t="shared" si="878"/>
        <v>0</v>
      </c>
      <c r="BP79" s="59" t="e">
        <f t="shared" si="878"/>
        <v>#DIV/0!</v>
      </c>
      <c r="BQ79" s="59">
        <f t="shared" si="878"/>
        <v>0</v>
      </c>
      <c r="BR79" s="59">
        <f t="shared" si="878"/>
        <v>0</v>
      </c>
      <c r="BS79" s="59" t="e">
        <f t="shared" si="878"/>
        <v>#DIV/0!</v>
      </c>
      <c r="BT79" s="59">
        <f t="shared" si="878"/>
        <v>0</v>
      </c>
      <c r="BU79" s="59">
        <f t="shared" si="878"/>
        <v>0</v>
      </c>
      <c r="BV79" s="59">
        <f t="shared" si="878"/>
        <v>0</v>
      </c>
      <c r="BW79" s="59">
        <f t="shared" si="878"/>
        <v>0</v>
      </c>
      <c r="BX79" s="59">
        <f t="shared" si="878"/>
        <v>0</v>
      </c>
      <c r="BY79" s="59">
        <f t="shared" si="878"/>
        <v>0</v>
      </c>
      <c r="BZ79" s="59">
        <f t="shared" si="878"/>
        <v>0</v>
      </c>
      <c r="CA79" s="59">
        <f t="shared" si="878"/>
        <v>0</v>
      </c>
      <c r="CB79" s="59">
        <f t="shared" si="878"/>
        <v>0</v>
      </c>
      <c r="CC79" s="59">
        <f t="shared" si="878"/>
        <v>0</v>
      </c>
      <c r="CD79" s="59">
        <f t="shared" si="878"/>
        <v>0</v>
      </c>
      <c r="CE79" s="59">
        <f t="shared" si="878"/>
        <v>0</v>
      </c>
      <c r="CF79" s="59">
        <f t="shared" si="878"/>
        <v>0</v>
      </c>
      <c r="CG79" s="59">
        <f t="shared" si="878"/>
        <v>0</v>
      </c>
      <c r="CH79" s="59" t="e">
        <f t="shared" si="878"/>
        <v>#DIV/0!</v>
      </c>
      <c r="CI79" s="59">
        <f t="shared" si="878"/>
        <v>0</v>
      </c>
      <c r="CJ79" s="59">
        <f t="shared" si="878"/>
        <v>4.638422979041934E-11</v>
      </c>
      <c r="CK79" s="59">
        <f t="shared" si="878"/>
        <v>-97.907212057127978</v>
      </c>
      <c r="CL79" s="59">
        <f t="shared" si="878"/>
        <v>0</v>
      </c>
      <c r="CM79" s="59">
        <f t="shared" si="878"/>
        <v>0</v>
      </c>
      <c r="CN79" s="59" t="e">
        <f t="shared" si="878"/>
        <v>#DIV/0!</v>
      </c>
      <c r="CO79" s="59">
        <f t="shared" si="878"/>
        <v>0</v>
      </c>
      <c r="CP79" s="59">
        <f t="shared" si="878"/>
        <v>-7.2741812573440257E-13</v>
      </c>
      <c r="CQ79" s="59">
        <f t="shared" si="878"/>
        <v>-5.2905113881692669</v>
      </c>
      <c r="CR79" s="59">
        <f t="shared" si="878"/>
        <v>0</v>
      </c>
      <c r="CS79" s="59">
        <f t="shared" si="878"/>
        <v>0</v>
      </c>
      <c r="CT79" s="59" t="e">
        <f t="shared" si="878"/>
        <v>#DIV/0!</v>
      </c>
      <c r="CU79" s="59">
        <f t="shared" si="878"/>
        <v>0</v>
      </c>
      <c r="CV79" s="59">
        <f t="shared" si="878"/>
        <v>0</v>
      </c>
      <c r="CW79" s="59" t="e">
        <f t="shared" si="878"/>
        <v>#DIV/0!</v>
      </c>
      <c r="CX79" s="59">
        <f t="shared" si="878"/>
        <v>0</v>
      </c>
      <c r="CY79" s="59">
        <f t="shared" si="878"/>
        <v>0</v>
      </c>
      <c r="CZ79" s="59">
        <f t="shared" si="878"/>
        <v>-96.565593810838536</v>
      </c>
      <c r="DA79" s="59">
        <f t="shared" si="878"/>
        <v>0</v>
      </c>
      <c r="DB79" s="59">
        <f t="shared" si="878"/>
        <v>0</v>
      </c>
      <c r="DC79" s="59">
        <f t="shared" si="878"/>
        <v>-46.978076683463321</v>
      </c>
      <c r="DD79" s="59">
        <f t="shared" si="878"/>
        <v>0</v>
      </c>
      <c r="DE79" s="59">
        <f t="shared" si="878"/>
        <v>0</v>
      </c>
      <c r="DF79" s="59" t="e">
        <f t="shared" si="878"/>
        <v>#DIV/0!</v>
      </c>
      <c r="DG79" s="59">
        <f t="shared" ref="DG79:DH79" si="879">DG74-DG77-DG78</f>
        <v>0</v>
      </c>
      <c r="DH79" s="59">
        <f t="shared" si="879"/>
        <v>0</v>
      </c>
      <c r="DI79" s="59"/>
      <c r="DJ79" s="59">
        <f t="shared" si="878"/>
        <v>0</v>
      </c>
      <c r="DK79" s="59">
        <f t="shared" si="878"/>
        <v>0</v>
      </c>
      <c r="DL79" s="59" t="e">
        <f t="shared" si="878"/>
        <v>#DIV/0!</v>
      </c>
      <c r="DM79" s="59">
        <f t="shared" si="878"/>
        <v>0</v>
      </c>
      <c r="DN79" s="59">
        <f t="shared" si="878"/>
        <v>0</v>
      </c>
      <c r="DO79" s="59" t="e">
        <f t="shared" si="878"/>
        <v>#DIV/0!</v>
      </c>
      <c r="DP79" s="59">
        <f t="shared" si="878"/>
        <v>0</v>
      </c>
      <c r="DQ79" s="59">
        <f t="shared" si="878"/>
        <v>0</v>
      </c>
      <c r="DR79" s="59" t="e">
        <f t="shared" si="878"/>
        <v>#DIV/0!</v>
      </c>
      <c r="DS79" s="59">
        <f t="shared" si="878"/>
        <v>0</v>
      </c>
      <c r="DT79" s="59">
        <f t="shared" si="878"/>
        <v>0</v>
      </c>
      <c r="DU79" s="59" t="e">
        <f t="shared" si="878"/>
        <v>#DIV/0!</v>
      </c>
      <c r="DV79" s="59">
        <f t="shared" si="878"/>
        <v>0</v>
      </c>
      <c r="DW79" s="59">
        <f t="shared" si="878"/>
        <v>0</v>
      </c>
      <c r="DX79" s="59">
        <f t="shared" si="878"/>
        <v>-67.652387284583583</v>
      </c>
      <c r="DY79" s="59">
        <f t="shared" ref="DY79:EA79" si="880">DY74-DY77-DY78</f>
        <v>0</v>
      </c>
      <c r="DZ79" s="59">
        <f t="shared" si="880"/>
        <v>0</v>
      </c>
      <c r="EA79" s="59" t="e">
        <f t="shared" si="880"/>
        <v>#DIV/0!</v>
      </c>
      <c r="EB79" s="59">
        <f t="shared" si="878"/>
        <v>0</v>
      </c>
      <c r="EC79" s="59">
        <f t="shared" si="878"/>
        <v>0</v>
      </c>
      <c r="ED79" s="59" t="e">
        <f t="shared" si="878"/>
        <v>#DIV/0!</v>
      </c>
      <c r="EE79" s="59">
        <f>EE74-EE77-EE78</f>
        <v>0</v>
      </c>
      <c r="EF79" s="59">
        <f t="shared" ref="EF79" si="881">EF74-EF77-EF78</f>
        <v>9.3132257461547852E-10</v>
      </c>
      <c r="EG79" s="58"/>
    </row>
    <row r="80" spans="1:152" x14ac:dyDescent="0.25">
      <c r="L80" s="60">
        <f>L4+L25</f>
        <v>6259340.4000000004</v>
      </c>
      <c r="M80" s="60">
        <f>M4+M25</f>
        <v>5200615.8699999992</v>
      </c>
      <c r="N80" s="60"/>
      <c r="O80" s="60">
        <f t="shared" ref="O80:Q80" si="882">O4+O24</f>
        <v>0</v>
      </c>
      <c r="P80" s="60">
        <f t="shared" si="882"/>
        <v>0</v>
      </c>
      <c r="Q80" s="60" t="e">
        <f t="shared" si="882"/>
        <v>#DIV/0!</v>
      </c>
      <c r="R80" s="60">
        <f>R4+R25</f>
        <v>1890189.6</v>
      </c>
      <c r="S80" s="60">
        <f>S4+S25</f>
        <v>1389750.8399999999</v>
      </c>
      <c r="T80" s="60"/>
      <c r="EE80" s="60">
        <f>EE4+EE25</f>
        <v>8772330</v>
      </c>
      <c r="EF80" s="60">
        <f>EF4+EF25</f>
        <v>7050679.21</v>
      </c>
    </row>
    <row r="81" spans="12:136" x14ac:dyDescent="0.25">
      <c r="L81" s="60">
        <f>L21+L25</f>
        <v>303400</v>
      </c>
      <c r="M81" s="60">
        <f>M21+M25</f>
        <v>230499.75999999998</v>
      </c>
      <c r="N81" s="60"/>
      <c r="O81" s="60">
        <f t="shared" ref="O81:Q81" si="883">O21+O24</f>
        <v>0</v>
      </c>
      <c r="P81" s="60">
        <f t="shared" si="883"/>
        <v>0</v>
      </c>
      <c r="Q81" s="60" t="e">
        <f t="shared" si="883"/>
        <v>#DIV/0!</v>
      </c>
      <c r="R81" s="60">
        <f>R21+R25</f>
        <v>91600</v>
      </c>
      <c r="S81" s="60">
        <f>S21+S25</f>
        <v>65564.34</v>
      </c>
      <c r="T81" s="60"/>
      <c r="EE81" s="60">
        <f>EE21+EE25</f>
        <v>431100</v>
      </c>
      <c r="EF81" s="60">
        <f>EF21+EF25</f>
        <v>323400</v>
      </c>
    </row>
  </sheetData>
  <mergeCells count="43"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BZ2:CB2"/>
    <mergeCell ref="AP2:AR2"/>
    <mergeCell ref="AS2:AU2"/>
    <mergeCell ref="AV2:AX2"/>
    <mergeCell ref="AY2:BA2"/>
    <mergeCell ref="BB2:BD2"/>
    <mergeCell ref="BE2:BG2"/>
    <mergeCell ref="BK2:BM2"/>
    <mergeCell ref="BN2:BP2"/>
    <mergeCell ref="BQ2:BS2"/>
    <mergeCell ref="BT2:BV2"/>
    <mergeCell ref="BW2:BY2"/>
    <mergeCell ref="DM2:DO2"/>
    <mergeCell ref="CC2:CE2"/>
    <mergeCell ref="CF2:CH2"/>
    <mergeCell ref="CI2:CK2"/>
    <mergeCell ref="CL2:CN2"/>
    <mergeCell ref="CO2:CQ2"/>
    <mergeCell ref="CR2:CT2"/>
    <mergeCell ref="CU2:CW2"/>
    <mergeCell ref="CX2:CZ2"/>
    <mergeCell ref="DA2:DC2"/>
    <mergeCell ref="DD2:DF2"/>
    <mergeCell ref="DJ2:DL2"/>
    <mergeCell ref="DG2:DI2"/>
    <mergeCell ref="DP2:DR2"/>
    <mergeCell ref="DS2:DU2"/>
    <mergeCell ref="DV2:DX2"/>
    <mergeCell ref="EB2:ED2"/>
    <mergeCell ref="EE2:EG2"/>
    <mergeCell ref="DY2:EA2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исполнение</vt:lpstr>
      <vt:lpstr>исполнение!Заголовки_для_печати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Financ</cp:lastModifiedBy>
  <cp:lastPrinted>2021-10-01T06:54:51Z</cp:lastPrinted>
  <dcterms:created xsi:type="dcterms:W3CDTF">2017-01-05T04:49:58Z</dcterms:created>
  <dcterms:modified xsi:type="dcterms:W3CDTF">2021-10-13T07:36:19Z</dcterms:modified>
</cp:coreProperties>
</file>