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600" windowHeight="8190"/>
  </bookViews>
  <sheets>
    <sheet name="Лист2" sheetId="17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2" i="17" l="1"/>
  <c r="C9" i="17"/>
  <c r="C25" i="17"/>
  <c r="C35" i="17"/>
  <c r="C11" i="17"/>
  <c r="C10" i="17"/>
  <c r="D10" i="17"/>
  <c r="D49" i="17"/>
  <c r="C48" i="17"/>
  <c r="C49" i="17"/>
  <c r="D34" i="17" l="1"/>
  <c r="C34" i="17"/>
  <c r="C30" i="17"/>
  <c r="D60" i="17"/>
  <c r="C55" i="17" l="1"/>
  <c r="D30" i="17"/>
  <c r="D26" i="17"/>
  <c r="D25" i="17"/>
  <c r="D23" i="17"/>
  <c r="D20" i="17"/>
  <c r="D18" i="17"/>
  <c r="D17" i="17"/>
  <c r="D16" i="17"/>
  <c r="D15" i="17"/>
  <c r="D11" i="17"/>
  <c r="D9" i="17"/>
  <c r="D48" i="17"/>
  <c r="D61" i="17"/>
  <c r="D59" i="17" l="1"/>
  <c r="C59" i="17"/>
  <c r="C60" i="17"/>
  <c r="E60" i="17" s="1"/>
  <c r="C33" i="17" l="1"/>
  <c r="D33" i="17"/>
  <c r="C61" i="17"/>
  <c r="C58" i="17"/>
  <c r="C52" i="17"/>
  <c r="C26" i="17"/>
  <c r="C23" i="17"/>
  <c r="C20" i="17"/>
  <c r="C18" i="17"/>
  <c r="C17" i="17"/>
  <c r="C16" i="17"/>
  <c r="C15" i="17"/>
  <c r="E43" i="17" l="1"/>
  <c r="E41" i="17" s="1"/>
  <c r="D57" i="17"/>
  <c r="E65" i="17"/>
  <c r="C8" i="17"/>
  <c r="C5" i="17" s="1"/>
  <c r="E64" i="17"/>
  <c r="C24" i="17"/>
  <c r="C22" i="17" s="1"/>
  <c r="C53" i="17"/>
  <c r="E66" i="17"/>
  <c r="C63" i="17"/>
  <c r="C62" i="17" s="1"/>
  <c r="E61" i="17"/>
  <c r="C57" i="17"/>
  <c r="C51" i="17" s="1"/>
  <c r="D56" i="17"/>
  <c r="E56" i="17" s="1"/>
  <c r="E50" i="17"/>
  <c r="E49" i="17"/>
  <c r="E48" i="17"/>
  <c r="C47" i="17"/>
  <c r="C46" i="17" s="1"/>
  <c r="E42" i="17"/>
  <c r="C41" i="17"/>
  <c r="E40" i="17"/>
  <c r="E39" i="17"/>
  <c r="D38" i="17"/>
  <c r="C38" i="17"/>
  <c r="E38" i="17" s="1"/>
  <c r="D37" i="17"/>
  <c r="E34" i="17" s="1"/>
  <c r="E36" i="17"/>
  <c r="E35" i="17"/>
  <c r="E33" i="17"/>
  <c r="D32" i="17"/>
  <c r="C32" i="17"/>
  <c r="E32" i="17"/>
  <c r="D31" i="17"/>
  <c r="E31" i="17" s="1"/>
  <c r="C31" i="17"/>
  <c r="C29" i="17" s="1"/>
  <c r="E30" i="17"/>
  <c r="E28" i="17"/>
  <c r="D27" i="17"/>
  <c r="C27" i="17"/>
  <c r="C21" i="17"/>
  <c r="C19" i="17" s="1"/>
  <c r="C14" i="17"/>
  <c r="D13" i="17"/>
  <c r="E12" i="17"/>
  <c r="E26" i="17"/>
  <c r="D24" i="17"/>
  <c r="E23" i="17"/>
  <c r="E11" i="17"/>
  <c r="E18" i="17"/>
  <c r="E17" i="17"/>
  <c r="E16" i="17"/>
  <c r="E15" i="17"/>
  <c r="E25" i="17"/>
  <c r="E27" i="17" l="1"/>
  <c r="D51" i="17"/>
  <c r="E24" i="17"/>
  <c r="C4" i="17"/>
  <c r="C1" i="17" s="1"/>
  <c r="C45" i="17"/>
  <c r="C44" i="17" s="1"/>
  <c r="E57" i="17"/>
  <c r="E37" i="17"/>
  <c r="D62" i="17"/>
  <c r="E62" i="17" s="1"/>
  <c r="D41" i="17"/>
  <c r="D47" i="17"/>
  <c r="E54" i="17"/>
  <c r="D14" i="17"/>
  <c r="E14" i="17" s="1"/>
  <c r="E59" i="17"/>
  <c r="E63" i="17"/>
  <c r="E58" i="17"/>
  <c r="D22" i="17"/>
  <c r="E22" i="17" s="1"/>
  <c r="E10" i="17"/>
  <c r="D29" i="17"/>
  <c r="E29" i="17" s="1"/>
  <c r="D21" i="17"/>
  <c r="E21" i="17" s="1"/>
  <c r="C67" i="17" l="1"/>
  <c r="D46" i="17"/>
  <c r="E46" i="17" s="1"/>
  <c r="E47" i="17"/>
  <c r="D19" i="17" l="1"/>
  <c r="E20" i="17"/>
  <c r="E19" i="17" l="1"/>
  <c r="E55" i="17" l="1"/>
  <c r="E51" i="17" l="1"/>
  <c r="D45" i="17"/>
  <c r="E9" i="17" l="1"/>
  <c r="D8" i="17"/>
  <c r="D44" i="17"/>
  <c r="E45" i="17"/>
  <c r="E8" i="17" l="1"/>
  <c r="D5" i="17"/>
  <c r="E44" i="17"/>
  <c r="E5" i="17" l="1"/>
  <c r="D4" i="17"/>
  <c r="E4" i="17" l="1"/>
  <c r="D67" i="17"/>
  <c r="E67" i="17" s="1"/>
</calcChain>
</file>

<file path=xl/sharedStrings.xml><?xml version="1.0" encoding="utf-8"?>
<sst xmlns="http://schemas.openxmlformats.org/spreadsheetml/2006/main" count="134" uniqueCount="133">
  <si>
    <t>Государственная пошлина за совершение нотариальных действий должностными лицами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</si>
  <si>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</si>
  <si>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</si>
  <si>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</si>
  <si>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Российской Федерации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</si>
  <si>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</si>
  <si>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Субвенции бюджетам поселений на выполнение передаваемых полномочий субъектов РФ</t>
  </si>
  <si>
    <t>план</t>
  </si>
  <si>
    <t>Оперативный отчет по исполнению  бюджета по доходам МО "Баяндай"</t>
  </si>
  <si>
    <t xml:space="preserve">Код КБК </t>
  </si>
  <si>
    <t>факт</t>
  </si>
  <si>
    <t>% исп</t>
  </si>
  <si>
    <t>НАЛОГОВЫЕ И  НЕНАЛОГОВЫЕ 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</si>
  <si>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</si>
  <si>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</si>
  <si>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</si>
  <si>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</si>
  <si>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 xml:space="preserve">1 01 01000 00 0000 110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</si>
  <si>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</si>
  <si>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1 01 01010 00 0000 110 </t>
  </si>
  <si>
    <t>Налог на доходы физических лиц</t>
  </si>
  <si>
    <t xml:space="preserve">1 01 02000 01 0000 110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</si>
  <si>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</si>
  <si>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</si>
  <si>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</si>
  <si>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</si>
  <si>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</si>
  <si>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НАЛОГИ  НА ТОВАРЫ (РАБОТЫ, УСЛУГИ), РЕАЛИЗУЕМЫЕ НА ТЕРРИТОРИИ РОССИЙСКОЙ ФЕДЕРАЦИИ</t>
  </si>
  <si>
    <t>1 03 00000 00 0000 00</t>
  </si>
  <si>
    <t>1 03 02230 01 0000 110</t>
  </si>
  <si>
    <t>1 03 02240 01 0000 110</t>
  </si>
  <si>
    <t>1 03 02250 01 0000 110</t>
  </si>
  <si>
    <t>1 03 02260 01 0000 110</t>
  </si>
  <si>
    <t>НАЛОГИ НА СОВОКУПНЫЙ ДОХОД</t>
  </si>
  <si>
    <t>1 05 00000 00 0000 000</t>
  </si>
  <si>
    <t xml:space="preserve">Единый сельскохозяйственный налог </t>
  </si>
  <si>
    <t>Единый сельскохозяйственный налог (за налоговые периоды, истекшие до 1 января 2011 года)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</si>
  <si>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</si>
  <si>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</si>
  <si>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</si>
  <si>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</si>
  <si>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</si>
  <si>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</si>
  <si>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</si>
  <si>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Прочие неналоговые доходы </t>
  </si>
  <si>
    <t>Прочие неналоговые доходы перечисляемые бюджетам поселений</t>
  </si>
  <si>
    <t>1 17 01050 10 0000 180</t>
  </si>
  <si>
    <t>ГОСУДАРСТВЕННАЯ ПОШЛИНА</t>
  </si>
  <si>
    <t>1 08 04020 01 1000 110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</si>
  <si>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</si>
  <si>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</si>
  <si>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</si>
  <si>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</si>
  <si>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от  других  бюджетов бюджетной системы РФ</t>
  </si>
  <si>
    <t>Дотации на выравнивание бюджетной обеспеченности</t>
  </si>
  <si>
    <t>Дотации бюджетам  поселений на поддержку мер по обеспечению сбалансированности бюджета</t>
  </si>
  <si>
    <t>Субсидии бюджетам субъектов Российской Федерации и муниципальных образований (межбюджетные субсидии)</t>
  </si>
  <si>
    <t xml:space="preserve">Прочие субсидии </t>
  </si>
  <si>
    <t>Субсидии бюджетам поселений на переселение граждан из жилищного фонда непригодного для проживания</t>
  </si>
  <si>
    <t>Субвенции бюджетам субъектов Российской Федерации и муниципальных образований</t>
  </si>
  <si>
    <t xml:space="preserve">Субвенции бюджетам поселений на осуществление первичного  воинского учета на трриториях, где отсутствуют военные комиссариаты </t>
  </si>
  <si>
    <t>ПРОЧИЕ МЕЖБЮДЖЕТНЫЕ ТРАНСФЕРТЫ</t>
  </si>
  <si>
    <t>ИТОГО ДОХОДОВ</t>
  </si>
  <si>
    <t>1 17 00000 00 0000 180</t>
  </si>
  <si>
    <t>1 08 00000 00 0000 000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</si>
  <si>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</si>
  <si>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</si>
  <si>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</si>
  <si>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</si>
  <si>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 xml:space="preserve">Исполнитель                           </t>
  </si>
  <si>
    <t>МИЛЬХЕЕВА С.М.</t>
  </si>
  <si>
    <t>1 16 00000 00 0000 100</t>
  </si>
  <si>
    <t>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</si>
  <si>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</si>
  <si>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ШТРАФЫ, САНКЦИИ, ВОЗМЕЩЕНИЕ УЩЕРБА</t>
  </si>
  <si>
    <t>1 01 02010 01 0000 110</t>
  </si>
  <si>
    <t>1 01 02040 01 0000 110</t>
  </si>
  <si>
    <t>1 06 06033 10 0000 110</t>
  </si>
  <si>
    <t>1 06 06043 10 0000 110</t>
  </si>
  <si>
    <t xml:space="preserve">1 06 01030 10 0000 110 </t>
  </si>
  <si>
    <t xml:space="preserve">1 05 03020 01 0000 110 </t>
  </si>
  <si>
    <t xml:space="preserve">1 05 03010 01 0000 110 </t>
  </si>
  <si>
    <t>1 17 05050 10 0000 180</t>
  </si>
  <si>
    <t>Невыясненные поступления, зачисляемые в бюджеты сельских поселений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</si>
  <si>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</si>
  <si>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</si>
  <si>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</si>
  <si>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</si>
  <si>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</si>
  <si>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</si>
  <si>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</si>
  <si>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</si>
  <si>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Дотации бюджетам  поселений  на выравнивание  уровня бюджетной обеспеченности из областного бюджета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</si>
  <si>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</si>
  <si>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</si>
  <si>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ОКАЗАНИЯ ПЛАТНЫХ УСЛУГ (РАБОТ) И КОМПЕНСАЦИИ ЗАТРАТ ГОСУДАРСТВА</t>
  </si>
  <si>
    <t>1 13 00000 00 0000 000</t>
  </si>
  <si>
    <t>Прочие доходы от компенсации затрат бюджетов сельских поселений</t>
  </si>
  <si>
    <t>1 13 02995 10 0000 130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</si>
  <si>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</si>
  <si>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1 16 90050 10 6000 140</t>
  </si>
  <si>
    <t>Прочие субсидии бюджетам  сельских поселений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</si>
  <si>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</si>
  <si>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субвенции, субсидии, иных межбюджетных трансфертов, имеющих целевое назначение из бюджетов сельских поселений</t>
  </si>
  <si>
    <t>Прочие безвозмездные поступления бюджетам сельских поселений</t>
  </si>
  <si>
    <t>2 07 05030 10 0000 150</t>
  </si>
  <si>
    <t>2 19 60010 10 0000 150</t>
  </si>
  <si>
    <t>2 02 049999 10 0000 150</t>
  </si>
  <si>
    <t>2 02 03000 00 0000 150</t>
  </si>
  <si>
    <t>2 02 02999 00 0000 150</t>
  </si>
  <si>
    <t>2 02 29999 10  0000 150</t>
  </si>
  <si>
    <t>2 02 25555 10 0000 150</t>
  </si>
  <si>
    <t>2 02 00000 00 0000 150</t>
  </si>
  <si>
    <t>2 02 01003 10  0000 150</t>
  </si>
  <si>
    <t>2 02 15001 10  0000 150</t>
  </si>
  <si>
    <t>2 02 10001 00 0000 150</t>
  </si>
  <si>
    <t>2 02 01000 00 0000 150</t>
  </si>
  <si>
    <t>1 01 02050 01 0000 110</t>
  </si>
  <si>
    <t>2 02 27112 10 0000 150</t>
  </si>
  <si>
    <t>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</si>
  <si>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</si>
  <si>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2 02 040000 00 0000 150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</si>
  <si>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</si>
  <si>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2 02 40014 10 0000 150
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</si>
  <si>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</si>
  <si>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</si>
  <si>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Прочие межбюджетные трансферты, передаваемые бюджетам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</si>
  <si>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</si>
  <si>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2 02 20041 10 0000 150</t>
  </si>
  <si>
    <t>202 35118 10 0000 150</t>
  </si>
  <si>
    <t>202 30024 10 0000 150</t>
  </si>
  <si>
    <t>Баяндаевского района на 01.04.2021 г</t>
  </si>
  <si>
    <t>2 02 16001 10 0000 150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</si>
</sst>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 Cyr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3">
    <xf numFmtId="0" fontId="0" fillId="0" borderId="0" xfId="0"/>
    <xf numFmtId="2" fontId="0" fillId="0" borderId="0" xfId="0" applyNumberFormat="1"/>
    <xf numFmtId="1" fontId="2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4" fillId="0" borderId="0" xfId="0" applyNumberFormat="1" applyFont="1"/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1" applyNumberFormat="1" applyFont="1" applyFill="1" applyBorder="1" applyAlignment="1" applyProtection="1">
      <alignment horizontal="right" vertical="center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2" fontId="6" fillId="0" borderId="2" xfId="1" applyNumberFormat="1" applyFont="1" applyFill="1" applyBorder="1" applyAlignment="1" applyProtection="1">
      <alignment horizontal="right" vertical="center"/>
    </xf>
    <xf numFmtId="2" fontId="9" fillId="0" borderId="2" xfId="1" applyNumberFormat="1" applyFont="1" applyFill="1" applyBorder="1" applyAlignment="1" applyProtection="1">
      <alignment vertical="center"/>
    </xf>
    <xf numFmtId="2" fontId="4" fillId="0" borderId="2" xfId="1" applyNumberFormat="1" applyFont="1" applyFill="1" applyBorder="1" applyAlignment="1" applyProtection="1">
      <alignment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left" vertical="top" wrapText="1"/>
      <protection locked="0"/>
    </xf>
    <xf numFmtId="1" fontId="2" fillId="0" borderId="7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 applyProtection="1">
      <alignment vertical="top" wrapText="1"/>
      <protection locked="0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1" fontId="6" fillId="0" borderId="7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6" xfId="0" applyFont="1" applyBorder="1" applyAlignment="1">
      <alignment horizontal="justify"/>
    </xf>
    <xf numFmtId="0" fontId="2" fillId="0" borderId="6" xfId="0" applyFont="1" applyBorder="1" applyAlignment="1">
      <alignment wrapText="1"/>
    </xf>
    <xf numFmtId="2" fontId="2" fillId="0" borderId="8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 applyProtection="1">
      <alignment vertical="center" wrapText="1"/>
    </xf>
    <xf numFmtId="1" fontId="6" fillId="0" borderId="6" xfId="0" applyNumberFormat="1" applyFont="1" applyFill="1" applyBorder="1" applyAlignment="1" applyProtection="1">
      <alignment vertical="center" wrapText="1"/>
    </xf>
    <xf numFmtId="1" fontId="6" fillId="0" borderId="6" xfId="0" applyNumberFormat="1" applyFont="1" applyFill="1" applyBorder="1" applyAlignment="1">
      <alignment wrapText="1"/>
    </xf>
    <xf numFmtId="1" fontId="6" fillId="0" borderId="6" xfId="0" applyNumberFormat="1" applyFont="1" applyFill="1" applyBorder="1" applyAlignment="1" applyProtection="1">
      <alignment vertical="center" wrapText="1"/>
      <protection locked="0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</xf>
    <xf numFmtId="4" fontId="9" fillId="0" borderId="10" xfId="1" applyNumberFormat="1" applyFont="1" applyFill="1" applyBorder="1" applyAlignment="1" applyProtection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 applyProtection="1">
      <alignment vertical="top" wrapText="1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</xf>
    <xf numFmtId="2" fontId="6" fillId="0" borderId="12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2" fontId="0" fillId="0" borderId="3" xfId="0" applyNumberFormat="1" applyBorder="1"/>
    <xf numFmtId="1" fontId="5" fillId="0" borderId="6" xfId="0" applyNumberFormat="1" applyFont="1" applyFill="1" applyBorder="1" applyAlignment="1" applyProtection="1">
      <alignment vertical="top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 applyProtection="1">
      <alignment vertical="top" wrapText="1"/>
      <protection locked="0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166" fontId="5" fillId="0" borderId="2" xfId="0" applyNumberFormat="1" applyFont="1" applyFill="1" applyBorder="1" applyAlignment="1">
      <alignment vertical="center"/>
    </xf>
    <xf numFmtId="166" fontId="10" fillId="0" borderId="2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left" vertical="top" wrapText="1"/>
    </xf>
    <xf numFmtId="2" fontId="4" fillId="0" borderId="0" xfId="0" applyNumberFormat="1" applyFont="1"/>
    <xf numFmtId="1" fontId="6" fillId="0" borderId="15" xfId="0" applyNumberFormat="1" applyFont="1" applyFill="1" applyBorder="1" applyAlignment="1" applyProtection="1">
      <alignment vertical="center" wrapText="1"/>
      <protection locked="0"/>
    </xf>
    <xf numFmtId="2" fontId="4" fillId="0" borderId="14" xfId="1" applyNumberFormat="1" applyFont="1" applyFill="1" applyBorder="1" applyAlignment="1" applyProtection="1">
      <alignment vertical="center"/>
    </xf>
    <xf numFmtId="2" fontId="6" fillId="0" borderId="14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left" vertical="top" wrapText="1"/>
    </xf>
    <xf numFmtId="1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66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B2B2B2"/>
      <rgbColor rgb="00FFCC99"/>
      <rgbColor rgb="003366FF"/>
      <rgbColor rgb="0066CC99"/>
      <rgbColor rgb="0066FF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/Desktop/&#1084;&#1086;&#1080;%20&#1076;&#1086;&#1082;&#1080;2/2021/2021/3/&#1076;&#1086;&#1093;&#1086;&#1076;&#1099;%20&#1087;&#1086;%20&#1076;&#1085;&#1103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/Desktop/&#1084;&#1086;&#1080;%20&#1076;&#1086;&#1082;&#1080;2/&#1086;&#1090;&#1095;&#1077;&#1090;&#1099;%202020/12/&#1076;&#1086;&#1093;&#1086;&#1076;&#1099;%20&#1087;&#1086;%20&#1076;&#1085;&#1103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/Desktop/&#1084;&#1086;&#1080;%20&#1076;&#1086;&#1082;&#1080;2/&#1086;&#1090;&#1095;&#1077;&#1090;&#1099;%202020/12/&#1076;&#1086;&#1093;&#1086;&#1076;&#1099;%20&#1087;&#1086;%20&#1076;&#1085;&#1103;&#1084;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п"/>
      <sheetName val="0611"/>
      <sheetName val="целевые"/>
      <sheetName val="перечис"/>
      <sheetName val="Лист2"/>
      <sheetName val="дох"/>
      <sheetName val="Лист1"/>
      <sheetName val="расх"/>
      <sheetName val="вус"/>
      <sheetName val="мбт"/>
    </sheetNames>
    <sheetDataSet>
      <sheetData sheetId="0"/>
      <sheetData sheetId="1"/>
      <sheetData sheetId="2"/>
      <sheetData sheetId="3"/>
      <sheetData sheetId="4"/>
      <sheetData sheetId="5">
        <row r="9">
          <cell r="AE9">
            <v>997011.35000000009</v>
          </cell>
        </row>
        <row r="10">
          <cell r="AE10">
            <v>161</v>
          </cell>
        </row>
        <row r="11">
          <cell r="AE11">
            <v>542.94999999999993</v>
          </cell>
        </row>
        <row r="15">
          <cell r="AE15">
            <v>335759.67</v>
          </cell>
        </row>
        <row r="16">
          <cell r="AE16">
            <v>2354.88</v>
          </cell>
        </row>
        <row r="17">
          <cell r="AE17">
            <v>470007.17000000004</v>
          </cell>
        </row>
        <row r="18">
          <cell r="AE18">
            <v>-59964.359999999993</v>
          </cell>
        </row>
        <row r="20">
          <cell r="AE20">
            <v>38330.479999999996</v>
          </cell>
        </row>
        <row r="23">
          <cell r="AE23">
            <v>60576.15</v>
          </cell>
        </row>
        <row r="25">
          <cell r="AE25">
            <v>599937.07000000007</v>
          </cell>
        </row>
        <row r="26">
          <cell r="AE26">
            <v>39159.620000000003</v>
          </cell>
        </row>
        <row r="30">
          <cell r="AE30">
            <v>50981.43</v>
          </cell>
        </row>
        <row r="48">
          <cell r="AE48">
            <v>0</v>
          </cell>
        </row>
        <row r="50">
          <cell r="AE50">
            <v>1334200</v>
          </cell>
        </row>
        <row r="59">
          <cell r="AE59">
            <v>85800</v>
          </cell>
        </row>
        <row r="60">
          <cell r="AE60">
            <v>21900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п"/>
      <sheetName val="0611"/>
      <sheetName val="целевые"/>
      <sheetName val="перечис"/>
      <sheetName val="Лист2"/>
      <sheetName val="дох"/>
      <sheetName val="Лист1"/>
      <sheetName val="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AD13">
            <v>0</v>
          </cell>
        </row>
        <row r="31">
          <cell r="AD31">
            <v>0</v>
          </cell>
        </row>
        <row r="37">
          <cell r="AD37">
            <v>0</v>
          </cell>
        </row>
        <row r="54">
          <cell r="AD54">
            <v>0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п"/>
      <sheetName val="0611"/>
      <sheetName val="целевые"/>
      <sheetName val="перечис"/>
      <sheetName val="Лист2"/>
      <sheetName val="дох"/>
      <sheetName val="Лист1"/>
      <sheetName val="расх"/>
    </sheetNames>
    <sheetDataSet>
      <sheetData sheetId="0"/>
      <sheetData sheetId="1"/>
      <sheetData sheetId="2"/>
      <sheetData sheetId="3"/>
      <sheetData sheetId="4"/>
      <sheetData sheetId="5">
        <row r="9">
          <cell r="AD9">
            <v>3467766.56</v>
          </cell>
        </row>
        <row r="21">
          <cell r="AD21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C3" sqref="C3"/>
    </sheetView>
  </sheetViews>
  <sheetFormatPr defaultRowHeight="12.75" x14ac:dyDescent="0.2"/>
  <cols>
    <col min="1" max="1" width="68.5703125" customWidth="1"/>
    <col min="2" max="2" width="22.140625" customWidth="1"/>
    <col min="3" max="3" width="14.7109375" customWidth="1"/>
    <col min="4" max="4" width="13.28515625" customWidth="1"/>
    <col min="5" max="5" width="6.140625" customWidth="1"/>
  </cols>
  <sheetData>
    <row r="1" spans="1:5" x14ac:dyDescent="0.2">
      <c r="A1" s="2" t="s">
        <v>8</v>
      </c>
      <c r="C1" s="1">
        <f>C4-C2</f>
        <v>0</v>
      </c>
    </row>
    <row r="2" spans="1:5" x14ac:dyDescent="0.2">
      <c r="A2" s="3" t="s">
        <v>131</v>
      </c>
      <c r="C2" s="4">
        <f>9415500</f>
        <v>9415500</v>
      </c>
      <c r="D2" s="56"/>
      <c r="E2" s="5"/>
    </row>
    <row r="3" spans="1:5" x14ac:dyDescent="0.2">
      <c r="A3" s="20"/>
      <c r="B3" s="21" t="s">
        <v>9</v>
      </c>
      <c r="C3" s="19" t="s">
        <v>7</v>
      </c>
      <c r="D3" s="19" t="s">
        <v>10</v>
      </c>
      <c r="E3" s="22" t="s">
        <v>11</v>
      </c>
    </row>
    <row r="4" spans="1:5" x14ac:dyDescent="0.2">
      <c r="A4" s="23" t="s">
        <v>12</v>
      </c>
      <c r="B4" s="6" t="s">
        <v>13</v>
      </c>
      <c r="C4" s="42">
        <f>C5+C14+C19+C22+C27+C29+C32+C41+C38+C34</f>
        <v>9415500</v>
      </c>
      <c r="D4" s="42">
        <f>D5+D14+D19+D22+D27+D29+D32+D41+D38+D34</f>
        <v>2538587.4100000006</v>
      </c>
      <c r="E4" s="24">
        <f>D4/C4*100</f>
        <v>26.961790770537945</v>
      </c>
    </row>
    <row r="5" spans="1:5" x14ac:dyDescent="0.2">
      <c r="A5" s="25" t="s">
        <v>14</v>
      </c>
      <c r="B5" s="7" t="s">
        <v>15</v>
      </c>
      <c r="C5" s="8">
        <f>C8</f>
        <v>3797000</v>
      </c>
      <c r="D5" s="8">
        <f>D8</f>
        <v>997715.3</v>
      </c>
      <c r="E5" s="26">
        <f>D5/C5*100</f>
        <v>26.276410323939952</v>
      </c>
    </row>
    <row r="6" spans="1:5" x14ac:dyDescent="0.2">
      <c r="A6" s="25" t="s">
        <v>16</v>
      </c>
      <c r="B6" s="7" t="s">
        <v>17</v>
      </c>
      <c r="C6" s="43">
        <v>0</v>
      </c>
      <c r="D6" s="8">
        <v>0</v>
      </c>
      <c r="E6" s="26"/>
    </row>
    <row r="7" spans="1:5" ht="24" x14ac:dyDescent="0.2">
      <c r="A7" s="25" t="s">
        <v>18</v>
      </c>
      <c r="B7" s="7" t="s">
        <v>19</v>
      </c>
      <c r="C7" s="43">
        <v>0</v>
      </c>
      <c r="D7" s="8">
        <v>0</v>
      </c>
      <c r="E7" s="26"/>
    </row>
    <row r="8" spans="1:5" x14ac:dyDescent="0.2">
      <c r="A8" s="25" t="s">
        <v>20</v>
      </c>
      <c r="B8" s="7" t="s">
        <v>21</v>
      </c>
      <c r="C8" s="8">
        <f>C9+C10+C11+C12+C13</f>
        <v>3797000</v>
      </c>
      <c r="D8" s="8">
        <f>D9+D10+D11+D12+D13</f>
        <v>997715.3</v>
      </c>
      <c r="E8" s="26">
        <f t="shared" ref="E8:E40" si="0">D8/C8*100</f>
        <v>26.276410323939952</v>
      </c>
    </row>
    <row r="9" spans="1:5" ht="49.5" x14ac:dyDescent="0.2">
      <c r="A9" s="27" t="s">
        <v>22</v>
      </c>
      <c r="B9" s="7" t="s">
        <v>75</v>
      </c>
      <c r="C9" s="8">
        <f>3842000-61000-45000-200-600+61000</f>
        <v>3796200</v>
      </c>
      <c r="D9" s="8">
        <f>[1]дох!$AE$9</f>
        <v>997011.35000000009</v>
      </c>
      <c r="E9" s="26">
        <f t="shared" si="0"/>
        <v>26.263404193667355</v>
      </c>
    </row>
    <row r="10" spans="1:5" ht="72" x14ac:dyDescent="0.2">
      <c r="A10" s="27" t="s">
        <v>23</v>
      </c>
      <c r="B10" s="7" t="s">
        <v>24</v>
      </c>
      <c r="C10" s="8">
        <f>200</f>
        <v>200</v>
      </c>
      <c r="D10" s="8">
        <f>[1]дох!$AE$10</f>
        <v>161</v>
      </c>
      <c r="E10" s="26">
        <f t="shared" si="0"/>
        <v>80.5</v>
      </c>
    </row>
    <row r="11" spans="1:5" ht="48" x14ac:dyDescent="0.2">
      <c r="A11" s="25" t="s">
        <v>5</v>
      </c>
      <c r="B11" s="7" t="s">
        <v>25</v>
      </c>
      <c r="C11" s="8">
        <f>600</f>
        <v>600</v>
      </c>
      <c r="D11" s="8">
        <f>[1]дох!$AE$11</f>
        <v>542.94999999999993</v>
      </c>
      <c r="E11" s="26">
        <f t="shared" si="0"/>
        <v>90.49166666666666</v>
      </c>
    </row>
    <row r="12" spans="1:5" ht="60" x14ac:dyDescent="0.2">
      <c r="A12" s="25" t="s">
        <v>26</v>
      </c>
      <c r="B12" s="7" t="s">
        <v>76</v>
      </c>
      <c r="C12" s="8">
        <v>0</v>
      </c>
      <c r="D12" s="8"/>
      <c r="E12" s="26" t="e">
        <f t="shared" si="0"/>
        <v>#DIV/0!</v>
      </c>
    </row>
    <row r="13" spans="1:5" x14ac:dyDescent="0.2">
      <c r="A13" s="25"/>
      <c r="B13" s="7" t="s">
        <v>117</v>
      </c>
      <c r="C13" s="59">
        <v>0</v>
      </c>
      <c r="D13" s="8">
        <f>[2]дох!$AD$13</f>
        <v>0</v>
      </c>
      <c r="E13" s="26"/>
    </row>
    <row r="14" spans="1:5" ht="24" x14ac:dyDescent="0.2">
      <c r="A14" s="29" t="s">
        <v>27</v>
      </c>
      <c r="B14" s="9" t="s">
        <v>28</v>
      </c>
      <c r="C14" s="47">
        <f>C15+C16+C17+C18</f>
        <v>3336700</v>
      </c>
      <c r="D14" s="10">
        <f>D15+D16+D17+D18</f>
        <v>748157.36</v>
      </c>
      <c r="E14" s="26">
        <f t="shared" si="0"/>
        <v>22.422074504750203</v>
      </c>
    </row>
    <row r="15" spans="1:5" ht="24" x14ac:dyDescent="0.2">
      <c r="A15" s="25" t="s">
        <v>1</v>
      </c>
      <c r="B15" s="45" t="s">
        <v>29</v>
      </c>
      <c r="C15" s="48">
        <f>1542800</f>
        <v>1542800</v>
      </c>
      <c r="D15" s="46">
        <f>[1]дох!$AE$15</f>
        <v>335759.67</v>
      </c>
      <c r="E15" s="26">
        <f t="shared" si="0"/>
        <v>21.763006870624839</v>
      </c>
    </row>
    <row r="16" spans="1:5" ht="36" x14ac:dyDescent="0.2">
      <c r="A16" s="25" t="s">
        <v>2</v>
      </c>
      <c r="B16" s="45" t="s">
        <v>30</v>
      </c>
      <c r="C16" s="48">
        <f>9300</f>
        <v>9300</v>
      </c>
      <c r="D16" s="46">
        <f>[1]дох!$AE$16</f>
        <v>2354.88</v>
      </c>
      <c r="E16" s="26">
        <f t="shared" si="0"/>
        <v>25.321290322580648</v>
      </c>
    </row>
    <row r="17" spans="1:5" ht="36" x14ac:dyDescent="0.2">
      <c r="A17" s="25" t="s">
        <v>3</v>
      </c>
      <c r="B17" s="45" t="s">
        <v>31</v>
      </c>
      <c r="C17" s="48">
        <f>2014300</f>
        <v>2014300</v>
      </c>
      <c r="D17" s="46">
        <f>[1]дох!$AE$17</f>
        <v>470007.17000000004</v>
      </c>
      <c r="E17" s="26">
        <f t="shared" si="0"/>
        <v>23.333523804795714</v>
      </c>
    </row>
    <row r="18" spans="1:5" ht="36" x14ac:dyDescent="0.2">
      <c r="A18" s="25" t="s">
        <v>4</v>
      </c>
      <c r="B18" s="7" t="s">
        <v>32</v>
      </c>
      <c r="C18" s="1">
        <f>-229700</f>
        <v>-229700</v>
      </c>
      <c r="D18" s="46">
        <f>[1]дох!$AE$18</f>
        <v>-59964.359999999993</v>
      </c>
      <c r="E18" s="26">
        <f t="shared" si="0"/>
        <v>26.105511536787112</v>
      </c>
    </row>
    <row r="19" spans="1:5" x14ac:dyDescent="0.2">
      <c r="A19" s="29" t="s">
        <v>33</v>
      </c>
      <c r="B19" s="9" t="s">
        <v>34</v>
      </c>
      <c r="C19" s="10">
        <f>C20+C21</f>
        <v>239800</v>
      </c>
      <c r="D19" s="10">
        <f>D20+D21</f>
        <v>38330.479999999996</v>
      </c>
      <c r="E19" s="26">
        <f t="shared" si="0"/>
        <v>15.984353628023351</v>
      </c>
    </row>
    <row r="20" spans="1:5" x14ac:dyDescent="0.2">
      <c r="A20" s="25" t="s">
        <v>35</v>
      </c>
      <c r="B20" s="7" t="s">
        <v>81</v>
      </c>
      <c r="C20" s="8">
        <f>239800</f>
        <v>239800</v>
      </c>
      <c r="D20" s="8">
        <f>[1]дох!$AE$20</f>
        <v>38330.479999999996</v>
      </c>
      <c r="E20" s="26">
        <f t="shared" si="0"/>
        <v>15.984353628023351</v>
      </c>
    </row>
    <row r="21" spans="1:5" ht="24" x14ac:dyDescent="0.2">
      <c r="A21" s="30" t="s">
        <v>36</v>
      </c>
      <c r="B21" s="7" t="s">
        <v>80</v>
      </c>
      <c r="C21" s="8">
        <f>250-250</f>
        <v>0</v>
      </c>
      <c r="D21" s="8">
        <f>[3]дох!$AD$21</f>
        <v>0</v>
      </c>
      <c r="E21" s="26" t="e">
        <f t="shared" si="0"/>
        <v>#DIV/0!</v>
      </c>
    </row>
    <row r="22" spans="1:5" x14ac:dyDescent="0.2">
      <c r="A22" s="29" t="s">
        <v>37</v>
      </c>
      <c r="B22" s="9" t="s">
        <v>38</v>
      </c>
      <c r="C22" s="10">
        <f>C24+C23</f>
        <v>1986500</v>
      </c>
      <c r="D22" s="10">
        <f>D24+D23</f>
        <v>699672.84000000008</v>
      </c>
      <c r="E22" s="26">
        <f t="shared" si="0"/>
        <v>35.221386357915932</v>
      </c>
    </row>
    <row r="23" spans="1:5" ht="24" x14ac:dyDescent="0.2">
      <c r="A23" s="27" t="s">
        <v>39</v>
      </c>
      <c r="B23" s="7" t="s">
        <v>79</v>
      </c>
      <c r="C23" s="8">
        <f>105200</f>
        <v>105200</v>
      </c>
      <c r="D23" s="8">
        <f>[1]дох!$AE$23</f>
        <v>60576.15</v>
      </c>
      <c r="E23" s="26">
        <f t="shared" si="0"/>
        <v>57.581891634980984</v>
      </c>
    </row>
    <row r="24" spans="1:5" x14ac:dyDescent="0.2">
      <c r="A24" s="29" t="s">
        <v>40</v>
      </c>
      <c r="B24" s="9" t="s">
        <v>41</v>
      </c>
      <c r="C24" s="10">
        <f>C25+C26</f>
        <v>1881300</v>
      </c>
      <c r="D24" s="10">
        <f>D25+D26</f>
        <v>639096.69000000006</v>
      </c>
      <c r="E24" s="24">
        <f t="shared" si="0"/>
        <v>33.971014192313831</v>
      </c>
    </row>
    <row r="25" spans="1:5" ht="48" x14ac:dyDescent="0.2">
      <c r="A25" s="27" t="s">
        <v>42</v>
      </c>
      <c r="B25" s="7" t="s">
        <v>77</v>
      </c>
      <c r="C25" s="8">
        <f>1373100</f>
        <v>1373100</v>
      </c>
      <c r="D25" s="8">
        <f>[1]дох!$AE$25</f>
        <v>599937.07000000007</v>
      </c>
      <c r="E25" s="26">
        <f t="shared" si="0"/>
        <v>43.692161532299181</v>
      </c>
    </row>
    <row r="26" spans="1:5" ht="48" x14ac:dyDescent="0.2">
      <c r="A26" s="27" t="s">
        <v>43</v>
      </c>
      <c r="B26" s="7" t="s">
        <v>78</v>
      </c>
      <c r="C26" s="8">
        <f>508200</f>
        <v>508200</v>
      </c>
      <c r="D26" s="11">
        <f>[1]дох!$AE$26</f>
        <v>39159.620000000003</v>
      </c>
      <c r="E26" s="26">
        <f t="shared" si="0"/>
        <v>7.7055529319165688</v>
      </c>
    </row>
    <row r="27" spans="1:5" x14ac:dyDescent="0.2">
      <c r="A27" s="31" t="s">
        <v>47</v>
      </c>
      <c r="B27" s="9" t="s">
        <v>64</v>
      </c>
      <c r="C27" s="10">
        <f>C28</f>
        <v>0</v>
      </c>
      <c r="D27" s="10">
        <f>D28</f>
        <v>0</v>
      </c>
      <c r="E27" s="26" t="e">
        <f t="shared" si="0"/>
        <v>#DIV/0!</v>
      </c>
    </row>
    <row r="28" spans="1:5" ht="24" x14ac:dyDescent="0.2">
      <c r="A28" s="25" t="s">
        <v>0</v>
      </c>
      <c r="B28" s="7" t="s">
        <v>48</v>
      </c>
      <c r="C28" s="8">
        <v>0</v>
      </c>
      <c r="D28" s="8"/>
      <c r="E28" s="26" t="e">
        <f t="shared" si="0"/>
        <v>#DIV/0!</v>
      </c>
    </row>
    <row r="29" spans="1:5" ht="24" x14ac:dyDescent="0.2">
      <c r="A29" s="29" t="s">
        <v>66</v>
      </c>
      <c r="B29" s="9" t="s">
        <v>67</v>
      </c>
      <c r="C29" s="10">
        <f>C30+C31</f>
        <v>51500</v>
      </c>
      <c r="D29" s="10">
        <f>D30+D31</f>
        <v>50981.43</v>
      </c>
      <c r="E29" s="26">
        <f t="shared" si="0"/>
        <v>98.993067961165053</v>
      </c>
    </row>
    <row r="30" spans="1:5" ht="48" x14ac:dyDescent="0.2">
      <c r="A30" s="25" t="s">
        <v>65</v>
      </c>
      <c r="B30" s="7" t="s">
        <v>68</v>
      </c>
      <c r="C30" s="8">
        <f>10500-4000+45000</f>
        <v>51500</v>
      </c>
      <c r="D30" s="8">
        <f>[1]дох!$AE$30</f>
        <v>50981.43</v>
      </c>
      <c r="E30" s="26">
        <f t="shared" si="0"/>
        <v>98.993067961165053</v>
      </c>
    </row>
    <row r="31" spans="1:5" ht="39.75" customHeight="1" x14ac:dyDescent="0.2">
      <c r="A31" s="44" t="s">
        <v>90</v>
      </c>
      <c r="B31" s="7" t="s">
        <v>91</v>
      </c>
      <c r="C31" s="8">
        <f>3800-3800</f>
        <v>0</v>
      </c>
      <c r="D31" s="8">
        <f>[2]дох!$AD$31</f>
        <v>0</v>
      </c>
      <c r="E31" s="26" t="e">
        <f t="shared" si="0"/>
        <v>#DIV/0!</v>
      </c>
    </row>
    <row r="32" spans="1:5" ht="24" x14ac:dyDescent="0.2">
      <c r="A32" s="49" t="s">
        <v>95</v>
      </c>
      <c r="B32" s="50" t="s">
        <v>96</v>
      </c>
      <c r="C32" s="53">
        <f>C33</f>
        <v>4000</v>
      </c>
      <c r="D32" s="10">
        <f>D33</f>
        <v>3730</v>
      </c>
      <c r="E32" s="26">
        <f t="shared" si="0"/>
        <v>93.25</v>
      </c>
    </row>
    <row r="33" spans="1:5" x14ac:dyDescent="0.2">
      <c r="A33" s="51" t="s">
        <v>97</v>
      </c>
      <c r="B33" s="52" t="s">
        <v>98</v>
      </c>
      <c r="C33" s="54">
        <f>4000</f>
        <v>4000</v>
      </c>
      <c r="D33" s="8">
        <f>3730</f>
        <v>3730</v>
      </c>
      <c r="E33" s="26">
        <f t="shared" si="0"/>
        <v>93.25</v>
      </c>
    </row>
    <row r="34" spans="1:5" x14ac:dyDescent="0.2">
      <c r="A34" s="29" t="s">
        <v>85</v>
      </c>
      <c r="B34" s="9" t="s">
        <v>84</v>
      </c>
      <c r="C34" s="10">
        <f>C37+C36+C35</f>
        <v>0</v>
      </c>
      <c r="D34" s="10">
        <f>D37+D36+D35</f>
        <v>0</v>
      </c>
      <c r="E34" s="26" t="e">
        <f>D34/C34*100</f>
        <v>#DIV/0!</v>
      </c>
    </row>
    <row r="35" spans="1:5" ht="48" x14ac:dyDescent="0.2">
      <c r="A35" s="25" t="s">
        <v>94</v>
      </c>
      <c r="B35" s="7" t="s">
        <v>93</v>
      </c>
      <c r="C35" s="8">
        <f>61000-61000</f>
        <v>0</v>
      </c>
      <c r="D35" s="8">
        <v>0</v>
      </c>
      <c r="E35" s="26" t="e">
        <f>D35/C35*100</f>
        <v>#DIV/0!</v>
      </c>
    </row>
    <row r="36" spans="1:5" ht="50.25" customHeight="1" x14ac:dyDescent="0.2">
      <c r="A36" s="25" t="s">
        <v>89</v>
      </c>
      <c r="B36" s="7" t="s">
        <v>88</v>
      </c>
      <c r="C36" s="8">
        <v>0</v>
      </c>
      <c r="D36" s="8">
        <v>0</v>
      </c>
      <c r="E36" s="26" t="e">
        <f>D36/C36*100</f>
        <v>#DIV/0!</v>
      </c>
    </row>
    <row r="37" spans="1:5" ht="36" x14ac:dyDescent="0.2">
      <c r="A37" s="25" t="s">
        <v>87</v>
      </c>
      <c r="B37" s="7" t="s">
        <v>86</v>
      </c>
      <c r="C37" s="8">
        <v>0</v>
      </c>
      <c r="D37" s="8">
        <f>[2]дох!$AD$37</f>
        <v>0</v>
      </c>
      <c r="E37" s="26" t="e">
        <f>D37/C37*100</f>
        <v>#DIV/0!</v>
      </c>
    </row>
    <row r="38" spans="1:5" x14ac:dyDescent="0.2">
      <c r="A38" s="12" t="s">
        <v>74</v>
      </c>
      <c r="B38" s="9" t="s">
        <v>71</v>
      </c>
      <c r="C38" s="10">
        <f>C39+C40</f>
        <v>0</v>
      </c>
      <c r="D38" s="10">
        <f>D39+D40</f>
        <v>0</v>
      </c>
      <c r="E38" s="26" t="e">
        <f t="shared" si="0"/>
        <v>#DIV/0!</v>
      </c>
    </row>
    <row r="39" spans="1:5" ht="36" x14ac:dyDescent="0.2">
      <c r="A39" s="41" t="s">
        <v>73</v>
      </c>
      <c r="B39" s="7" t="s">
        <v>72</v>
      </c>
      <c r="C39" s="8"/>
      <c r="D39" s="8"/>
      <c r="E39" s="26" t="e">
        <f t="shared" si="0"/>
        <v>#DIV/0!</v>
      </c>
    </row>
    <row r="40" spans="1:5" ht="48" x14ac:dyDescent="0.2">
      <c r="A40" s="55" t="s">
        <v>99</v>
      </c>
      <c r="B40" s="7" t="s">
        <v>100</v>
      </c>
      <c r="C40" s="8"/>
      <c r="D40" s="8"/>
      <c r="E40" s="26" t="e">
        <f t="shared" si="0"/>
        <v>#DIV/0!</v>
      </c>
    </row>
    <row r="41" spans="1:5" x14ac:dyDescent="0.2">
      <c r="A41" s="31" t="s">
        <v>44</v>
      </c>
      <c r="B41" s="9" t="s">
        <v>63</v>
      </c>
      <c r="C41" s="10">
        <f>C42+C43</f>
        <v>0</v>
      </c>
      <c r="D41" s="10">
        <f>D42+D43</f>
        <v>0</v>
      </c>
      <c r="E41" s="32" t="e">
        <f>E43</f>
        <v>#DIV/0!</v>
      </c>
    </row>
    <row r="42" spans="1:5" x14ac:dyDescent="0.2">
      <c r="A42" s="27" t="s">
        <v>83</v>
      </c>
      <c r="B42" s="7" t="s">
        <v>46</v>
      </c>
      <c r="C42" s="10"/>
      <c r="D42" s="8"/>
      <c r="E42" s="26" t="e">
        <f>D42/C42*100</f>
        <v>#DIV/0!</v>
      </c>
    </row>
    <row r="43" spans="1:5" x14ac:dyDescent="0.2">
      <c r="A43" s="27" t="s">
        <v>45</v>
      </c>
      <c r="B43" s="7" t="s">
        <v>82</v>
      </c>
      <c r="C43" s="8">
        <v>0</v>
      </c>
      <c r="D43" s="8">
        <v>0</v>
      </c>
      <c r="E43" s="26" t="e">
        <f>D43/C43*100</f>
        <v>#DIV/0!</v>
      </c>
    </row>
    <row r="44" spans="1:5" x14ac:dyDescent="0.2">
      <c r="A44" s="33" t="s">
        <v>49</v>
      </c>
      <c r="B44" s="13" t="s">
        <v>50</v>
      </c>
      <c r="C44" s="14">
        <f>C45+C65+C66</f>
        <v>22380430</v>
      </c>
      <c r="D44" s="14">
        <f>D45+D66</f>
        <v>1441900</v>
      </c>
      <c r="E44" s="24">
        <f t="shared" ref="E44:E67" si="1">D44/C44*100</f>
        <v>6.4426822898398299</v>
      </c>
    </row>
    <row r="45" spans="1:5" ht="24" x14ac:dyDescent="0.2">
      <c r="A45" s="34" t="s">
        <v>51</v>
      </c>
      <c r="B45" s="15" t="s">
        <v>52</v>
      </c>
      <c r="C45" s="16">
        <f>C46+C51+C59+C62</f>
        <v>22380430</v>
      </c>
      <c r="D45" s="16">
        <f>D46+D51+D59+D62</f>
        <v>1441900</v>
      </c>
      <c r="E45" s="26">
        <f t="shared" si="1"/>
        <v>6.4426822898398299</v>
      </c>
    </row>
    <row r="46" spans="1:5" x14ac:dyDescent="0.2">
      <c r="A46" s="35" t="s">
        <v>53</v>
      </c>
      <c r="B46" s="15" t="s">
        <v>116</v>
      </c>
      <c r="C46" s="16">
        <f>C47</f>
        <v>5915800</v>
      </c>
      <c r="D46" s="16">
        <f>D47</f>
        <v>1334200</v>
      </c>
      <c r="E46" s="26">
        <f t="shared" si="1"/>
        <v>22.553162716792318</v>
      </c>
    </row>
    <row r="47" spans="1:5" x14ac:dyDescent="0.2">
      <c r="A47" s="35" t="s">
        <v>54</v>
      </c>
      <c r="B47" s="15" t="s">
        <v>115</v>
      </c>
      <c r="C47" s="16">
        <f>C48+C49+C50</f>
        <v>5915800</v>
      </c>
      <c r="D47" s="16">
        <f>D48+D49+D50</f>
        <v>1334200</v>
      </c>
      <c r="E47" s="26">
        <f t="shared" si="1"/>
        <v>22.553162716792318</v>
      </c>
    </row>
    <row r="48" spans="1:5" ht="24" x14ac:dyDescent="0.2">
      <c r="A48" s="35" t="s">
        <v>92</v>
      </c>
      <c r="B48" s="15" t="s">
        <v>114</v>
      </c>
      <c r="C48" s="16">
        <f>5915800-5915800</f>
        <v>0</v>
      </c>
      <c r="D48" s="16">
        <f>[1]дох!$AE$48</f>
        <v>0</v>
      </c>
      <c r="E48" s="26" t="e">
        <f t="shared" si="1"/>
        <v>#DIV/0!</v>
      </c>
    </row>
    <row r="49" spans="1:5" ht="24" x14ac:dyDescent="0.2">
      <c r="A49" s="35" t="s">
        <v>55</v>
      </c>
      <c r="B49" s="15" t="s">
        <v>132</v>
      </c>
      <c r="C49" s="16">
        <f>5915800</f>
        <v>5915800</v>
      </c>
      <c r="D49" s="16">
        <f>[1]дох!$AE$50</f>
        <v>1334200</v>
      </c>
      <c r="E49" s="28">
        <f t="shared" si="1"/>
        <v>22.553162716792318</v>
      </c>
    </row>
    <row r="50" spans="1:5" ht="24" x14ac:dyDescent="0.2">
      <c r="A50" s="35" t="s">
        <v>55</v>
      </c>
      <c r="B50" s="15" t="s">
        <v>113</v>
      </c>
      <c r="C50" s="16">
        <v>0</v>
      </c>
      <c r="D50" s="16"/>
      <c r="E50" s="26" t="e">
        <f t="shared" si="1"/>
        <v>#DIV/0!</v>
      </c>
    </row>
    <row r="51" spans="1:5" ht="24" x14ac:dyDescent="0.2">
      <c r="A51" s="35" t="s">
        <v>56</v>
      </c>
      <c r="B51" s="15" t="s">
        <v>112</v>
      </c>
      <c r="C51" s="16">
        <f>C55+C56+C57+C54+C53+C52</f>
        <v>15988900</v>
      </c>
      <c r="D51" s="16">
        <f>D55+D56+D57+D54+D53+D52</f>
        <v>0</v>
      </c>
      <c r="E51" s="26">
        <f t="shared" si="1"/>
        <v>0</v>
      </c>
    </row>
    <row r="52" spans="1:5" ht="48" x14ac:dyDescent="0.2">
      <c r="A52" s="35" t="s">
        <v>127</v>
      </c>
      <c r="B52" s="15" t="s">
        <v>128</v>
      </c>
      <c r="C52" s="16">
        <f>11531500</f>
        <v>11531500</v>
      </c>
      <c r="D52" s="16"/>
      <c r="E52" s="26"/>
    </row>
    <row r="53" spans="1:5" ht="24" x14ac:dyDescent="0.2">
      <c r="A53" s="35" t="s">
        <v>124</v>
      </c>
      <c r="B53" s="15" t="s">
        <v>125</v>
      </c>
      <c r="C53" s="16">
        <f>-35700+35700</f>
        <v>0</v>
      </c>
      <c r="D53" s="16"/>
      <c r="E53" s="26"/>
    </row>
    <row r="54" spans="1:5" ht="24" x14ac:dyDescent="0.2">
      <c r="A54" s="35" t="s">
        <v>120</v>
      </c>
      <c r="B54" s="15" t="s">
        <v>119</v>
      </c>
      <c r="C54" s="16">
        <v>0</v>
      </c>
      <c r="D54" s="16"/>
      <c r="E54" s="26" t="e">
        <f>D54/C54*100</f>
        <v>#DIV/0!</v>
      </c>
    </row>
    <row r="55" spans="1:5" ht="36" x14ac:dyDescent="0.2">
      <c r="A55" s="35" t="s">
        <v>102</v>
      </c>
      <c r="B55" s="15" t="s">
        <v>111</v>
      </c>
      <c r="C55" s="16">
        <f>3917400</f>
        <v>3917400</v>
      </c>
      <c r="D55" s="16"/>
      <c r="E55" s="26">
        <f>D55/C55*100</f>
        <v>0</v>
      </c>
    </row>
    <row r="56" spans="1:5" ht="24" x14ac:dyDescent="0.2">
      <c r="A56" s="35" t="s">
        <v>58</v>
      </c>
      <c r="B56" s="15" t="s">
        <v>118</v>
      </c>
      <c r="C56" s="16">
        <v>0</v>
      </c>
      <c r="D56" s="16">
        <f>[2]дох!$AD$54</f>
        <v>0</v>
      </c>
      <c r="E56" s="26" t="e">
        <f>D56/C56*100</f>
        <v>#DIV/0!</v>
      </c>
    </row>
    <row r="57" spans="1:5" x14ac:dyDescent="0.2">
      <c r="A57" s="35" t="s">
        <v>57</v>
      </c>
      <c r="B57" s="15" t="s">
        <v>109</v>
      </c>
      <c r="C57" s="16">
        <f>C58</f>
        <v>540000</v>
      </c>
      <c r="D57" s="16">
        <f>D58</f>
        <v>0</v>
      </c>
      <c r="E57" s="26">
        <f t="shared" si="1"/>
        <v>0</v>
      </c>
    </row>
    <row r="58" spans="1:5" x14ac:dyDescent="0.2">
      <c r="A58" s="35" t="s">
        <v>101</v>
      </c>
      <c r="B58" s="15" t="s">
        <v>110</v>
      </c>
      <c r="C58" s="16">
        <f>540000</f>
        <v>540000</v>
      </c>
      <c r="D58" s="16"/>
      <c r="E58" s="26">
        <f t="shared" si="1"/>
        <v>0</v>
      </c>
    </row>
    <row r="59" spans="1:5" ht="24" x14ac:dyDescent="0.2">
      <c r="A59" s="35" t="s">
        <v>59</v>
      </c>
      <c r="B59" s="15" t="s">
        <v>108</v>
      </c>
      <c r="C59" s="16">
        <f>C60+C61</f>
        <v>431800</v>
      </c>
      <c r="D59" s="16">
        <f>D60+D61</f>
        <v>107700</v>
      </c>
      <c r="E59" s="26">
        <f t="shared" si="1"/>
        <v>24.942102825382122</v>
      </c>
    </row>
    <row r="60" spans="1:5" ht="24" x14ac:dyDescent="0.2">
      <c r="A60" s="35" t="s">
        <v>6</v>
      </c>
      <c r="B60" s="15" t="s">
        <v>130</v>
      </c>
      <c r="C60" s="16">
        <f>88300</f>
        <v>88300</v>
      </c>
      <c r="D60" s="16">
        <f>[1]дох!$AE$60</f>
        <v>21900</v>
      </c>
      <c r="E60" s="26">
        <f t="shared" ref="E60" si="2">D60/C60*100</f>
        <v>24.80181200453001</v>
      </c>
    </row>
    <row r="61" spans="1:5" ht="24" x14ac:dyDescent="0.2">
      <c r="A61" s="35" t="s">
        <v>60</v>
      </c>
      <c r="B61" s="15" t="s">
        <v>129</v>
      </c>
      <c r="C61" s="16">
        <f>343500</f>
        <v>343500</v>
      </c>
      <c r="D61" s="16">
        <f>[1]дох!$AE$59</f>
        <v>85800</v>
      </c>
      <c r="E61" s="26">
        <f t="shared" si="1"/>
        <v>24.978165938864631</v>
      </c>
    </row>
    <row r="62" spans="1:5" x14ac:dyDescent="0.2">
      <c r="A62" s="33" t="s">
        <v>61</v>
      </c>
      <c r="B62" s="13" t="s">
        <v>121</v>
      </c>
      <c r="C62" s="17">
        <f>C64+C63</f>
        <v>43930</v>
      </c>
      <c r="D62" s="17">
        <f>D64+D63</f>
        <v>0</v>
      </c>
      <c r="E62" s="26">
        <f t="shared" si="1"/>
        <v>0</v>
      </c>
    </row>
    <row r="63" spans="1:5" ht="48" x14ac:dyDescent="0.2">
      <c r="A63" s="60" t="s">
        <v>122</v>
      </c>
      <c r="B63" s="61" t="s">
        <v>123</v>
      </c>
      <c r="C63" s="62">
        <f>43930+2000000-2000000</f>
        <v>43930</v>
      </c>
      <c r="D63" s="17"/>
      <c r="E63" s="26">
        <f t="shared" si="1"/>
        <v>0</v>
      </c>
    </row>
    <row r="64" spans="1:5" ht="24" x14ac:dyDescent="0.2">
      <c r="A64" s="36" t="s">
        <v>126</v>
      </c>
      <c r="B64" s="15" t="s">
        <v>107</v>
      </c>
      <c r="C64" s="18">
        <v>0</v>
      </c>
      <c r="D64" s="18">
        <v>0</v>
      </c>
      <c r="E64" s="26" t="e">
        <f t="shared" si="1"/>
        <v>#DIV/0!</v>
      </c>
    </row>
    <row r="65" spans="1:5" x14ac:dyDescent="0.2">
      <c r="A65" s="57" t="s">
        <v>104</v>
      </c>
      <c r="B65" s="15" t="s">
        <v>105</v>
      </c>
      <c r="C65" s="58">
        <v>0</v>
      </c>
      <c r="D65" s="58"/>
      <c r="E65" s="26" t="e">
        <f t="shared" si="1"/>
        <v>#DIV/0!</v>
      </c>
    </row>
    <row r="66" spans="1:5" ht="24" x14ac:dyDescent="0.2">
      <c r="A66" s="57" t="s">
        <v>103</v>
      </c>
      <c r="B66" s="15" t="s">
        <v>106</v>
      </c>
      <c r="C66" s="58">
        <v>0</v>
      </c>
      <c r="D66" s="58"/>
      <c r="E66" s="26" t="e">
        <f t="shared" si="1"/>
        <v>#DIV/0!</v>
      </c>
    </row>
    <row r="67" spans="1:5" x14ac:dyDescent="0.2">
      <c r="A67" s="37" t="s">
        <v>62</v>
      </c>
      <c r="B67" s="38"/>
      <c r="C67" s="39">
        <f>C44+C4</f>
        <v>31795930</v>
      </c>
      <c r="D67" s="39">
        <f>D44+D4</f>
        <v>3980487.4100000006</v>
      </c>
      <c r="E67" s="40">
        <f t="shared" si="1"/>
        <v>12.518858262677018</v>
      </c>
    </row>
    <row r="69" spans="1:5" x14ac:dyDescent="0.2">
      <c r="A69" t="s">
        <v>69</v>
      </c>
      <c r="B69" t="s">
        <v>70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</dc:creator>
  <cp:lastModifiedBy>Financ</cp:lastModifiedBy>
  <cp:lastPrinted>2021-04-01T03:44:31Z</cp:lastPrinted>
  <dcterms:created xsi:type="dcterms:W3CDTF">2015-04-09T04:56:04Z</dcterms:created>
  <dcterms:modified xsi:type="dcterms:W3CDTF">2021-04-30T04:43:23Z</dcterms:modified>
</cp:coreProperties>
</file>