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240" windowWidth="19320" windowHeight="6345" tabRatio="308" activeTab="1"/>
  </bookViews>
  <sheets>
    <sheet name="план" sheetId="2" r:id="rId1"/>
    <sheet name="исполнение" sheetId="3" r:id="rId2"/>
  </sheets>
  <definedNames>
    <definedName name="_xlnm.Print_Titles" localSheetId="1">исполнение!$A:$C</definedName>
    <definedName name="_xlnm.Print_Titles" localSheetId="0">план!$A:$C</definedName>
  </definedNames>
  <calcPr calcId="145621"/>
</workbook>
</file>

<file path=xl/calcChain.xml><?xml version="1.0" encoding="utf-8"?>
<calcChain xmlns="http://schemas.openxmlformats.org/spreadsheetml/2006/main">
  <c r="AU77" i="2" l="1"/>
  <c r="AT77" i="2"/>
  <c r="AS77" i="2"/>
  <c r="AR77" i="2"/>
  <c r="AQ77" i="2"/>
  <c r="AP77" i="2"/>
  <c r="AO77" i="2"/>
  <c r="AN77" i="2"/>
  <c r="AM77" i="2"/>
  <c r="AL77" i="2"/>
  <c r="AK77" i="2"/>
  <c r="AJ77" i="2"/>
  <c r="W76" i="2"/>
  <c r="U76" i="2"/>
  <c r="BC73" i="2"/>
  <c r="AW73" i="2"/>
  <c r="AC73" i="2"/>
  <c r="Y73" i="2"/>
  <c r="K73" i="2"/>
  <c r="BC71" i="2"/>
  <c r="AW71" i="2"/>
  <c r="AH71" i="2"/>
  <c r="AG71" i="2"/>
  <c r="AG73" i="2" s="1"/>
  <c r="AC71" i="2"/>
  <c r="Y71" i="2"/>
  <c r="X71" i="2"/>
  <c r="M71" i="2"/>
  <c r="K71" i="2"/>
  <c r="G71" i="2"/>
  <c r="BE70" i="2"/>
  <c r="W70" i="2"/>
  <c r="M70" i="2"/>
  <c r="G70" i="2"/>
  <c r="BE69" i="2"/>
  <c r="BC69" i="2"/>
  <c r="BB69" i="2"/>
  <c r="BB67" i="2" s="1"/>
  <c r="M69" i="2"/>
  <c r="K69" i="2"/>
  <c r="G69" i="2"/>
  <c r="BK68" i="2"/>
  <c r="BK67" i="2" s="1"/>
  <c r="BJ68" i="2"/>
  <c r="BJ67" i="2" s="1"/>
  <c r="BI68" i="2"/>
  <c r="BI67" i="2" s="1"/>
  <c r="AW68" i="2"/>
  <c r="AH68" i="2"/>
  <c r="AC68" i="2"/>
  <c r="Y68" i="2"/>
  <c r="Y67" i="2" s="1"/>
  <c r="X68" i="2"/>
  <c r="X67" i="2" s="1"/>
  <c r="T68" i="2"/>
  <c r="T67" i="2" s="1"/>
  <c r="S68" i="2"/>
  <c r="K68" i="2"/>
  <c r="G68" i="2"/>
  <c r="G67" i="2" s="1"/>
  <c r="BH67" i="2"/>
  <c r="BG67" i="2"/>
  <c r="BF67" i="2"/>
  <c r="BD67" i="2"/>
  <c r="BA67" i="2"/>
  <c r="AZ67" i="2"/>
  <c r="AY67" i="2"/>
  <c r="AX67" i="2"/>
  <c r="AV67" i="2"/>
  <c r="AI67" i="2"/>
  <c r="AG67" i="2"/>
  <c r="AB67" i="2"/>
  <c r="AA67" i="2"/>
  <c r="V67" i="2"/>
  <c r="R67" i="2"/>
  <c r="Q67" i="2"/>
  <c r="P67" i="2"/>
  <c r="O67" i="2"/>
  <c r="N67" i="2"/>
  <c r="L67" i="2"/>
  <c r="J67" i="2"/>
  <c r="I67" i="2"/>
  <c r="H67" i="2"/>
  <c r="BE66" i="2"/>
  <c r="BC66" i="2"/>
  <c r="BC65" i="2" s="1"/>
  <c r="AW66" i="2"/>
  <c r="AW65" i="2" s="1"/>
  <c r="AV66" i="2"/>
  <c r="AC66" i="2"/>
  <c r="Y66" i="2"/>
  <c r="Y65" i="2" s="1"/>
  <c r="X66" i="2"/>
  <c r="X65" i="2" s="1"/>
  <c r="M66" i="2"/>
  <c r="M65" i="2" s="1"/>
  <c r="K66" i="2"/>
  <c r="G66" i="2"/>
  <c r="G65" i="2" s="1"/>
  <c r="BJ65" i="2"/>
  <c r="BI65" i="2"/>
  <c r="BH65" i="2"/>
  <c r="BG65" i="2"/>
  <c r="BF65" i="2"/>
  <c r="BD65" i="2"/>
  <c r="BB65" i="2"/>
  <c r="BA65" i="2"/>
  <c r="AZ65" i="2"/>
  <c r="AY65" i="2"/>
  <c r="AX65" i="2"/>
  <c r="AI65" i="2"/>
  <c r="AG65" i="2"/>
  <c r="AB65" i="2"/>
  <c r="AA65" i="2"/>
  <c r="V65" i="2"/>
  <c r="T65" i="2"/>
  <c r="S65" i="2"/>
  <c r="R65" i="2"/>
  <c r="Q65" i="2"/>
  <c r="P65" i="2"/>
  <c r="O65" i="2"/>
  <c r="N65" i="2"/>
  <c r="L65" i="2"/>
  <c r="J65" i="2"/>
  <c r="I65" i="2"/>
  <c r="H65" i="2"/>
  <c r="E65" i="2"/>
  <c r="D65" i="2"/>
  <c r="BE64" i="2"/>
  <c r="BC64" i="2"/>
  <c r="AW64" i="2"/>
  <c r="AC64" i="2"/>
  <c r="Z64" i="2"/>
  <c r="M64" i="2"/>
  <c r="K64" i="2"/>
  <c r="G64" i="2"/>
  <c r="BE63" i="2"/>
  <c r="BC63" i="2"/>
  <c r="AW63" i="2"/>
  <c r="AC63" i="2"/>
  <c r="Z63" i="2"/>
  <c r="M63" i="2"/>
  <c r="K63" i="2"/>
  <c r="G63" i="2"/>
  <c r="BE62" i="2"/>
  <c r="BC62" i="2"/>
  <c r="AW62" i="2"/>
  <c r="AH62" i="2"/>
  <c r="AC62" i="2"/>
  <c r="Y62" i="2"/>
  <c r="X62" i="2"/>
  <c r="M62" i="2"/>
  <c r="K62" i="2"/>
  <c r="G62" i="2"/>
  <c r="BE61" i="2"/>
  <c r="BD61" i="2"/>
  <c r="BD56" i="2" s="1"/>
  <c r="BD76" i="2" s="1"/>
  <c r="AW61" i="2"/>
  <c r="AH61" i="2"/>
  <c r="AC61" i="2"/>
  <c r="Y61" i="2"/>
  <c r="X61" i="2"/>
  <c r="M61" i="2"/>
  <c r="K61" i="2"/>
  <c r="G61" i="2"/>
  <c r="BE60" i="2"/>
  <c r="BC60" i="2"/>
  <c r="AY60" i="2"/>
  <c r="AW60" i="2" s="1"/>
  <c r="AC60" i="2"/>
  <c r="Z60" i="2"/>
  <c r="M60" i="2"/>
  <c r="K60" i="2"/>
  <c r="G60" i="2"/>
  <c r="BE59" i="2"/>
  <c r="BC59" i="2"/>
  <c r="AW59" i="2"/>
  <c r="AC59" i="2"/>
  <c r="Z59" i="2"/>
  <c r="M59" i="2"/>
  <c r="K59" i="2"/>
  <c r="G59" i="2"/>
  <c r="BE58" i="2"/>
  <c r="BC58" i="2"/>
  <c r="AW58" i="2"/>
  <c r="AC58" i="2"/>
  <c r="Z58" i="2"/>
  <c r="M58" i="2"/>
  <c r="K58" i="2"/>
  <c r="G58" i="2"/>
  <c r="BJ57" i="2"/>
  <c r="BE57" i="2" s="1"/>
  <c r="BB57" i="2"/>
  <c r="AH57" i="2"/>
  <c r="AC57" i="2"/>
  <c r="Y57" i="2"/>
  <c r="X57" i="2"/>
  <c r="T57" i="2"/>
  <c r="M57" i="2" s="1"/>
  <c r="L57" i="2"/>
  <c r="K57" i="2"/>
  <c r="H57" i="2"/>
  <c r="H56" i="2" s="1"/>
  <c r="H76" i="2" s="1"/>
  <c r="BK56" i="2"/>
  <c r="BK76" i="2" s="1"/>
  <c r="BI56" i="2"/>
  <c r="BI76" i="2" s="1"/>
  <c r="BH56" i="2"/>
  <c r="BH76" i="2" s="1"/>
  <c r="BG56" i="2"/>
  <c r="BG76" i="2" s="1"/>
  <c r="BF56" i="2"/>
  <c r="BF76" i="2" s="1"/>
  <c r="BA56" i="2"/>
  <c r="BA76" i="2" s="1"/>
  <c r="AZ56" i="2"/>
  <c r="AZ76" i="2" s="1"/>
  <c r="AX56" i="2"/>
  <c r="AX76" i="2" s="1"/>
  <c r="AV56" i="2"/>
  <c r="AV76" i="2" s="1"/>
  <c r="AI56" i="2"/>
  <c r="AI76" i="2" s="1"/>
  <c r="AG56" i="2"/>
  <c r="AG76" i="2" s="1"/>
  <c r="AB56" i="2"/>
  <c r="AA56" i="2"/>
  <c r="AA76" i="2" s="1"/>
  <c r="V56" i="2"/>
  <c r="V76" i="2" s="1"/>
  <c r="S56" i="2"/>
  <c r="S76" i="2" s="1"/>
  <c r="R56" i="2"/>
  <c r="R76" i="2" s="1"/>
  <c r="Q56" i="2"/>
  <c r="Q76" i="2" s="1"/>
  <c r="P56" i="2"/>
  <c r="P76" i="2" s="1"/>
  <c r="O56" i="2"/>
  <c r="O76" i="2" s="1"/>
  <c r="N56" i="2"/>
  <c r="N76" i="2" s="1"/>
  <c r="J56" i="2"/>
  <c r="J76" i="2" s="1"/>
  <c r="I56" i="2"/>
  <c r="I76" i="2" s="1"/>
  <c r="E56" i="2"/>
  <c r="D56" i="2"/>
  <c r="BE55" i="2"/>
  <c r="BE54" i="2" s="1"/>
  <c r="BC55" i="2"/>
  <c r="BC54" i="2" s="1"/>
  <c r="M55" i="2"/>
  <c r="G55" i="2"/>
  <c r="BK54" i="2"/>
  <c r="BJ54" i="2"/>
  <c r="BI54" i="2"/>
  <c r="BH54" i="2"/>
  <c r="BG54" i="2"/>
  <c r="BF54" i="2"/>
  <c r="BD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V54" i="2"/>
  <c r="T54" i="2"/>
  <c r="S54" i="2"/>
  <c r="R54" i="2"/>
  <c r="Q54" i="2"/>
  <c r="P54" i="2"/>
  <c r="O54" i="2"/>
  <c r="N54" i="2"/>
  <c r="L54" i="2"/>
  <c r="K54" i="2"/>
  <c r="J54" i="2"/>
  <c r="I54" i="2"/>
  <c r="H54" i="2"/>
  <c r="BE53" i="2"/>
  <c r="BC53" i="2"/>
  <c r="AW53" i="2"/>
  <c r="AH53" i="2"/>
  <c r="AC53" i="2"/>
  <c r="Z53" i="2"/>
  <c r="M53" i="2"/>
  <c r="K53" i="2"/>
  <c r="G53" i="2"/>
  <c r="BE52" i="2"/>
  <c r="BC52" i="2"/>
  <c r="AX52" i="2"/>
  <c r="AX46" i="2" s="1"/>
  <c r="AH52" i="2"/>
  <c r="AC52" i="2"/>
  <c r="Z52" i="2"/>
  <c r="M52" i="2"/>
  <c r="K52" i="2"/>
  <c r="G52" i="2"/>
  <c r="BE51" i="2"/>
  <c r="BC51" i="2"/>
  <c r="AW51" i="2"/>
  <c r="AC51" i="2"/>
  <c r="Z51" i="2"/>
  <c r="M51" i="2"/>
  <c r="K51" i="2"/>
  <c r="G51" i="2"/>
  <c r="BE50" i="2"/>
  <c r="BC50" i="2"/>
  <c r="AW50" i="2"/>
  <c r="AH50" i="2"/>
  <c r="AC50" i="2"/>
  <c r="Z50" i="2"/>
  <c r="M50" i="2"/>
  <c r="K50" i="2"/>
  <c r="G50" i="2"/>
  <c r="BE49" i="2"/>
  <c r="BC49" i="2"/>
  <c r="AW49" i="2"/>
  <c r="AH49" i="2"/>
  <c r="AC49" i="2"/>
  <c r="Z49" i="2"/>
  <c r="P49" i="2"/>
  <c r="M49" i="2" s="1"/>
  <c r="K49" i="2"/>
  <c r="G49" i="2"/>
  <c r="BE48" i="2"/>
  <c r="BC48" i="2"/>
  <c r="AW48" i="2"/>
  <c r="AH48" i="2"/>
  <c r="AC48" i="2"/>
  <c r="Z48" i="2"/>
  <c r="M48" i="2"/>
  <c r="K48" i="2"/>
  <c r="G48" i="2"/>
  <c r="BJ47" i="2"/>
  <c r="BJ46" i="2" s="1"/>
  <c r="BI47" i="2"/>
  <c r="BF47" i="2"/>
  <c r="BD47" i="2"/>
  <c r="BD46" i="2" s="1"/>
  <c r="AW47" i="2"/>
  <c r="AH47" i="2"/>
  <c r="AC47" i="2"/>
  <c r="Y47" i="2"/>
  <c r="X47" i="2"/>
  <c r="X46" i="2" s="1"/>
  <c r="T47" i="2"/>
  <c r="T46" i="2" s="1"/>
  <c r="R47" i="2"/>
  <c r="R46" i="2" s="1"/>
  <c r="P47" i="2"/>
  <c r="K47" i="2"/>
  <c r="G47" i="2"/>
  <c r="BK46" i="2"/>
  <c r="BH46" i="2"/>
  <c r="BG46" i="2"/>
  <c r="BB46" i="2"/>
  <c r="BA46" i="2"/>
  <c r="AZ46" i="2"/>
  <c r="AY46" i="2"/>
  <c r="AV46" i="2"/>
  <c r="AT46" i="2"/>
  <c r="AS46" i="2"/>
  <c r="AQ46" i="2"/>
  <c r="AP46" i="2"/>
  <c r="AN46" i="2"/>
  <c r="AM46" i="2"/>
  <c r="AK46" i="2"/>
  <c r="AJ46" i="2"/>
  <c r="AI46" i="2"/>
  <c r="AG46" i="2"/>
  <c r="AE46" i="2"/>
  <c r="AD46" i="2"/>
  <c r="AB46" i="2"/>
  <c r="AA46" i="2"/>
  <c r="W46" i="2"/>
  <c r="V46" i="2"/>
  <c r="U46" i="2"/>
  <c r="S46" i="2"/>
  <c r="Q46" i="2"/>
  <c r="O46" i="2"/>
  <c r="N46" i="2"/>
  <c r="L46" i="2"/>
  <c r="J46" i="2"/>
  <c r="I46" i="2"/>
  <c r="H46" i="2"/>
  <c r="BE45" i="2"/>
  <c r="BC45" i="2"/>
  <c r="AY45" i="2"/>
  <c r="AW45" i="2" s="1"/>
  <c r="AH45" i="2"/>
  <c r="AC45" i="2"/>
  <c r="Z45" i="2"/>
  <c r="M45" i="2"/>
  <c r="K45" i="2"/>
  <c r="G45" i="2"/>
  <c r="BE44" i="2"/>
  <c r="BC44" i="2"/>
  <c r="AX44" i="2"/>
  <c r="AW44" i="2" s="1"/>
  <c r="AH44" i="2"/>
  <c r="AC44" i="2"/>
  <c r="Z44" i="2"/>
  <c r="M44" i="2"/>
  <c r="K44" i="2"/>
  <c r="G44" i="2"/>
  <c r="BE43" i="2"/>
  <c r="BC43" i="2"/>
  <c r="AW43" i="2"/>
  <c r="AH43" i="2"/>
  <c r="AC43" i="2"/>
  <c r="Z43" i="2"/>
  <c r="M43" i="2"/>
  <c r="K43" i="2"/>
  <c r="G43" i="2"/>
  <c r="BE42" i="2"/>
  <c r="BC42" i="2"/>
  <c r="AW42" i="2"/>
  <c r="AC42" i="2"/>
  <c r="Z42" i="2"/>
  <c r="M42" i="2"/>
  <c r="K42" i="2"/>
  <c r="G42" i="2"/>
  <c r="BE41" i="2"/>
  <c r="P41" i="2"/>
  <c r="M41" i="2" s="1"/>
  <c r="K41" i="2"/>
  <c r="G41" i="2"/>
  <c r="BE40" i="2"/>
  <c r="BC40" i="2"/>
  <c r="AW40" i="2"/>
  <c r="AH40" i="2"/>
  <c r="AC40" i="2"/>
  <c r="Z40" i="2"/>
  <c r="M40" i="2"/>
  <c r="K40" i="2"/>
  <c r="G40" i="2"/>
  <c r="BJ39" i="2"/>
  <c r="BJ38" i="2" s="1"/>
  <c r="BI39" i="2"/>
  <c r="BF39" i="2"/>
  <c r="BD39" i="2"/>
  <c r="BD38" i="2" s="1"/>
  <c r="AW39" i="2"/>
  <c r="AH39" i="2"/>
  <c r="AC39" i="2"/>
  <c r="Y39" i="2"/>
  <c r="Y38" i="2" s="1"/>
  <c r="X39" i="2"/>
  <c r="T39" i="2"/>
  <c r="P39" i="2"/>
  <c r="K39" i="2"/>
  <c r="G39" i="2"/>
  <c r="BK38" i="2"/>
  <c r="BH38" i="2"/>
  <c r="BG38" i="2"/>
  <c r="BB38" i="2"/>
  <c r="BA38" i="2"/>
  <c r="AZ38" i="2"/>
  <c r="AV38" i="2"/>
  <c r="AT38" i="2"/>
  <c r="AS38" i="2"/>
  <c r="AQ38" i="2"/>
  <c r="AP38" i="2"/>
  <c r="AN38" i="2"/>
  <c r="AM38" i="2"/>
  <c r="AK38" i="2"/>
  <c r="AJ38" i="2"/>
  <c r="AI38" i="2"/>
  <c r="AG38" i="2"/>
  <c r="AE38" i="2"/>
  <c r="AD38" i="2"/>
  <c r="AB38" i="2"/>
  <c r="AA38" i="2"/>
  <c r="W38" i="2"/>
  <c r="V38" i="2"/>
  <c r="U38" i="2"/>
  <c r="S38" i="2"/>
  <c r="R38" i="2"/>
  <c r="Q38" i="2"/>
  <c r="O38" i="2"/>
  <c r="N38" i="2"/>
  <c r="L38" i="2"/>
  <c r="J38" i="2"/>
  <c r="I38" i="2"/>
  <c r="H38" i="2"/>
  <c r="BE37" i="2"/>
  <c r="BC37" i="2"/>
  <c r="AW37" i="2"/>
  <c r="AC37" i="2"/>
  <c r="Z37" i="2"/>
  <c r="M37" i="2"/>
  <c r="K37" i="2"/>
  <c r="G37" i="2"/>
  <c r="BE36" i="2"/>
  <c r="BC36" i="2"/>
  <c r="AW36" i="2"/>
  <c r="AC36" i="2"/>
  <c r="Z36" i="2"/>
  <c r="M36" i="2"/>
  <c r="K36" i="2"/>
  <c r="G36" i="2"/>
  <c r="BE35" i="2"/>
  <c r="BC35" i="2"/>
  <c r="AW35" i="2"/>
  <c r="AH35" i="2"/>
  <c r="AH34" i="2" s="1"/>
  <c r="AC35" i="2"/>
  <c r="Y35" i="2"/>
  <c r="Y34" i="2" s="1"/>
  <c r="X35" i="2"/>
  <c r="M35" i="2"/>
  <c r="K35" i="2"/>
  <c r="G35" i="2"/>
  <c r="BK34" i="2"/>
  <c r="BJ34" i="2"/>
  <c r="BI34" i="2"/>
  <c r="BH34" i="2"/>
  <c r="BG34" i="2"/>
  <c r="BF34" i="2"/>
  <c r="BD34" i="2"/>
  <c r="BB34" i="2"/>
  <c r="BA34" i="2"/>
  <c r="AZ34" i="2"/>
  <c r="AY34" i="2"/>
  <c r="AX34" i="2"/>
  <c r="AV34" i="2"/>
  <c r="AT34" i="2"/>
  <c r="AS34" i="2"/>
  <c r="AQ34" i="2"/>
  <c r="AP34" i="2"/>
  <c r="AN34" i="2"/>
  <c r="AM34" i="2"/>
  <c r="AK34" i="2"/>
  <c r="AJ34" i="2"/>
  <c r="AI34" i="2"/>
  <c r="AG34" i="2"/>
  <c r="AE34" i="2"/>
  <c r="AD34" i="2"/>
  <c r="AB34" i="2"/>
  <c r="AA34" i="2"/>
  <c r="W34" i="2"/>
  <c r="V34" i="2"/>
  <c r="U34" i="2"/>
  <c r="T34" i="2"/>
  <c r="S34" i="2"/>
  <c r="R34" i="2"/>
  <c r="Q34" i="2"/>
  <c r="P34" i="2"/>
  <c r="O34" i="2"/>
  <c r="N34" i="2"/>
  <c r="L34" i="2"/>
  <c r="J34" i="2"/>
  <c r="I34" i="2"/>
  <c r="H34" i="2"/>
  <c r="BE32" i="2"/>
  <c r="BC32" i="2"/>
  <c r="AW32" i="2"/>
  <c r="AC32" i="2"/>
  <c r="Z32" i="2"/>
  <c r="M32" i="2"/>
  <c r="K32" i="2"/>
  <c r="G32" i="2"/>
  <c r="BE31" i="2"/>
  <c r="BC31" i="2"/>
  <c r="AW31" i="2"/>
  <c r="AH31" i="2"/>
  <c r="AC31" i="2"/>
  <c r="Y31" i="2"/>
  <c r="X31" i="2"/>
  <c r="T31" i="2"/>
  <c r="M31" i="2" s="1"/>
  <c r="K31" i="2"/>
  <c r="G31" i="2"/>
  <c r="BE30" i="2"/>
  <c r="BC30" i="2"/>
  <c r="AW30" i="2"/>
  <c r="AH30" i="2"/>
  <c r="M30" i="2"/>
  <c r="G30" i="2"/>
  <c r="BE29" i="2"/>
  <c r="BC29" i="2"/>
  <c r="AW29" i="2"/>
  <c r="AH29" i="2"/>
  <c r="V29" i="2"/>
  <c r="G29" i="2"/>
  <c r="BJ28" i="2"/>
  <c r="BC28" i="2" s="1"/>
  <c r="AW28" i="2"/>
  <c r="AH28" i="2"/>
  <c r="T28" i="2"/>
  <c r="S28" i="2"/>
  <c r="G28" i="2"/>
  <c r="BK27" i="2"/>
  <c r="BI27" i="2"/>
  <c r="BH27" i="2"/>
  <c r="BG27" i="2"/>
  <c r="BF27" i="2"/>
  <c r="BD27" i="2"/>
  <c r="BB27" i="2"/>
  <c r="BA27" i="2"/>
  <c r="AZ27" i="2"/>
  <c r="AY27" i="2"/>
  <c r="AX27" i="2"/>
  <c r="AV27" i="2"/>
  <c r="AI27" i="2"/>
  <c r="AG27" i="2"/>
  <c r="AC27" i="2"/>
  <c r="Y27" i="2"/>
  <c r="X27" i="2"/>
  <c r="W27" i="2"/>
  <c r="U27" i="2"/>
  <c r="R27" i="2"/>
  <c r="Q27" i="2"/>
  <c r="P27" i="2"/>
  <c r="O27" i="2"/>
  <c r="N27" i="2"/>
  <c r="L27" i="2"/>
  <c r="K27" i="2"/>
  <c r="H27" i="2"/>
  <c r="BE26" i="2"/>
  <c r="BC26" i="2"/>
  <c r="AW26" i="2"/>
  <c r="AH26" i="2"/>
  <c r="AC26" i="2"/>
  <c r="Y26" i="2"/>
  <c r="X26" i="2"/>
  <c r="M26" i="2"/>
  <c r="K26" i="2"/>
  <c r="G26" i="2"/>
  <c r="BE25" i="2"/>
  <c r="BC25" i="2"/>
  <c r="AW25" i="2"/>
  <c r="AH25" i="2"/>
  <c r="AC25" i="2"/>
  <c r="Y25" i="2"/>
  <c r="X25" i="2"/>
  <c r="M25" i="2"/>
  <c r="L25" i="2"/>
  <c r="G25" i="2" s="1"/>
  <c r="K25" i="2"/>
  <c r="BK24" i="2"/>
  <c r="BJ24" i="2"/>
  <c r="BI24" i="2"/>
  <c r="BH24" i="2"/>
  <c r="BG24" i="2"/>
  <c r="BF24" i="2"/>
  <c r="BD24" i="2"/>
  <c r="BB24" i="2"/>
  <c r="BA24" i="2"/>
  <c r="AZ24" i="2"/>
  <c r="AY24" i="2"/>
  <c r="AX24" i="2"/>
  <c r="AV24" i="2"/>
  <c r="AT24" i="2"/>
  <c r="AT23" i="2" s="1"/>
  <c r="AS24" i="2"/>
  <c r="AS23" i="2" s="1"/>
  <c r="AQ24" i="2"/>
  <c r="AQ23" i="2" s="1"/>
  <c r="AP24" i="2"/>
  <c r="AP23" i="2" s="1"/>
  <c r="AN24" i="2"/>
  <c r="AN23" i="2" s="1"/>
  <c r="AM24" i="2"/>
  <c r="AM23" i="2" s="1"/>
  <c r="AK24" i="2"/>
  <c r="AK23" i="2" s="1"/>
  <c r="AJ24" i="2"/>
  <c r="AJ23" i="2" s="1"/>
  <c r="AI24" i="2"/>
  <c r="AG24" i="2"/>
  <c r="AE24" i="2"/>
  <c r="AE23" i="2" s="1"/>
  <c r="AD24" i="2"/>
  <c r="AD23" i="2" s="1"/>
  <c r="AB24" i="2"/>
  <c r="AB23" i="2" s="1"/>
  <c r="AA24" i="2"/>
  <c r="AA23" i="2" s="1"/>
  <c r="W24" i="2"/>
  <c r="V24" i="2"/>
  <c r="U24" i="2"/>
  <c r="T24" i="2"/>
  <c r="S24" i="2"/>
  <c r="R24" i="2"/>
  <c r="Q24" i="2"/>
  <c r="P24" i="2"/>
  <c r="O24" i="2"/>
  <c r="N24" i="2"/>
  <c r="J24" i="2"/>
  <c r="J23" i="2" s="1"/>
  <c r="I24" i="2"/>
  <c r="I23" i="2" s="1"/>
  <c r="H24" i="2"/>
  <c r="BJ22" i="2"/>
  <c r="BJ20" i="2" s="1"/>
  <c r="AW22" i="2"/>
  <c r="AH22" i="2"/>
  <c r="AC22" i="2"/>
  <c r="Y22" i="2"/>
  <c r="X22" i="2"/>
  <c r="O22" i="2"/>
  <c r="O20" i="2" s="1"/>
  <c r="N22" i="2"/>
  <c r="N20" i="2" s="1"/>
  <c r="K22" i="2"/>
  <c r="G22" i="2"/>
  <c r="BI21" i="2"/>
  <c r="BC21" i="2" s="1"/>
  <c r="AW21" i="2"/>
  <c r="AH21" i="2"/>
  <c r="AC21" i="2"/>
  <c r="Y21" i="2"/>
  <c r="X21" i="2"/>
  <c r="M21" i="2"/>
  <c r="L21" i="2"/>
  <c r="L20" i="2" s="1"/>
  <c r="K21" i="2"/>
  <c r="H21" i="2"/>
  <c r="BK20" i="2"/>
  <c r="BH20" i="2"/>
  <c r="BG20" i="2"/>
  <c r="BF20" i="2"/>
  <c r="BD20" i="2"/>
  <c r="BB20" i="2"/>
  <c r="BA20" i="2"/>
  <c r="AZ20" i="2"/>
  <c r="AY20" i="2"/>
  <c r="AX20" i="2"/>
  <c r="AV20" i="2"/>
  <c r="AI20" i="2"/>
  <c r="AG20" i="2"/>
  <c r="AB20" i="2"/>
  <c r="AA20" i="2"/>
  <c r="V20" i="2"/>
  <c r="T20" i="2"/>
  <c r="S20" i="2"/>
  <c r="R20" i="2"/>
  <c r="Q20" i="2"/>
  <c r="P20" i="2"/>
  <c r="J20" i="2"/>
  <c r="I20" i="2"/>
  <c r="BE19" i="2"/>
  <c r="BC19" i="2"/>
  <c r="AW19" i="2"/>
  <c r="AH19" i="2"/>
  <c r="AC19" i="2"/>
  <c r="Y19" i="2"/>
  <c r="X19" i="2"/>
  <c r="M19" i="2"/>
  <c r="K19" i="2"/>
  <c r="G19" i="2"/>
  <c r="BK18" i="2"/>
  <c r="BK17" i="2" s="1"/>
  <c r="BJ18" i="2"/>
  <c r="AW18" i="2"/>
  <c r="AH18" i="2"/>
  <c r="AC18" i="2"/>
  <c r="Y18" i="2"/>
  <c r="X18" i="2"/>
  <c r="T18" i="2"/>
  <c r="T17" i="2" s="1"/>
  <c r="K18" i="2"/>
  <c r="G18" i="2"/>
  <c r="BI17" i="2"/>
  <c r="BH17" i="2"/>
  <c r="BG17" i="2"/>
  <c r="BF17" i="2"/>
  <c r="BD17" i="2"/>
  <c r="BB17" i="2"/>
  <c r="BA17" i="2"/>
  <c r="AZ17" i="2"/>
  <c r="AY17" i="2"/>
  <c r="AX17" i="2"/>
  <c r="AV17" i="2"/>
  <c r="AI17" i="2"/>
  <c r="AG17" i="2"/>
  <c r="AC17" i="2"/>
  <c r="Y17" i="2"/>
  <c r="X17" i="2"/>
  <c r="W17" i="2"/>
  <c r="V17" i="2"/>
  <c r="U17" i="2"/>
  <c r="S17" i="2"/>
  <c r="R17" i="2"/>
  <c r="Q17" i="2"/>
  <c r="P17" i="2"/>
  <c r="O17" i="2"/>
  <c r="N17" i="2"/>
  <c r="L17" i="2"/>
  <c r="K17" i="2"/>
  <c r="H17" i="2"/>
  <c r="BI16" i="2"/>
  <c r="BG16" i="2"/>
  <c r="AW16" i="2"/>
  <c r="AH16" i="2"/>
  <c r="AC16" i="2"/>
  <c r="Y16" i="2"/>
  <c r="X16" i="2"/>
  <c r="M16" i="2"/>
  <c r="K16" i="2"/>
  <c r="G16" i="2"/>
  <c r="BE15" i="2"/>
  <c r="BC15" i="2"/>
  <c r="BB15" i="2"/>
  <c r="AW15" i="2" s="1"/>
  <c r="AH15" i="2"/>
  <c r="AC15" i="2"/>
  <c r="Y15" i="2"/>
  <c r="X15" i="2"/>
  <c r="M15" i="2"/>
  <c r="K15" i="2"/>
  <c r="G15" i="2"/>
  <c r="BE14" i="2"/>
  <c r="BC14" i="2"/>
  <c r="AW14" i="2"/>
  <c r="AH14" i="2"/>
  <c r="AC14" i="2"/>
  <c r="Y14" i="2"/>
  <c r="X14" i="2"/>
  <c r="M14" i="2"/>
  <c r="K14" i="2"/>
  <c r="G14" i="2"/>
  <c r="BE13" i="2"/>
  <c r="BC13" i="2"/>
  <c r="AW13" i="2"/>
  <c r="AH13" i="2"/>
  <c r="AC13" i="2"/>
  <c r="Y13" i="2"/>
  <c r="X13" i="2"/>
  <c r="M13" i="2"/>
  <c r="K13" i="2"/>
  <c r="G13" i="2"/>
  <c r="BE12" i="2"/>
  <c r="BC12" i="2"/>
  <c r="BB12" i="2"/>
  <c r="AW12" i="2" s="1"/>
  <c r="AH12" i="2"/>
  <c r="AC12" i="2"/>
  <c r="Y12" i="2"/>
  <c r="X12" i="2"/>
  <c r="M12" i="2"/>
  <c r="K12" i="2"/>
  <c r="G12" i="2"/>
  <c r="BE11" i="2"/>
  <c r="BC11" i="2"/>
  <c r="AX11" i="2"/>
  <c r="AW11" i="2" s="1"/>
  <c r="AH11" i="2"/>
  <c r="AC11" i="2"/>
  <c r="Y11" i="2"/>
  <c r="X11" i="2"/>
  <c r="M11" i="2"/>
  <c r="K11" i="2"/>
  <c r="G11" i="2"/>
  <c r="BE10" i="2"/>
  <c r="BC10" i="2"/>
  <c r="AW10" i="2"/>
  <c r="AC10" i="2"/>
  <c r="Z10" i="2"/>
  <c r="K10" i="2"/>
  <c r="G10" i="2"/>
  <c r="P9" i="2"/>
  <c r="M9" i="2" s="1"/>
  <c r="G9" i="2"/>
  <c r="BK8" i="2"/>
  <c r="BK6" i="2" s="1"/>
  <c r="BJ8" i="2"/>
  <c r="BJ6" i="2" s="1"/>
  <c r="BI8" i="2"/>
  <c r="AW8" i="2"/>
  <c r="AH8" i="2"/>
  <c r="AC8" i="2"/>
  <c r="Y8" i="2"/>
  <c r="X8" i="2"/>
  <c r="T8" i="2"/>
  <c r="T6" i="2" s="1"/>
  <c r="S8" i="2"/>
  <c r="S6" i="2" s="1"/>
  <c r="P8" i="2"/>
  <c r="N8" i="2"/>
  <c r="N6" i="2" s="1"/>
  <c r="K8" i="2"/>
  <c r="G8" i="2"/>
  <c r="BE7" i="2"/>
  <c r="BC7" i="2"/>
  <c r="AW7" i="2"/>
  <c r="AH7" i="2"/>
  <c r="AC7" i="2"/>
  <c r="Y7" i="2"/>
  <c r="X7" i="2"/>
  <c r="M7" i="2"/>
  <c r="L7" i="2"/>
  <c r="K7" i="2"/>
  <c r="H7" i="2"/>
  <c r="H6" i="2" s="1"/>
  <c r="BH6" i="2"/>
  <c r="BG6" i="2"/>
  <c r="BF6" i="2"/>
  <c r="BD6" i="2"/>
  <c r="BA6" i="2"/>
  <c r="AZ6" i="2"/>
  <c r="AY6" i="2"/>
  <c r="AV6" i="2"/>
  <c r="AT6" i="2"/>
  <c r="AS6" i="2"/>
  <c r="AS4" i="2" s="1"/>
  <c r="AQ6" i="2"/>
  <c r="AQ4" i="2" s="1"/>
  <c r="AP6" i="2"/>
  <c r="AP4" i="2" s="1"/>
  <c r="AN6" i="2"/>
  <c r="AN4" i="2" s="1"/>
  <c r="AM6" i="2"/>
  <c r="AM4" i="2" s="1"/>
  <c r="AK6" i="2"/>
  <c r="AK4" i="2" s="1"/>
  <c r="AJ6" i="2"/>
  <c r="AJ4" i="2" s="1"/>
  <c r="AI6" i="2"/>
  <c r="AG6" i="2"/>
  <c r="AE6" i="2"/>
  <c r="AD6" i="2"/>
  <c r="AD4" i="2" s="1"/>
  <c r="AB6" i="2"/>
  <c r="AB4" i="2" s="1"/>
  <c r="AA6" i="2"/>
  <c r="AA4" i="2" s="1"/>
  <c r="W6" i="2"/>
  <c r="V6" i="2"/>
  <c r="U6" i="2"/>
  <c r="R6" i="2"/>
  <c r="Q6" i="2"/>
  <c r="O6" i="2"/>
  <c r="J6" i="2"/>
  <c r="J4" i="2" s="1"/>
  <c r="I6" i="2"/>
  <c r="I4" i="2" s="1"/>
  <c r="BE5" i="2"/>
  <c r="BC5" i="2"/>
  <c r="AH5" i="2"/>
  <c r="AC5" i="2"/>
  <c r="Y5" i="2"/>
  <c r="X5" i="2"/>
  <c r="M5" i="2"/>
  <c r="L5" i="2"/>
  <c r="K5" i="2"/>
  <c r="H5" i="2"/>
  <c r="E4" i="2"/>
  <c r="E72" i="2" s="1"/>
  <c r="D4" i="2"/>
  <c r="CK67" i="3"/>
  <c r="CK69" i="3"/>
  <c r="AR23" i="3"/>
  <c r="AQ18" i="3"/>
  <c r="CG66" i="3"/>
  <c r="AQ68" i="3"/>
  <c r="AD41" i="3"/>
  <c r="AD49" i="3"/>
  <c r="DV47" i="3"/>
  <c r="DV57" i="3"/>
  <c r="DD39" i="3"/>
  <c r="R57" i="3"/>
  <c r="L57" i="3"/>
  <c r="S57" i="3"/>
  <c r="M57" i="3"/>
  <c r="CX57" i="3"/>
  <c r="DW57" i="3"/>
  <c r="AP39" i="3"/>
  <c r="AE49" i="3"/>
  <c r="DT47" i="3"/>
  <c r="CO45" i="3"/>
  <c r="CP45" i="3"/>
  <c r="DV39" i="3"/>
  <c r="DW39" i="3"/>
  <c r="DS39" i="3"/>
  <c r="DT39" i="3"/>
  <c r="AE41" i="3"/>
  <c r="AM28" i="3"/>
  <c r="DV28" i="3"/>
  <c r="DW28" i="3"/>
  <c r="Y26" i="3"/>
  <c r="S25" i="3"/>
  <c r="M25" i="3"/>
  <c r="Y22" i="3"/>
  <c r="AB22" i="3"/>
  <c r="S21" i="3"/>
  <c r="M21" i="3"/>
  <c r="DW8" i="3"/>
  <c r="DT8" i="3"/>
  <c r="AQ8" i="3"/>
  <c r="AN8" i="3"/>
  <c r="AE9" i="3"/>
  <c r="Y8" i="3"/>
  <c r="M7" i="3"/>
  <c r="S7" i="3"/>
  <c r="S5" i="3"/>
  <c r="BE28" i="2" l="1"/>
  <c r="D72" i="2"/>
  <c r="BH4" i="2"/>
  <c r="T4" i="2"/>
  <c r="AE33" i="2"/>
  <c r="N23" i="2"/>
  <c r="X56" i="2"/>
  <c r="X76" i="2" s="1"/>
  <c r="G17" i="2"/>
  <c r="AP33" i="2"/>
  <c r="BA33" i="2"/>
  <c r="Z39" i="2"/>
  <c r="BC61" i="2"/>
  <c r="Y56" i="2"/>
  <c r="Y76" i="2" s="1"/>
  <c r="AR38" i="2"/>
  <c r="X6" i="2"/>
  <c r="X4" i="2" s="1"/>
  <c r="AW20" i="2"/>
  <c r="S33" i="2"/>
  <c r="AD33" i="2"/>
  <c r="AS33" i="2"/>
  <c r="M34" i="2"/>
  <c r="BF38" i="2"/>
  <c r="AV23" i="2"/>
  <c r="AZ23" i="2"/>
  <c r="M47" i="2"/>
  <c r="M46" i="2" s="1"/>
  <c r="M54" i="2"/>
  <c r="O23" i="2"/>
  <c r="R23" i="2"/>
  <c r="AB33" i="2"/>
  <c r="AB75" i="2" s="1"/>
  <c r="AQ33" i="2"/>
  <c r="S4" i="2"/>
  <c r="AR24" i="2"/>
  <c r="AR23" i="2" s="1"/>
  <c r="AX23" i="2"/>
  <c r="BA23" i="2"/>
  <c r="AH24" i="2"/>
  <c r="F36" i="2"/>
  <c r="AC38" i="2"/>
  <c r="AZ33" i="2"/>
  <c r="BL70" i="2"/>
  <c r="AY23" i="2"/>
  <c r="P38" i="2"/>
  <c r="BJ56" i="2"/>
  <c r="BJ76" i="2" s="1"/>
  <c r="BE65" i="2"/>
  <c r="AU34" i="2"/>
  <c r="U33" i="2"/>
  <c r="AO38" i="2"/>
  <c r="BJ33" i="2"/>
  <c r="O4" i="2"/>
  <c r="AI23" i="2"/>
  <c r="BD23" i="2"/>
  <c r="F30" i="2"/>
  <c r="Q33" i="2"/>
  <c r="W33" i="2"/>
  <c r="Z62" i="2"/>
  <c r="BE21" i="2"/>
  <c r="BF4" i="2"/>
  <c r="AV4" i="2"/>
  <c r="AF24" i="2"/>
  <c r="AF23" i="2" s="1"/>
  <c r="BE24" i="2"/>
  <c r="BK23" i="2"/>
  <c r="K34" i="2"/>
  <c r="AA33" i="2"/>
  <c r="AA75" i="2" s="1"/>
  <c r="AN33" i="2"/>
  <c r="AX38" i="2"/>
  <c r="AX33" i="2" s="1"/>
  <c r="F40" i="2"/>
  <c r="F44" i="2"/>
  <c r="K46" i="2"/>
  <c r="AC67" i="2"/>
  <c r="Z71" i="2"/>
  <c r="Z31" i="2"/>
  <c r="AL38" i="2"/>
  <c r="AC65" i="2"/>
  <c r="R4" i="2"/>
  <c r="AH20" i="2"/>
  <c r="AL34" i="2"/>
  <c r="AU38" i="2"/>
  <c r="F55" i="2"/>
  <c r="F54" i="2" s="1"/>
  <c r="BB56" i="2"/>
  <c r="BB76" i="2" s="1"/>
  <c r="AW57" i="2"/>
  <c r="F73" i="2"/>
  <c r="G7" i="2"/>
  <c r="G6" i="2" s="1"/>
  <c r="AW24" i="2"/>
  <c r="AZ4" i="2"/>
  <c r="X20" i="2"/>
  <c r="BK33" i="2"/>
  <c r="AI33" i="2"/>
  <c r="BF46" i="2"/>
  <c r="T56" i="2"/>
  <c r="T76" i="2" s="1"/>
  <c r="AH56" i="2"/>
  <c r="AH76" i="2" s="1"/>
  <c r="F63" i="2"/>
  <c r="BE8" i="2"/>
  <c r="BE6" i="2" s="1"/>
  <c r="L6" i="2"/>
  <c r="L4" i="2" s="1"/>
  <c r="AU6" i="2"/>
  <c r="AT4" i="2"/>
  <c r="AU4" i="2" s="1"/>
  <c r="V4" i="2"/>
  <c r="U4" i="2"/>
  <c r="G5" i="2"/>
  <c r="F5" i="2" s="1"/>
  <c r="AO4" i="2"/>
  <c r="Z11" i="2"/>
  <c r="Z17" i="2"/>
  <c r="AW17" i="2"/>
  <c r="BA4" i="2"/>
  <c r="P23" i="2"/>
  <c r="H4" i="2"/>
  <c r="Z14" i="2"/>
  <c r="BD4" i="2"/>
  <c r="BL13" i="2"/>
  <c r="AJ33" i="2"/>
  <c r="AM33" i="2"/>
  <c r="X38" i="2"/>
  <c r="Z38" i="2" s="1"/>
  <c r="AF38" i="2"/>
  <c r="K65" i="2"/>
  <c r="Z26" i="2"/>
  <c r="BB23" i="2"/>
  <c r="AR34" i="2"/>
  <c r="Z35" i="2"/>
  <c r="T38" i="2"/>
  <c r="T33" i="2" s="1"/>
  <c r="AY38" i="2"/>
  <c r="AK33" i="2"/>
  <c r="AU46" i="2"/>
  <c r="BD33" i="2"/>
  <c r="G54" i="2"/>
  <c r="BC57" i="2"/>
  <c r="F60" i="2"/>
  <c r="K67" i="2"/>
  <c r="AW69" i="2"/>
  <c r="BL69" i="2" s="1"/>
  <c r="BI23" i="2"/>
  <c r="F32" i="2"/>
  <c r="AW34" i="2"/>
  <c r="P46" i="2"/>
  <c r="AO46" i="2"/>
  <c r="AW52" i="2"/>
  <c r="AW46" i="2" s="1"/>
  <c r="Z57" i="2"/>
  <c r="Z12" i="2"/>
  <c r="Z13" i="2"/>
  <c r="W4" i="2"/>
  <c r="Z18" i="2"/>
  <c r="AC20" i="2"/>
  <c r="BG23" i="2"/>
  <c r="J33" i="2"/>
  <c r="J72" i="2" s="1"/>
  <c r="AG33" i="2"/>
  <c r="BL36" i="2"/>
  <c r="L33" i="2"/>
  <c r="M39" i="2"/>
  <c r="F39" i="2" s="1"/>
  <c r="BL42" i="2"/>
  <c r="F59" i="2"/>
  <c r="F71" i="2"/>
  <c r="Z5" i="2"/>
  <c r="Z8" i="2"/>
  <c r="Y6" i="2"/>
  <c r="Y4" i="2" s="1"/>
  <c r="P6" i="2"/>
  <c r="P4" i="2" s="1"/>
  <c r="F12" i="2"/>
  <c r="M8" i="2"/>
  <c r="F8" i="2" s="1"/>
  <c r="N4" i="2"/>
  <c r="AX6" i="2"/>
  <c r="AX4" i="2" s="1"/>
  <c r="BC16" i="2"/>
  <c r="BL16" i="2" s="1"/>
  <c r="AF6" i="2"/>
  <c r="F11" i="2"/>
  <c r="AY4" i="2"/>
  <c r="M22" i="2"/>
  <c r="M20" i="2" s="1"/>
  <c r="L24" i="2"/>
  <c r="L23" i="2" s="1"/>
  <c r="W23" i="2"/>
  <c r="BJ27" i="2"/>
  <c r="BJ23" i="2" s="1"/>
  <c r="F31" i="2"/>
  <c r="X34" i="2"/>
  <c r="AT33" i="2"/>
  <c r="BL41" i="2"/>
  <c r="AC46" i="2"/>
  <c r="G46" i="2"/>
  <c r="F16" i="2"/>
  <c r="BI46" i="2"/>
  <c r="Z7" i="2"/>
  <c r="BK4" i="2"/>
  <c r="F13" i="2"/>
  <c r="AG4" i="2"/>
  <c r="AG23" i="2"/>
  <c r="AL24" i="2"/>
  <c r="AL23" i="2" s="1"/>
  <c r="BC24" i="2"/>
  <c r="G24" i="2"/>
  <c r="S27" i="2"/>
  <c r="BH23" i="2"/>
  <c r="AW27" i="2"/>
  <c r="I33" i="2"/>
  <c r="I72" i="2" s="1"/>
  <c r="K38" i="2"/>
  <c r="BH33" i="2"/>
  <c r="AH46" i="2"/>
  <c r="F53" i="2"/>
  <c r="BL14" i="2"/>
  <c r="M17" i="2"/>
  <c r="K20" i="2"/>
  <c r="G27" i="2"/>
  <c r="AH27" i="2"/>
  <c r="BE47" i="2"/>
  <c r="BE46" i="2" s="1"/>
  <c r="BL49" i="2"/>
  <c r="AC6" i="2"/>
  <c r="Q4" i="2"/>
  <c r="Y20" i="2"/>
  <c r="X24" i="2"/>
  <c r="BC34" i="2"/>
  <c r="G21" i="2"/>
  <c r="G20" i="2" s="1"/>
  <c r="AH6" i="2"/>
  <c r="AI4" i="2"/>
  <c r="Z19" i="2"/>
  <c r="BI20" i="2"/>
  <c r="K24" i="2"/>
  <c r="K23" i="2" s="1"/>
  <c r="BL25" i="2"/>
  <c r="Y24" i="2"/>
  <c r="Y23" i="2" s="1"/>
  <c r="R33" i="2"/>
  <c r="BG33" i="2"/>
  <c r="BC39" i="2"/>
  <c r="BC38" i="2" s="1"/>
  <c r="BE39" i="2"/>
  <c r="BE38" i="2" s="1"/>
  <c r="BL43" i="2"/>
  <c r="BL45" i="2"/>
  <c r="F45" i="2"/>
  <c r="Z47" i="2"/>
  <c r="BL32" i="2"/>
  <c r="O33" i="2"/>
  <c r="AF34" i="2"/>
  <c r="G34" i="2"/>
  <c r="Y46" i="2"/>
  <c r="Z46" i="2" s="1"/>
  <c r="BL50" i="2"/>
  <c r="F51" i="2"/>
  <c r="L56" i="2"/>
  <c r="L76" i="2" s="1"/>
  <c r="AY56" i="2"/>
  <c r="AY76" i="2" s="1"/>
  <c r="Z61" i="2"/>
  <c r="F62" i="2"/>
  <c r="F64" i="2"/>
  <c r="Z68" i="2"/>
  <c r="Z67" i="2"/>
  <c r="BL63" i="2"/>
  <c r="BL64" i="2"/>
  <c r="BL59" i="2"/>
  <c r="F70" i="2"/>
  <c r="K76" i="2"/>
  <c r="BL60" i="2"/>
  <c r="Z65" i="2"/>
  <c r="AH38" i="2"/>
  <c r="AR46" i="2"/>
  <c r="BL55" i="2"/>
  <c r="BL54" i="2" s="1"/>
  <c r="K56" i="2"/>
  <c r="Z66" i="2"/>
  <c r="M68" i="2"/>
  <c r="M67" i="2" s="1"/>
  <c r="K4" i="2"/>
  <c r="F9" i="2"/>
  <c r="BL9" i="2"/>
  <c r="K6" i="2"/>
  <c r="AW6" i="2"/>
  <c r="BB6" i="2"/>
  <c r="BB4" i="2" s="1"/>
  <c r="Z15" i="2"/>
  <c r="Z16" i="2"/>
  <c r="AE4" i="2"/>
  <c r="AF4" i="2" s="1"/>
  <c r="AL6" i="2"/>
  <c r="BC8" i="2"/>
  <c r="BC6" i="2" s="1"/>
  <c r="BI6" i="2"/>
  <c r="BI4" i="2" s="1"/>
  <c r="BL11" i="2"/>
  <c r="AH17" i="2"/>
  <c r="F14" i="2"/>
  <c r="BC18" i="2"/>
  <c r="BC17" i="2" s="1"/>
  <c r="BE18" i="2"/>
  <c r="BE17" i="2" s="1"/>
  <c r="BJ17" i="2"/>
  <c r="BJ4" i="2" s="1"/>
  <c r="AL4" i="2"/>
  <c r="AO6" i="2"/>
  <c r="F10" i="2"/>
  <c r="AC4" i="2"/>
  <c r="BL10" i="2"/>
  <c r="BL12" i="2"/>
  <c r="BG4" i="2"/>
  <c r="AR4" i="2"/>
  <c r="AR6" i="2"/>
  <c r="BL15" i="2"/>
  <c r="F15" i="2"/>
  <c r="M18" i="2"/>
  <c r="F18" i="2" s="1"/>
  <c r="H20" i="2"/>
  <c r="BC22" i="2"/>
  <c r="BC20" i="2" s="1"/>
  <c r="H23" i="2"/>
  <c r="Z25" i="2"/>
  <c r="H33" i="2"/>
  <c r="V33" i="2"/>
  <c r="AV33" i="2"/>
  <c r="BB33" i="2"/>
  <c r="AC34" i="2"/>
  <c r="BE34" i="2"/>
  <c r="G38" i="2"/>
  <c r="T27" i="2"/>
  <c r="T23" i="2" s="1"/>
  <c r="BL30" i="2"/>
  <c r="BL31" i="2"/>
  <c r="BL40" i="2"/>
  <c r="Z21" i="2"/>
  <c r="Z22" i="2"/>
  <c r="BF23" i="2"/>
  <c r="N33" i="2"/>
  <c r="AO34" i="2"/>
  <c r="AW38" i="2"/>
  <c r="BE22" i="2"/>
  <c r="AO24" i="2"/>
  <c r="AO23" i="2" s="1"/>
  <c r="AU24" i="2"/>
  <c r="AU23" i="2" s="1"/>
  <c r="F26" i="2"/>
  <c r="BL26" i="2"/>
  <c r="Z27" i="2"/>
  <c r="F35" i="2"/>
  <c r="BL37" i="2"/>
  <c r="F37" i="2"/>
  <c r="F43" i="2"/>
  <c r="F19" i="2"/>
  <c r="BL19" i="2"/>
  <c r="M24" i="2"/>
  <c r="Q23" i="2"/>
  <c r="U23" i="2"/>
  <c r="AC24" i="2"/>
  <c r="AC23" i="2" s="1"/>
  <c r="F25" i="2"/>
  <c r="M28" i="2"/>
  <c r="F28" i="2" s="1"/>
  <c r="M29" i="2"/>
  <c r="F29" i="2" s="1"/>
  <c r="V27" i="2"/>
  <c r="BL35" i="2"/>
  <c r="BI38" i="2"/>
  <c r="BL44" i="2"/>
  <c r="AF46" i="2"/>
  <c r="BC47" i="2"/>
  <c r="BC46" i="2" s="1"/>
  <c r="BL53" i="2"/>
  <c r="M56" i="2"/>
  <c r="M76" i="2" s="1"/>
  <c r="F42" i="2"/>
  <c r="F49" i="2"/>
  <c r="AB76" i="2"/>
  <c r="AC76" i="2" s="1"/>
  <c r="AC56" i="2"/>
  <c r="BE56" i="2"/>
  <c r="BE76" i="2" s="1"/>
  <c r="AH67" i="2"/>
  <c r="F41" i="2"/>
  <c r="F48" i="2"/>
  <c r="BL48" i="2"/>
  <c r="BL61" i="2"/>
  <c r="F61" i="2"/>
  <c r="AL46" i="2"/>
  <c r="F50" i="2"/>
  <c r="BL51" i="2"/>
  <c r="BL58" i="2"/>
  <c r="F58" i="2"/>
  <c r="G57" i="2"/>
  <c r="BL62" i="2"/>
  <c r="AV65" i="2"/>
  <c r="AH66" i="2"/>
  <c r="S67" i="2"/>
  <c r="BL71" i="2"/>
  <c r="BL73" i="2"/>
  <c r="BE68" i="2"/>
  <c r="BE67" i="2" s="1"/>
  <c r="BC68" i="2"/>
  <c r="BC67" i="2" s="1"/>
  <c r="Z73" i="2"/>
  <c r="AP28" i="3"/>
  <c r="AP57" i="3"/>
  <c r="CO60" i="3"/>
  <c r="F69" i="2" l="1"/>
  <c r="Z76" i="2"/>
  <c r="AU33" i="2"/>
  <c r="Z56" i="2"/>
  <c r="BC56" i="2"/>
  <c r="BC76" i="2" s="1"/>
  <c r="AB72" i="2"/>
  <c r="AB77" i="2" s="1"/>
  <c r="AZ75" i="2"/>
  <c r="AA72" i="2"/>
  <c r="AA74" i="2" s="1"/>
  <c r="BL5" i="2"/>
  <c r="BA72" i="2"/>
  <c r="BA74" i="2" s="1"/>
  <c r="AF33" i="2"/>
  <c r="AR33" i="2"/>
  <c r="Z6" i="2"/>
  <c r="Q72" i="2"/>
  <c r="Q74" i="2" s="1"/>
  <c r="BK72" i="2"/>
  <c r="BK74" i="2" s="1"/>
  <c r="BL7" i="2"/>
  <c r="Z20" i="2"/>
  <c r="BL21" i="2"/>
  <c r="M38" i="2"/>
  <c r="M33" i="2" s="1"/>
  <c r="F7" i="2"/>
  <c r="F6" i="2" s="1"/>
  <c r="AH33" i="2"/>
  <c r="AX75" i="2"/>
  <c r="AO33" i="2"/>
  <c r="S23" i="2"/>
  <c r="S72" i="2" s="1"/>
  <c r="BE27" i="2"/>
  <c r="BE23" i="2" s="1"/>
  <c r="R72" i="2"/>
  <c r="R74" i="2" s="1"/>
  <c r="O72" i="2"/>
  <c r="O74" i="2" s="1"/>
  <c r="P33" i="2"/>
  <c r="P72" i="2" s="1"/>
  <c r="P74" i="2" s="1"/>
  <c r="F47" i="2"/>
  <c r="R75" i="2"/>
  <c r="AI72" i="2"/>
  <c r="AI74" i="2" s="1"/>
  <c r="F24" i="2"/>
  <c r="BE33" i="2"/>
  <c r="I75" i="2"/>
  <c r="I77" i="2" s="1"/>
  <c r="AW23" i="2"/>
  <c r="AW67" i="2"/>
  <c r="G33" i="2"/>
  <c r="W72" i="2"/>
  <c r="W74" i="2" s="1"/>
  <c r="L75" i="2"/>
  <c r="AH23" i="2"/>
  <c r="O75" i="2"/>
  <c r="BD75" i="2"/>
  <c r="AW56" i="2"/>
  <c r="AW76" i="2" s="1"/>
  <c r="BL47" i="2"/>
  <c r="BE20" i="2"/>
  <c r="F21" i="2"/>
  <c r="K33" i="2"/>
  <c r="AW4" i="2"/>
  <c r="J75" i="2"/>
  <c r="BF33" i="2"/>
  <c r="BF75" i="2" s="1"/>
  <c r="BC33" i="2"/>
  <c r="BK75" i="2"/>
  <c r="BL52" i="2"/>
  <c r="F68" i="2"/>
  <c r="AC33" i="2"/>
  <c r="AZ72" i="2"/>
  <c r="F17" i="2"/>
  <c r="BH72" i="2"/>
  <c r="BH74" i="2" s="1"/>
  <c r="AL33" i="2"/>
  <c r="BC4" i="2"/>
  <c r="BL39" i="2"/>
  <c r="BD72" i="2"/>
  <c r="AG72" i="2"/>
  <c r="AG74" i="2" s="1"/>
  <c r="BL34" i="2"/>
  <c r="BL24" i="2"/>
  <c r="AG75" i="2"/>
  <c r="U72" i="2"/>
  <c r="U74" i="2" s="1"/>
  <c r="M6" i="2"/>
  <c r="M4" i="2" s="1"/>
  <c r="BA75" i="2"/>
  <c r="AX72" i="2"/>
  <c r="AX74" i="2" s="1"/>
  <c r="G4" i="2"/>
  <c r="W75" i="2"/>
  <c r="F52" i="2"/>
  <c r="AW33" i="2"/>
  <c r="BH75" i="2"/>
  <c r="F22" i="2"/>
  <c r="BL68" i="2"/>
  <c r="BL67" i="2" s="1"/>
  <c r="H72" i="2"/>
  <c r="H74" i="2" s="1"/>
  <c r="BL29" i="2"/>
  <c r="AI75" i="2"/>
  <c r="AY33" i="2"/>
  <c r="Z4" i="2"/>
  <c r="AV72" i="2"/>
  <c r="AV74" i="2" s="1"/>
  <c r="BL18" i="2"/>
  <c r="BL17" i="2" s="1"/>
  <c r="Y33" i="2"/>
  <c r="Z24" i="2"/>
  <c r="Z23" i="2" s="1"/>
  <c r="X23" i="2"/>
  <c r="F34" i="2"/>
  <c r="G23" i="2"/>
  <c r="U75" i="2"/>
  <c r="L72" i="2"/>
  <c r="L74" i="2" s="1"/>
  <c r="BC27" i="2"/>
  <c r="BC23" i="2" s="1"/>
  <c r="Z34" i="2"/>
  <c r="X33" i="2"/>
  <c r="BI33" i="2"/>
  <c r="BI75" i="2" s="1"/>
  <c r="G56" i="2"/>
  <c r="G76" i="2" s="1"/>
  <c r="BL57" i="2"/>
  <c r="BL56" i="2" s="1"/>
  <c r="BL76" i="2" s="1"/>
  <c r="F57" i="2"/>
  <c r="F56" i="2" s="1"/>
  <c r="F76" i="2" s="1"/>
  <c r="BL22" i="2"/>
  <c r="BL8" i="2"/>
  <c r="T75" i="2"/>
  <c r="AV75" i="2"/>
  <c r="F38" i="2"/>
  <c r="H75" i="2"/>
  <c r="BJ75" i="2"/>
  <c r="BJ72" i="2"/>
  <c r="T72" i="2"/>
  <c r="F66" i="2"/>
  <c r="F65" i="2" s="1"/>
  <c r="AH65" i="2"/>
  <c r="BL66" i="2"/>
  <c r="BL65" i="2" s="1"/>
  <c r="AC75" i="2"/>
  <c r="N72" i="2"/>
  <c r="BG75" i="2"/>
  <c r="BG72" i="2"/>
  <c r="BE4" i="2"/>
  <c r="J74" i="2"/>
  <c r="K72" i="2"/>
  <c r="I74" i="2"/>
  <c r="Q75" i="2"/>
  <c r="M27" i="2"/>
  <c r="M23" i="2" s="1"/>
  <c r="N75" i="2"/>
  <c r="V23" i="2"/>
  <c r="V75" i="2" s="1"/>
  <c r="BL28" i="2"/>
  <c r="BB75" i="2"/>
  <c r="BB72" i="2"/>
  <c r="AH4" i="2"/>
  <c r="AP47" i="3"/>
  <c r="ER72" i="3"/>
  <c r="AP8" i="3"/>
  <c r="AP6" i="3" s="1"/>
  <c r="DZ27" i="3"/>
  <c r="DY27" i="3"/>
  <c r="DT27" i="3"/>
  <c r="DS27" i="3"/>
  <c r="DQ27" i="3"/>
  <c r="DP27" i="3"/>
  <c r="DN27" i="3"/>
  <c r="DM27" i="3"/>
  <c r="DK27" i="3"/>
  <c r="DJ27" i="3"/>
  <c r="DE27" i="3"/>
  <c r="DD27" i="3"/>
  <c r="CY27" i="3"/>
  <c r="CX27" i="3"/>
  <c r="CV27" i="3"/>
  <c r="CU27" i="3"/>
  <c r="CS27" i="3"/>
  <c r="CR27" i="3"/>
  <c r="CP27" i="3"/>
  <c r="CO27" i="3"/>
  <c r="CM27" i="3"/>
  <c r="CL27" i="3"/>
  <c r="CG27" i="3"/>
  <c r="CF27" i="3"/>
  <c r="BR27" i="3"/>
  <c r="BQ27" i="3"/>
  <c r="BL27" i="3"/>
  <c r="BK27" i="3"/>
  <c r="AZ27" i="3"/>
  <c r="AY27" i="3"/>
  <c r="AW27" i="3"/>
  <c r="AT27" i="3"/>
  <c r="AS27" i="3"/>
  <c r="AN27" i="3"/>
  <c r="AK27" i="3"/>
  <c r="AJ27" i="3"/>
  <c r="AH27" i="3"/>
  <c r="AG27" i="3"/>
  <c r="AE27" i="3"/>
  <c r="AD27" i="3"/>
  <c r="AB27" i="3"/>
  <c r="AA27" i="3"/>
  <c r="Y27" i="3"/>
  <c r="X27" i="3"/>
  <c r="R27" i="3"/>
  <c r="S27" i="3"/>
  <c r="M27" i="3"/>
  <c r="L27" i="3"/>
  <c r="I29" i="3"/>
  <c r="J29" i="3"/>
  <c r="N29" i="3"/>
  <c r="T29" i="3"/>
  <c r="Z29" i="3"/>
  <c r="AC29" i="3"/>
  <c r="AF29" i="3"/>
  <c r="AI29" i="3"/>
  <c r="AL29" i="3"/>
  <c r="AO29" i="3"/>
  <c r="AP27" i="3"/>
  <c r="V29" i="3"/>
  <c r="AV29" i="3"/>
  <c r="AV27" i="3" s="1"/>
  <c r="BA29" i="3"/>
  <c r="BM29" i="3"/>
  <c r="BN29" i="3"/>
  <c r="BO29" i="3"/>
  <c r="BP29" i="3"/>
  <c r="BS29" i="3"/>
  <c r="CH29" i="3"/>
  <c r="CI29" i="3"/>
  <c r="CJ29" i="3"/>
  <c r="CK29" i="3" s="1"/>
  <c r="CN29" i="3"/>
  <c r="CQ29" i="3"/>
  <c r="CT29" i="3"/>
  <c r="CW29" i="3"/>
  <c r="CZ29" i="3"/>
  <c r="DA29" i="3"/>
  <c r="DB29" i="3"/>
  <c r="DC29" i="3" s="1"/>
  <c r="DF29" i="3"/>
  <c r="DL29" i="3"/>
  <c r="DO29" i="3"/>
  <c r="DR29" i="3"/>
  <c r="DU29" i="3"/>
  <c r="DG29" i="3"/>
  <c r="DH29" i="3"/>
  <c r="DI29" i="3" s="1"/>
  <c r="DX29" i="3"/>
  <c r="EA29" i="3"/>
  <c r="DV68" i="3"/>
  <c r="DS68" i="3"/>
  <c r="DW68" i="3"/>
  <c r="DT68" i="3"/>
  <c r="AP68" i="3"/>
  <c r="CY69" i="3"/>
  <c r="CX69" i="3"/>
  <c r="BL71" i="3"/>
  <c r="AQ57" i="3"/>
  <c r="DZ46" i="3"/>
  <c r="DY46" i="3"/>
  <c r="DT46" i="3"/>
  <c r="DQ46" i="3"/>
  <c r="DP46" i="3"/>
  <c r="DK46" i="3"/>
  <c r="DE46" i="3"/>
  <c r="CY46" i="3"/>
  <c r="CX46" i="3"/>
  <c r="CV46" i="3"/>
  <c r="CU46" i="3"/>
  <c r="CS46" i="3"/>
  <c r="CR46" i="3"/>
  <c r="CP46" i="3"/>
  <c r="CO46" i="3"/>
  <c r="CG46" i="3"/>
  <c r="CF46" i="3"/>
  <c r="BR46" i="3"/>
  <c r="BQ46" i="3"/>
  <c r="BL46" i="3"/>
  <c r="BK46" i="3"/>
  <c r="AZ46" i="3"/>
  <c r="AY46" i="3"/>
  <c r="AW46" i="3"/>
  <c r="AV46" i="3"/>
  <c r="AT46" i="3"/>
  <c r="AS46" i="3"/>
  <c r="AP46" i="3"/>
  <c r="AN46" i="3"/>
  <c r="AM46" i="3"/>
  <c r="AH46" i="3"/>
  <c r="AG46" i="3"/>
  <c r="AB46" i="3"/>
  <c r="AA46" i="3"/>
  <c r="Y46" i="3"/>
  <c r="X46" i="3"/>
  <c r="S46" i="3"/>
  <c r="R46" i="3"/>
  <c r="M46" i="3"/>
  <c r="L46" i="3"/>
  <c r="DW47" i="3"/>
  <c r="DW46" i="3" s="1"/>
  <c r="AQ47" i="3"/>
  <c r="AQ46" i="3" s="1"/>
  <c r="AF49" i="3"/>
  <c r="AD47" i="3"/>
  <c r="AD46" i="3" s="1"/>
  <c r="I49" i="3"/>
  <c r="K49" i="3" s="1"/>
  <c r="J49" i="3"/>
  <c r="N49" i="3"/>
  <c r="Q49" i="3"/>
  <c r="T49" i="3"/>
  <c r="U49" i="3"/>
  <c r="Z49" i="3"/>
  <c r="AC49" i="3"/>
  <c r="AI49" i="3"/>
  <c r="AL49" i="3"/>
  <c r="AO49" i="3"/>
  <c r="AR49" i="3"/>
  <c r="AX49" i="3"/>
  <c r="BA49" i="3"/>
  <c r="BD49" i="3"/>
  <c r="BG49" i="3"/>
  <c r="BM49" i="3"/>
  <c r="BN49" i="3"/>
  <c r="BP49" i="3" s="1"/>
  <c r="BO49" i="3"/>
  <c r="BS49" i="3"/>
  <c r="CH49" i="3"/>
  <c r="CI49" i="3"/>
  <c r="CJ49" i="3"/>
  <c r="CN49" i="3"/>
  <c r="CQ49" i="3"/>
  <c r="CT49" i="3"/>
  <c r="CW49" i="3"/>
  <c r="CZ49" i="3"/>
  <c r="DA49" i="3"/>
  <c r="DC49" i="3" s="1"/>
  <c r="DB49" i="3"/>
  <c r="DF49" i="3"/>
  <c r="DG49" i="3"/>
  <c r="DI49" i="3" s="1"/>
  <c r="DH49" i="3"/>
  <c r="DL49" i="3"/>
  <c r="DO49" i="3"/>
  <c r="DR49" i="3"/>
  <c r="DU49" i="3"/>
  <c r="DX49" i="3"/>
  <c r="EA49" i="3"/>
  <c r="DZ38" i="3"/>
  <c r="DY38" i="3"/>
  <c r="DW38" i="3"/>
  <c r="DV38" i="3"/>
  <c r="DQ38" i="3"/>
  <c r="DP38" i="3"/>
  <c r="DN38" i="3"/>
  <c r="DM38" i="3"/>
  <c r="DK38" i="3"/>
  <c r="DE38" i="3"/>
  <c r="CY38" i="3"/>
  <c r="CX38" i="3"/>
  <c r="CV38" i="3"/>
  <c r="CU38" i="3"/>
  <c r="CS38" i="3"/>
  <c r="CR38" i="3"/>
  <c r="CO38" i="3"/>
  <c r="CG38" i="3"/>
  <c r="CF38" i="3"/>
  <c r="BR38" i="3"/>
  <c r="BQ38" i="3"/>
  <c r="BL38" i="3"/>
  <c r="BK38" i="3"/>
  <c r="AZ38" i="3"/>
  <c r="AY38" i="3"/>
  <c r="AW38" i="3"/>
  <c r="AV38" i="3"/>
  <c r="AT38" i="3"/>
  <c r="AS38" i="3"/>
  <c r="AQ38" i="3"/>
  <c r="AP38" i="3"/>
  <c r="AN38" i="3"/>
  <c r="AM38" i="3"/>
  <c r="AK38" i="3"/>
  <c r="AJ38" i="3"/>
  <c r="AH38" i="3"/>
  <c r="AG38" i="3"/>
  <c r="AE38" i="3"/>
  <c r="AB38" i="3"/>
  <c r="AA38" i="3"/>
  <c r="Y38" i="3"/>
  <c r="X38" i="3"/>
  <c r="S38" i="3"/>
  <c r="R38" i="3"/>
  <c r="M38" i="3"/>
  <c r="L38" i="3"/>
  <c r="EA41" i="3"/>
  <c r="DX41" i="3"/>
  <c r="DU41" i="3"/>
  <c r="DR41" i="3"/>
  <c r="DO41" i="3"/>
  <c r="DL41" i="3"/>
  <c r="DG41" i="3"/>
  <c r="DH41" i="3"/>
  <c r="DI41" i="3"/>
  <c r="DF41" i="3"/>
  <c r="DC41" i="3"/>
  <c r="CZ41" i="3"/>
  <c r="CW41" i="3"/>
  <c r="CT41" i="3"/>
  <c r="CQ41" i="3"/>
  <c r="CN41" i="3"/>
  <c r="CK41" i="3"/>
  <c r="CH41" i="3"/>
  <c r="BS41" i="3"/>
  <c r="BP41" i="3"/>
  <c r="BM41" i="3"/>
  <c r="BA41" i="3"/>
  <c r="AX41" i="3"/>
  <c r="AR41" i="3"/>
  <c r="AO41" i="3"/>
  <c r="AL41" i="3"/>
  <c r="AI41" i="3"/>
  <c r="I41" i="3"/>
  <c r="J41" i="3"/>
  <c r="K41" i="3" s="1"/>
  <c r="N41" i="3"/>
  <c r="Q41" i="3"/>
  <c r="T41" i="3"/>
  <c r="U41" i="3"/>
  <c r="EB41" i="3" s="1"/>
  <c r="Z41" i="3"/>
  <c r="AC41" i="3"/>
  <c r="CP38" i="3"/>
  <c r="CL44" i="3"/>
  <c r="CL38" i="3" s="1"/>
  <c r="CM44" i="3"/>
  <c r="CM38" i="3" s="1"/>
  <c r="AF41" i="3"/>
  <c r="AD39" i="3"/>
  <c r="AD38" i="3" s="1"/>
  <c r="DV27" i="3"/>
  <c r="DW27" i="3"/>
  <c r="DZ6" i="3"/>
  <c r="DQ6" i="3"/>
  <c r="DP6" i="3"/>
  <c r="DK6" i="3"/>
  <c r="DJ6" i="3"/>
  <c r="DN6" i="3"/>
  <c r="DM6" i="3"/>
  <c r="DE6" i="3"/>
  <c r="DD6" i="3"/>
  <c r="CX6" i="3"/>
  <c r="CV6" i="3"/>
  <c r="CU6" i="3"/>
  <c r="CS6" i="3"/>
  <c r="CR6" i="3"/>
  <c r="CP6" i="3"/>
  <c r="CO6" i="3"/>
  <c r="CM6" i="3"/>
  <c r="CG6" i="3"/>
  <c r="CF6" i="3"/>
  <c r="BL6" i="3"/>
  <c r="BK6" i="3"/>
  <c r="AZ6" i="3"/>
  <c r="AY6" i="3"/>
  <c r="AT6" i="3"/>
  <c r="AS6" i="3"/>
  <c r="AW6" i="3"/>
  <c r="AV6" i="3"/>
  <c r="AQ6" i="3"/>
  <c r="AN6" i="3"/>
  <c r="AH6" i="3"/>
  <c r="AG6" i="3"/>
  <c r="AK6" i="3"/>
  <c r="AJ6" i="3"/>
  <c r="AB6" i="3"/>
  <c r="AA6" i="3"/>
  <c r="Y6" i="3"/>
  <c r="AD8" i="3"/>
  <c r="AD9" i="3"/>
  <c r="AD6" i="3" s="1"/>
  <c r="DT6" i="3"/>
  <c r="CI12" i="3"/>
  <c r="CX12" i="3"/>
  <c r="CY12" i="3"/>
  <c r="CY6" i="3" s="1"/>
  <c r="V9" i="3"/>
  <c r="M5" i="3"/>
  <c r="EA9" i="3"/>
  <c r="DX9" i="3"/>
  <c r="DU9" i="3"/>
  <c r="DR9" i="3"/>
  <c r="DO9" i="3"/>
  <c r="DL9" i="3"/>
  <c r="DI9" i="3"/>
  <c r="DF9" i="3"/>
  <c r="DC9" i="3"/>
  <c r="CZ9" i="3"/>
  <c r="CW9" i="3"/>
  <c r="CT9" i="3"/>
  <c r="CQ9" i="3"/>
  <c r="CN9" i="3"/>
  <c r="CK9" i="3"/>
  <c r="CH9" i="3"/>
  <c r="BS9" i="3"/>
  <c r="BS10" i="3"/>
  <c r="BP9" i="3"/>
  <c r="BM9" i="3"/>
  <c r="BA9" i="3"/>
  <c r="AU18" i="3"/>
  <c r="AU19" i="3"/>
  <c r="AU7" i="3"/>
  <c r="AU8" i="3"/>
  <c r="AU9" i="3"/>
  <c r="AU10" i="3"/>
  <c r="AU11" i="3"/>
  <c r="AU12" i="3"/>
  <c r="AU13" i="3"/>
  <c r="AU14" i="3"/>
  <c r="AU15" i="3"/>
  <c r="AU16" i="3"/>
  <c r="AX9" i="3"/>
  <c r="AR9" i="3"/>
  <c r="AR10" i="3"/>
  <c r="AO9" i="3"/>
  <c r="AL9" i="3"/>
  <c r="AI9" i="3"/>
  <c r="AC9" i="3"/>
  <c r="Z9" i="3"/>
  <c r="U9" i="3"/>
  <c r="EB9" i="3" s="1"/>
  <c r="T9" i="3"/>
  <c r="T10" i="3"/>
  <c r="N9" i="3"/>
  <c r="I9" i="3"/>
  <c r="J9" i="3"/>
  <c r="K9" i="3"/>
  <c r="F67" i="2" l="1"/>
  <c r="Q77" i="2"/>
  <c r="AB74" i="2"/>
  <c r="AC74" i="2" s="1"/>
  <c r="BK77" i="2"/>
  <c r="AZ77" i="2"/>
  <c r="AA77" i="2"/>
  <c r="AC72" i="2"/>
  <c r="AC77" i="2" s="1"/>
  <c r="AZ74" i="2"/>
  <c r="BA77" i="2"/>
  <c r="BF72" i="2"/>
  <c r="BF74" i="2" s="1"/>
  <c r="AG77" i="2"/>
  <c r="K75" i="2"/>
  <c r="K77" i="2" s="1"/>
  <c r="AI77" i="2"/>
  <c r="O77" i="2"/>
  <c r="F20" i="2"/>
  <c r="BD77" i="2"/>
  <c r="F46" i="2"/>
  <c r="F33" i="2" s="1"/>
  <c r="R77" i="2"/>
  <c r="P75" i="2"/>
  <c r="P77" i="2" s="1"/>
  <c r="AX77" i="2"/>
  <c r="BC72" i="2"/>
  <c r="BH77" i="2"/>
  <c r="S75" i="2"/>
  <c r="AW72" i="2"/>
  <c r="AW74" i="2" s="1"/>
  <c r="BD74" i="2"/>
  <c r="G75" i="2"/>
  <c r="J77" i="2"/>
  <c r="BL38" i="2"/>
  <c r="H77" i="2"/>
  <c r="F4" i="2"/>
  <c r="BC75" i="2"/>
  <c r="AW75" i="2"/>
  <c r="BL46" i="2"/>
  <c r="AV77" i="2"/>
  <c r="BI72" i="2"/>
  <c r="G72" i="2"/>
  <c r="G74" i="2" s="1"/>
  <c r="L77" i="2"/>
  <c r="AY72" i="2"/>
  <c r="BL6" i="2"/>
  <c r="BL4" i="2" s="1"/>
  <c r="X75" i="2"/>
  <c r="Z33" i="2"/>
  <c r="AY75" i="2"/>
  <c r="Y72" i="2"/>
  <c r="Y75" i="2"/>
  <c r="X72" i="2"/>
  <c r="M72" i="2"/>
  <c r="M75" i="2"/>
  <c r="S74" i="2"/>
  <c r="AH72" i="2"/>
  <c r="AH75" i="2"/>
  <c r="BL20" i="2"/>
  <c r="T74" i="2"/>
  <c r="T77" i="2"/>
  <c r="BJ77" i="2"/>
  <c r="BJ74" i="2"/>
  <c r="V72" i="2"/>
  <c r="BB74" i="2"/>
  <c r="BB77" i="2"/>
  <c r="BL27" i="2"/>
  <c r="BL23" i="2" s="1"/>
  <c r="F27" i="2"/>
  <c r="F23" i="2" s="1"/>
  <c r="BE72" i="2"/>
  <c r="BE75" i="2"/>
  <c r="BG77" i="2"/>
  <c r="BG74" i="2"/>
  <c r="K74" i="2"/>
  <c r="N74" i="2"/>
  <c r="N77" i="2"/>
  <c r="EC9" i="3"/>
  <c r="ED9" i="3" s="1"/>
  <c r="F41" i="3"/>
  <c r="AE6" i="3"/>
  <c r="V41" i="3"/>
  <c r="W41" i="3" s="1"/>
  <c r="EC41" i="3"/>
  <c r="ED41" i="3" s="1"/>
  <c r="CK49" i="3"/>
  <c r="AR29" i="3"/>
  <c r="K29" i="3"/>
  <c r="AE46" i="3"/>
  <c r="AQ27" i="3"/>
  <c r="CJ12" i="3"/>
  <c r="G41" i="3"/>
  <c r="AU27" i="3"/>
  <c r="AX27" i="3"/>
  <c r="AX29" i="3"/>
  <c r="AM27" i="3"/>
  <c r="U29" i="3"/>
  <c r="W29" i="3" s="1"/>
  <c r="G29" i="3"/>
  <c r="EC29" i="3"/>
  <c r="V49" i="3"/>
  <c r="EC49" i="3" s="1"/>
  <c r="G49" i="3"/>
  <c r="F49" i="3"/>
  <c r="EB49" i="3"/>
  <c r="F9" i="3"/>
  <c r="W9" i="3"/>
  <c r="G9" i="3"/>
  <c r="H9" i="3" s="1"/>
  <c r="AF9" i="3"/>
  <c r="BF77" i="2" l="1"/>
  <c r="BC77" i="2"/>
  <c r="BC74" i="2"/>
  <c r="S77" i="2"/>
  <c r="AW77" i="2"/>
  <c r="F72" i="2"/>
  <c r="F74" i="2" s="1"/>
  <c r="BI74" i="2"/>
  <c r="BL33" i="2"/>
  <c r="BL75" i="2" s="1"/>
  <c r="BI77" i="2"/>
  <c r="G77" i="2"/>
  <c r="Z75" i="2"/>
  <c r="AY74" i="2"/>
  <c r="AY77" i="2"/>
  <c r="X74" i="2"/>
  <c r="X77" i="2"/>
  <c r="Y77" i="2"/>
  <c r="Y74" i="2"/>
  <c r="Z72" i="2"/>
  <c r="AH77" i="2"/>
  <c r="AH74" i="2"/>
  <c r="F75" i="2"/>
  <c r="V77" i="2"/>
  <c r="V74" i="2"/>
  <c r="M74" i="2"/>
  <c r="M77" i="2"/>
  <c r="BE77" i="2"/>
  <c r="BE74" i="2"/>
  <c r="H49" i="3"/>
  <c r="W49" i="3"/>
  <c r="H41" i="3"/>
  <c r="F29" i="3"/>
  <c r="H29" i="3" s="1"/>
  <c r="EB29" i="3"/>
  <c r="ED29" i="3" s="1"/>
  <c r="ED49" i="3"/>
  <c r="BL72" i="2" l="1"/>
  <c r="BL77" i="2" s="1"/>
  <c r="F77" i="2"/>
  <c r="Z74" i="2"/>
  <c r="Z77" i="2"/>
  <c r="DY8" i="3"/>
  <c r="DY6" i="3" s="1"/>
  <c r="DV8" i="3"/>
  <c r="DV6" i="3" s="1"/>
  <c r="AY70" i="3"/>
  <c r="U28" i="3"/>
  <c r="U27" i="3"/>
  <c r="BK71" i="3"/>
  <c r="DV46" i="3"/>
  <c r="DS47" i="3"/>
  <c r="DS46" i="3" s="1"/>
  <c r="DS38" i="3"/>
  <c r="DD38" i="3"/>
  <c r="DD47" i="3"/>
  <c r="DD46" i="3" s="1"/>
  <c r="AP31" i="3"/>
  <c r="R25" i="3"/>
  <c r="DV22" i="3"/>
  <c r="X22" i="3"/>
  <c r="R21" i="3"/>
  <c r="L21" i="3"/>
  <c r="CX15" i="3"/>
  <c r="DS8" i="3"/>
  <c r="DS6" i="3" s="1"/>
  <c r="AM8" i="3"/>
  <c r="AM6" i="3" s="1"/>
  <c r="AP18" i="3"/>
  <c r="DV18" i="3"/>
  <c r="X8" i="3"/>
  <c r="X6" i="3" s="1"/>
  <c r="DA28" i="3"/>
  <c r="R7" i="3"/>
  <c r="L7" i="3"/>
  <c r="R5" i="3"/>
  <c r="L5" i="3"/>
  <c r="BL74" i="2" l="1"/>
  <c r="DT38" i="3"/>
  <c r="BO66" i="3"/>
  <c r="DW6" i="3"/>
  <c r="CM52" i="3"/>
  <c r="CL52" i="3"/>
  <c r="DB19" i="3"/>
  <c r="DA19" i="3"/>
  <c r="CJ44" i="3"/>
  <c r="CJ45" i="3"/>
  <c r="AT76" i="3"/>
  <c r="AS76" i="3"/>
  <c r="AU73" i="3"/>
  <c r="J7" i="3"/>
  <c r="AU76" i="3" l="1"/>
  <c r="DZ18" i="3"/>
  <c r="DB18" i="3" s="1"/>
  <c r="DY18" i="3"/>
  <c r="DA18" i="3" s="1"/>
  <c r="U8" i="3"/>
  <c r="I7" i="3"/>
  <c r="DE61" i="3" l="1"/>
  <c r="DD61" i="3"/>
  <c r="U30" i="3" l="1"/>
  <c r="V30" i="3"/>
  <c r="W30" i="3" s="1"/>
  <c r="CI30" i="3"/>
  <c r="I28" i="3"/>
  <c r="J28" i="3"/>
  <c r="I30" i="3"/>
  <c r="EB30" i="3" s="1"/>
  <c r="J30" i="3"/>
  <c r="V28" i="3"/>
  <c r="BN28" i="3"/>
  <c r="BO28" i="3"/>
  <c r="BN30" i="3"/>
  <c r="BO30" i="3"/>
  <c r="CI28" i="3"/>
  <c r="CJ28" i="3"/>
  <c r="CJ27" i="3" s="1"/>
  <c r="DB28" i="3"/>
  <c r="DA30" i="3"/>
  <c r="DB30" i="3"/>
  <c r="DG28" i="3"/>
  <c r="DH28" i="3"/>
  <c r="DG30" i="3"/>
  <c r="DH30" i="3"/>
  <c r="EA28" i="3"/>
  <c r="EA30" i="3"/>
  <c r="DX28" i="3"/>
  <c r="DX30" i="3"/>
  <c r="DU28" i="3"/>
  <c r="DU30" i="3"/>
  <c r="DR28" i="3"/>
  <c r="DR30" i="3"/>
  <c r="DO28" i="3"/>
  <c r="DO30" i="3"/>
  <c r="DL28" i="3"/>
  <c r="DL30" i="3"/>
  <c r="DF28" i="3"/>
  <c r="DF30" i="3"/>
  <c r="CZ28" i="3"/>
  <c r="CW28" i="3"/>
  <c r="CW30" i="3"/>
  <c r="CT28" i="3"/>
  <c r="CT30" i="3"/>
  <c r="CQ28" i="3"/>
  <c r="CQ30" i="3"/>
  <c r="CN28" i="3"/>
  <c r="CN30" i="3"/>
  <c r="CH28" i="3"/>
  <c r="CH30" i="3"/>
  <c r="BS28" i="3"/>
  <c r="BS30" i="3"/>
  <c r="BM28" i="3"/>
  <c r="BM30" i="3"/>
  <c r="BA28" i="3"/>
  <c r="BA30" i="3"/>
  <c r="AX28" i="3"/>
  <c r="AX30" i="3"/>
  <c r="AR28" i="3"/>
  <c r="AR30" i="3"/>
  <c r="AO28" i="3"/>
  <c r="AO30" i="3"/>
  <c r="AL28" i="3"/>
  <c r="AL30" i="3"/>
  <c r="AI28" i="3"/>
  <c r="AI30" i="3"/>
  <c r="AF28" i="3"/>
  <c r="AF30" i="3"/>
  <c r="AC28" i="3"/>
  <c r="AC30" i="3"/>
  <c r="Z28" i="3"/>
  <c r="Z30" i="3"/>
  <c r="T28" i="3"/>
  <c r="T30" i="3"/>
  <c r="N28" i="3"/>
  <c r="N30" i="3"/>
  <c r="CL11" i="3"/>
  <c r="CL6" i="3" s="1"/>
  <c r="BP28" i="3" l="1"/>
  <c r="BO27" i="3"/>
  <c r="BN27" i="3"/>
  <c r="CI27" i="3"/>
  <c r="EC30" i="3"/>
  <c r="F28" i="3"/>
  <c r="K28" i="3"/>
  <c r="K30" i="3"/>
  <c r="DC30" i="3"/>
  <c r="BP30" i="3"/>
  <c r="G30" i="3"/>
  <c r="G28" i="3"/>
  <c r="DI30" i="3"/>
  <c r="CZ30" i="3"/>
  <c r="CK28" i="3"/>
  <c r="CK30" i="3"/>
  <c r="DC28" i="3"/>
  <c r="EB28" i="3"/>
  <c r="DI28" i="3"/>
  <c r="W28" i="3"/>
  <c r="EC28" i="3"/>
  <c r="F30" i="3"/>
  <c r="H28" i="3" l="1"/>
  <c r="H30" i="3"/>
  <c r="ED30" i="3"/>
  <c r="ED28" i="3"/>
  <c r="EP45" i="3"/>
  <c r="EO45" i="3"/>
  <c r="EN45" i="3"/>
  <c r="EL45" i="3"/>
  <c r="EK45" i="3"/>
  <c r="EJ45" i="3"/>
  <c r="EI45" i="3"/>
  <c r="EH45" i="3"/>
  <c r="EG45" i="3"/>
  <c r="EF45" i="3"/>
  <c r="EE45" i="3"/>
  <c r="EA45" i="3"/>
  <c r="DX45" i="3"/>
  <c r="DU45" i="3"/>
  <c r="DR45" i="3"/>
  <c r="DO45" i="3"/>
  <c r="DL45" i="3"/>
  <c r="DH45" i="3"/>
  <c r="DG45" i="3"/>
  <c r="DF45" i="3"/>
  <c r="DB45" i="3"/>
  <c r="DA45" i="3"/>
  <c r="CZ45" i="3"/>
  <c r="CW45" i="3"/>
  <c r="CT45" i="3"/>
  <c r="CN45" i="3"/>
  <c r="CI45" i="3"/>
  <c r="CH45" i="3"/>
  <c r="BS45" i="3"/>
  <c r="BO45" i="3"/>
  <c r="BN45" i="3"/>
  <c r="BM45" i="3"/>
  <c r="BG45" i="3"/>
  <c r="BD45" i="3"/>
  <c r="BA45" i="3"/>
  <c r="AX45" i="3"/>
  <c r="AR45" i="3"/>
  <c r="AO45" i="3"/>
  <c r="AL45" i="3"/>
  <c r="AI45" i="3"/>
  <c r="AF45" i="3"/>
  <c r="AC45" i="3"/>
  <c r="Z45" i="3"/>
  <c r="V45" i="3"/>
  <c r="W45" i="3" s="1"/>
  <c r="U45" i="3"/>
  <c r="T45" i="3"/>
  <c r="Q45" i="3"/>
  <c r="N45" i="3"/>
  <c r="J45" i="3"/>
  <c r="I45" i="3"/>
  <c r="DI45" i="3" l="1"/>
  <c r="K45" i="3"/>
  <c r="DC45" i="3"/>
  <c r="EB45" i="3"/>
  <c r="BP45" i="3"/>
  <c r="CQ45" i="3"/>
  <c r="F45" i="3"/>
  <c r="EC45" i="3"/>
  <c r="G45" i="3"/>
  <c r="H45" i="3" l="1"/>
  <c r="ED45" i="3"/>
  <c r="EM45" i="3"/>
  <c r="EQ45" i="3" s="1"/>
  <c r="CK45" i="3"/>
  <c r="CF66" i="3"/>
  <c r="DF70" i="3" l="1"/>
  <c r="CW69" i="3"/>
  <c r="CW70" i="3"/>
  <c r="CT69" i="3"/>
  <c r="CT70" i="3"/>
  <c r="CQ69" i="3"/>
  <c r="CQ70" i="3"/>
  <c r="CN70" i="3"/>
  <c r="CK70" i="3"/>
  <c r="CH69" i="3"/>
  <c r="CH70" i="3"/>
  <c r="BS69" i="3"/>
  <c r="BS70" i="3"/>
  <c r="BP69" i="3"/>
  <c r="BP70" i="3"/>
  <c r="BM69" i="3"/>
  <c r="BM70" i="3"/>
  <c r="AX69" i="3"/>
  <c r="AX70" i="3"/>
  <c r="AR69" i="3"/>
  <c r="AR70" i="3"/>
  <c r="AO69" i="3"/>
  <c r="AO70" i="3"/>
  <c r="AL69" i="3"/>
  <c r="AL70" i="3"/>
  <c r="AI69" i="3"/>
  <c r="AI70" i="3"/>
  <c r="AF69" i="3"/>
  <c r="AF70" i="3"/>
  <c r="AC69" i="3"/>
  <c r="AC70" i="3"/>
  <c r="Z70" i="3"/>
  <c r="T70" i="3"/>
  <c r="N70" i="3"/>
  <c r="EA70" i="3"/>
  <c r="DX69" i="3"/>
  <c r="DX70" i="3"/>
  <c r="CZ70" i="3"/>
  <c r="DC70" i="3"/>
  <c r="DU70" i="3"/>
  <c r="DO69" i="3"/>
  <c r="DO70" i="3"/>
  <c r="DL69" i="3"/>
  <c r="DL70" i="3"/>
  <c r="DH70" i="3"/>
  <c r="DG70" i="3"/>
  <c r="DH66" i="3"/>
  <c r="DH65" i="3" s="1"/>
  <c r="DG66" i="3"/>
  <c r="DG65" i="3" s="1"/>
  <c r="DH64" i="3"/>
  <c r="DG64" i="3"/>
  <c r="DH63" i="3"/>
  <c r="DG63" i="3"/>
  <c r="DH62" i="3"/>
  <c r="DG62" i="3"/>
  <c r="DG61" i="3"/>
  <c r="DH60" i="3"/>
  <c r="DG60" i="3"/>
  <c r="DH59" i="3"/>
  <c r="DG59" i="3"/>
  <c r="DH58" i="3"/>
  <c r="DG58" i="3"/>
  <c r="DH57" i="3"/>
  <c r="DG57" i="3"/>
  <c r="DH55" i="3"/>
  <c r="DH54" i="3" s="1"/>
  <c r="DG55" i="3"/>
  <c r="DG54" i="3" s="1"/>
  <c r="DH53" i="3"/>
  <c r="DG53" i="3"/>
  <c r="DH52" i="3"/>
  <c r="DG52" i="3"/>
  <c r="DH51" i="3"/>
  <c r="DG51" i="3"/>
  <c r="DH48" i="3"/>
  <c r="DG48" i="3"/>
  <c r="DH44" i="3"/>
  <c r="DG44" i="3"/>
  <c r="DH43" i="3"/>
  <c r="DG43" i="3"/>
  <c r="DH42" i="3"/>
  <c r="DG42" i="3"/>
  <c r="DH40" i="3"/>
  <c r="DG40" i="3"/>
  <c r="DH39" i="3"/>
  <c r="DH38" i="3" s="1"/>
  <c r="DH37" i="3"/>
  <c r="DG37" i="3"/>
  <c r="DH36" i="3"/>
  <c r="DG36" i="3"/>
  <c r="DI36" i="3" s="1"/>
  <c r="DH35" i="3"/>
  <c r="DG35" i="3"/>
  <c r="DH32" i="3"/>
  <c r="DG32" i="3"/>
  <c r="DH31" i="3"/>
  <c r="DG31" i="3"/>
  <c r="DH27" i="3"/>
  <c r="DG27" i="3"/>
  <c r="DH26" i="3"/>
  <c r="DG26" i="3"/>
  <c r="DH25" i="3"/>
  <c r="DG25" i="3"/>
  <c r="DI25" i="3" s="1"/>
  <c r="DH22" i="3"/>
  <c r="DG22" i="3"/>
  <c r="DI22" i="3" s="1"/>
  <c r="DH21" i="3"/>
  <c r="DH20" i="3" s="1"/>
  <c r="DH15" i="3"/>
  <c r="DG15" i="3"/>
  <c r="DH14" i="3"/>
  <c r="DG14" i="3"/>
  <c r="DH13" i="3"/>
  <c r="DG13" i="3"/>
  <c r="DH12" i="3"/>
  <c r="DG12" i="3"/>
  <c r="DH11" i="3"/>
  <c r="DG11" i="3"/>
  <c r="DH10" i="3"/>
  <c r="DG10" i="3"/>
  <c r="DG8" i="3"/>
  <c r="DH7" i="3"/>
  <c r="DG7" i="3"/>
  <c r="DI16" i="3"/>
  <c r="DI55" i="3"/>
  <c r="DI58" i="3"/>
  <c r="DI62" i="3"/>
  <c r="DI66" i="3"/>
  <c r="DI71" i="3"/>
  <c r="DI73" i="3"/>
  <c r="DH5" i="3"/>
  <c r="DG5" i="3"/>
  <c r="DI51" i="3" l="1"/>
  <c r="DG6" i="3"/>
  <c r="DI52" i="3"/>
  <c r="DI60" i="3"/>
  <c r="DI64" i="3"/>
  <c r="DI42" i="3"/>
  <c r="DI53" i="3"/>
  <c r="DI44" i="3"/>
  <c r="DH24" i="3"/>
  <c r="DH23" i="3" s="1"/>
  <c r="DI32" i="3"/>
  <c r="DI15" i="3"/>
  <c r="DI5" i="3"/>
  <c r="DI48" i="3"/>
  <c r="DI59" i="3"/>
  <c r="DI65" i="3"/>
  <c r="DI63" i="3"/>
  <c r="DI12" i="3"/>
  <c r="DI7" i="3"/>
  <c r="DG24" i="3"/>
  <c r="DI10" i="3"/>
  <c r="DI13" i="3"/>
  <c r="DI43" i="3"/>
  <c r="DI11" i="3"/>
  <c r="DI14" i="3"/>
  <c r="DH34" i="3"/>
  <c r="DI54" i="3"/>
  <c r="DI35" i="3"/>
  <c r="DI31" i="3"/>
  <c r="DI40" i="3"/>
  <c r="DI26" i="3"/>
  <c r="DI37" i="3"/>
  <c r="DI70" i="3"/>
  <c r="DI27" i="3"/>
  <c r="DG56" i="3"/>
  <c r="DG76" i="3" s="1"/>
  <c r="DI57" i="3"/>
  <c r="DG34" i="3"/>
  <c r="DI24" i="3" l="1"/>
  <c r="DI34" i="3"/>
  <c r="DG23" i="3"/>
  <c r="DI23" i="3" s="1"/>
  <c r="DH47" i="3"/>
  <c r="DN16" i="3"/>
  <c r="DM16" i="3"/>
  <c r="DT16" i="3"/>
  <c r="DS16" i="3"/>
  <c r="DA16" i="3" l="1"/>
  <c r="DU16" i="3"/>
  <c r="EA16" i="3"/>
  <c r="DX16" i="3"/>
  <c r="DR16" i="3"/>
  <c r="DL16" i="3"/>
  <c r="DF16" i="3"/>
  <c r="CZ16" i="3"/>
  <c r="CW16" i="3"/>
  <c r="CT16" i="3"/>
  <c r="CQ16" i="3"/>
  <c r="CN16" i="3"/>
  <c r="CJ16" i="3"/>
  <c r="CI16" i="3"/>
  <c r="CK16" i="3" s="1"/>
  <c r="CH16" i="3"/>
  <c r="BS16" i="3"/>
  <c r="BO16" i="3"/>
  <c r="BN16" i="3"/>
  <c r="BM16" i="3"/>
  <c r="BG16" i="3"/>
  <c r="BC16" i="3"/>
  <c r="BB16" i="3"/>
  <c r="BA16" i="3"/>
  <c r="AX16" i="3"/>
  <c r="V16" i="3"/>
  <c r="U16" i="3"/>
  <c r="AO16" i="3"/>
  <c r="AL16" i="3"/>
  <c r="AI16" i="3"/>
  <c r="AF16" i="3"/>
  <c r="AC16" i="3"/>
  <c r="Z16" i="3"/>
  <c r="T16" i="3"/>
  <c r="Q16" i="3"/>
  <c r="N16" i="3"/>
  <c r="J16" i="3"/>
  <c r="I16" i="3"/>
  <c r="K16" i="3" l="1"/>
  <c r="BP16" i="3"/>
  <c r="BD16" i="3"/>
  <c r="F16" i="3"/>
  <c r="DO16" i="3"/>
  <c r="EB16" i="3"/>
  <c r="G16" i="3"/>
  <c r="W16" i="3"/>
  <c r="DB16" i="3"/>
  <c r="DC16" i="3" s="1"/>
  <c r="AR16" i="3"/>
  <c r="H16" i="3" l="1"/>
  <c r="EC16" i="3"/>
  <c r="ED16" i="3" s="1"/>
  <c r="U18" i="3" l="1"/>
  <c r="V18" i="3"/>
  <c r="DH19" i="3"/>
  <c r="DG19" i="3"/>
  <c r="DG18" i="3"/>
  <c r="DW17" i="3"/>
  <c r="DV17" i="3"/>
  <c r="DT17" i="3"/>
  <c r="DS17" i="3"/>
  <c r="DQ17" i="3"/>
  <c r="DP17" i="3"/>
  <c r="DN17" i="3"/>
  <c r="DM17" i="3"/>
  <c r="DK17" i="3"/>
  <c r="DJ17" i="3"/>
  <c r="DE17" i="3"/>
  <c r="DD17" i="3"/>
  <c r="CY17" i="3"/>
  <c r="CX17" i="3"/>
  <c r="CV17" i="3"/>
  <c r="CU17" i="3"/>
  <c r="CS17" i="3"/>
  <c r="CR17" i="3"/>
  <c r="CP17" i="3"/>
  <c r="CO17" i="3"/>
  <c r="CM17" i="3"/>
  <c r="CL17" i="3"/>
  <c r="CG17" i="3"/>
  <c r="CF17" i="3"/>
  <c r="BR17" i="3"/>
  <c r="BQ17" i="3"/>
  <c r="BL17" i="3"/>
  <c r="BK17" i="3"/>
  <c r="AZ17" i="3"/>
  <c r="AY17" i="3"/>
  <c r="AW17" i="3"/>
  <c r="AV17" i="3"/>
  <c r="AT17" i="3"/>
  <c r="AS17" i="3"/>
  <c r="AQ17" i="3"/>
  <c r="AP17" i="3"/>
  <c r="AN17" i="3"/>
  <c r="AM17" i="3"/>
  <c r="AK17" i="3"/>
  <c r="AJ17" i="3"/>
  <c r="AH17" i="3"/>
  <c r="AG17" i="3"/>
  <c r="AE17" i="3"/>
  <c r="AD17" i="3"/>
  <c r="AB17" i="3"/>
  <c r="AA17" i="3"/>
  <c r="Y17" i="3"/>
  <c r="X17" i="3"/>
  <c r="S17" i="3"/>
  <c r="R17" i="3"/>
  <c r="M17" i="3"/>
  <c r="L17" i="3"/>
  <c r="DX18" i="3"/>
  <c r="DU18" i="3"/>
  <c r="DR18" i="3"/>
  <c r="DO18" i="3"/>
  <c r="DL18" i="3"/>
  <c r="DF18" i="3"/>
  <c r="CZ18" i="3"/>
  <c r="CW18" i="3"/>
  <c r="CT18" i="3"/>
  <c r="CQ18" i="3"/>
  <c r="CN18" i="3"/>
  <c r="CJ18" i="3"/>
  <c r="CI18" i="3"/>
  <c r="CH18" i="3"/>
  <c r="BS18" i="3"/>
  <c r="BO18" i="3"/>
  <c r="BN18" i="3"/>
  <c r="BM18" i="3"/>
  <c r="BG18" i="3"/>
  <c r="BC18" i="3"/>
  <c r="BB18" i="3"/>
  <c r="BA18" i="3"/>
  <c r="AX18" i="3"/>
  <c r="AO18" i="3"/>
  <c r="AL18" i="3"/>
  <c r="AI18" i="3"/>
  <c r="AF18" i="3"/>
  <c r="AC18" i="3"/>
  <c r="Z18" i="3"/>
  <c r="T18" i="3"/>
  <c r="Q18" i="3"/>
  <c r="N18" i="3"/>
  <c r="J18" i="3"/>
  <c r="I18" i="3"/>
  <c r="DX19" i="3"/>
  <c r="DU19" i="3"/>
  <c r="DR19" i="3"/>
  <c r="DO19" i="3"/>
  <c r="DL19" i="3"/>
  <c r="DF19" i="3"/>
  <c r="CZ19" i="3"/>
  <c r="CW19" i="3"/>
  <c r="CT19" i="3"/>
  <c r="CQ19" i="3"/>
  <c r="CN19" i="3"/>
  <c r="CJ19" i="3"/>
  <c r="CI19" i="3"/>
  <c r="CH19" i="3"/>
  <c r="BS19" i="3"/>
  <c r="BO19" i="3"/>
  <c r="BN19" i="3"/>
  <c r="BM19" i="3"/>
  <c r="BG19" i="3"/>
  <c r="BC19" i="3"/>
  <c r="BB19" i="3"/>
  <c r="BA19" i="3"/>
  <c r="AX19" i="3"/>
  <c r="AR19" i="3"/>
  <c r="AO19" i="3"/>
  <c r="AL19" i="3"/>
  <c r="AI19" i="3"/>
  <c r="AF19" i="3"/>
  <c r="AC19" i="3"/>
  <c r="Z19" i="3"/>
  <c r="U19" i="3"/>
  <c r="T19" i="3"/>
  <c r="Q19" i="3"/>
  <c r="N19" i="3"/>
  <c r="J19" i="3"/>
  <c r="I19" i="3"/>
  <c r="DH8" i="3"/>
  <c r="DH6" i="3" s="1"/>
  <c r="AU17" i="3" l="1"/>
  <c r="BD19" i="3"/>
  <c r="DI19" i="3"/>
  <c r="J17" i="3"/>
  <c r="CK18" i="3"/>
  <c r="DI8" i="3"/>
  <c r="DA17" i="3"/>
  <c r="K19" i="3"/>
  <c r="CK19" i="3"/>
  <c r="DY17" i="3"/>
  <c r="EA19" i="3"/>
  <c r="BN17" i="3"/>
  <c r="DG17" i="3"/>
  <c r="DG4" i="3" s="1"/>
  <c r="BP19" i="3"/>
  <c r="I17" i="3"/>
  <c r="DZ17" i="3"/>
  <c r="DH18" i="3"/>
  <c r="BP18" i="3"/>
  <c r="BD18" i="3"/>
  <c r="F18" i="3"/>
  <c r="BO17" i="3"/>
  <c r="F19" i="3"/>
  <c r="EB19" i="3"/>
  <c r="EC18" i="3"/>
  <c r="EA18" i="3"/>
  <c r="EB18" i="3"/>
  <c r="G18" i="3"/>
  <c r="W18" i="3"/>
  <c r="K18" i="3"/>
  <c r="AR18" i="3"/>
  <c r="V19" i="3"/>
  <c r="DC19" i="3"/>
  <c r="DV56" i="3"/>
  <c r="DH61" i="3"/>
  <c r="DH17" i="3" l="1"/>
  <c r="DI17" i="3" s="1"/>
  <c r="DI18" i="3"/>
  <c r="DI6" i="3"/>
  <c r="DH4" i="3"/>
  <c r="DH56" i="3"/>
  <c r="DI61" i="3"/>
  <c r="H18" i="3"/>
  <c r="EB17" i="3"/>
  <c r="DC18" i="3"/>
  <c r="DB17" i="3"/>
  <c r="ED18" i="3"/>
  <c r="EC17" i="3"/>
  <c r="EC19" i="3"/>
  <c r="ED19" i="3" s="1"/>
  <c r="G19" i="3"/>
  <c r="H19" i="3" s="1"/>
  <c r="W19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AZ76" i="3"/>
  <c r="AY76" i="3"/>
  <c r="EA73" i="3"/>
  <c r="DX73" i="3"/>
  <c r="DU73" i="3"/>
  <c r="DR73" i="3"/>
  <c r="DO73" i="3"/>
  <c r="DL73" i="3"/>
  <c r="DF73" i="3"/>
  <c r="DB73" i="3"/>
  <c r="DA73" i="3"/>
  <c r="CZ73" i="3"/>
  <c r="CW73" i="3"/>
  <c r="CT73" i="3"/>
  <c r="CQ73" i="3"/>
  <c r="CN73" i="3"/>
  <c r="CJ73" i="3"/>
  <c r="CI73" i="3"/>
  <c r="CH73" i="3"/>
  <c r="BS73" i="3"/>
  <c r="BP73" i="3"/>
  <c r="BG73" i="3"/>
  <c r="BC73" i="3"/>
  <c r="BA73" i="3"/>
  <c r="AX73" i="3"/>
  <c r="AR73" i="3"/>
  <c r="AO73" i="3"/>
  <c r="AL73" i="3"/>
  <c r="AI73" i="3"/>
  <c r="AF73" i="3"/>
  <c r="AC73" i="3"/>
  <c r="Z73" i="3"/>
  <c r="W73" i="3"/>
  <c r="T73" i="3"/>
  <c r="Q73" i="3"/>
  <c r="N73" i="3"/>
  <c r="K73" i="3"/>
  <c r="EP71" i="3"/>
  <c r="EO71" i="3"/>
  <c r="EN71" i="3"/>
  <c r="EL71" i="3"/>
  <c r="EJ71" i="3"/>
  <c r="EI71" i="3"/>
  <c r="EH71" i="3"/>
  <c r="EG71" i="3"/>
  <c r="EF71" i="3"/>
  <c r="EE71" i="3"/>
  <c r="EA71" i="3"/>
  <c r="DX71" i="3"/>
  <c r="DU71" i="3"/>
  <c r="DR71" i="3"/>
  <c r="DO71" i="3"/>
  <c r="DL71" i="3"/>
  <c r="DF71" i="3"/>
  <c r="DB71" i="3"/>
  <c r="DA71" i="3"/>
  <c r="CZ71" i="3"/>
  <c r="CW71" i="3"/>
  <c r="CT71" i="3"/>
  <c r="CQ71" i="3"/>
  <c r="CN71" i="3"/>
  <c r="CJ71" i="3"/>
  <c r="CI71" i="3"/>
  <c r="CH71" i="3"/>
  <c r="BS71" i="3"/>
  <c r="BO71" i="3"/>
  <c r="BN71" i="3"/>
  <c r="BM71" i="3"/>
  <c r="EK71" i="3"/>
  <c r="BK73" i="3"/>
  <c r="F73" i="3" s="1"/>
  <c r="BG71" i="3"/>
  <c r="BC71" i="3"/>
  <c r="BB71" i="3"/>
  <c r="BA71" i="3"/>
  <c r="AX71" i="3"/>
  <c r="AR71" i="3"/>
  <c r="AO71" i="3"/>
  <c r="AL71" i="3"/>
  <c r="AI71" i="3"/>
  <c r="AF71" i="3"/>
  <c r="AC71" i="3"/>
  <c r="Z71" i="3"/>
  <c r="V71" i="3"/>
  <c r="U71" i="3"/>
  <c r="T71" i="3"/>
  <c r="Q71" i="3"/>
  <c r="N71" i="3"/>
  <c r="J71" i="3"/>
  <c r="I71" i="3"/>
  <c r="BA70" i="3"/>
  <c r="V70" i="3"/>
  <c r="U70" i="3"/>
  <c r="J70" i="3"/>
  <c r="K70" i="3" s="1"/>
  <c r="I70" i="3"/>
  <c r="DH69" i="3"/>
  <c r="DU69" i="3"/>
  <c r="DF69" i="3"/>
  <c r="CZ69" i="3"/>
  <c r="CN69" i="3"/>
  <c r="CJ69" i="3"/>
  <c r="CI69" i="3"/>
  <c r="BA69" i="3"/>
  <c r="Z69" i="3"/>
  <c r="V69" i="3"/>
  <c r="U69" i="3"/>
  <c r="T69" i="3"/>
  <c r="Q69" i="3"/>
  <c r="N69" i="3"/>
  <c r="J69" i="3"/>
  <c r="I69" i="3"/>
  <c r="EO68" i="3"/>
  <c r="EN68" i="3"/>
  <c r="EL68" i="3"/>
  <c r="EK68" i="3"/>
  <c r="EH68" i="3"/>
  <c r="EG68" i="3"/>
  <c r="EF68" i="3"/>
  <c r="EE68" i="3"/>
  <c r="DZ68" i="3"/>
  <c r="DY68" i="3"/>
  <c r="DG68" i="3" s="1"/>
  <c r="DA68" i="3"/>
  <c r="DU68" i="3"/>
  <c r="DR68" i="3"/>
  <c r="DO68" i="3"/>
  <c r="DL68" i="3"/>
  <c r="DF68" i="3"/>
  <c r="CZ68" i="3"/>
  <c r="CW68" i="3"/>
  <c r="CW67" i="3" s="1"/>
  <c r="CT68" i="3"/>
  <c r="CT67" i="3" s="1"/>
  <c r="CQ68" i="3"/>
  <c r="CQ67" i="3" s="1"/>
  <c r="CN68" i="3"/>
  <c r="CN67" i="3" s="1"/>
  <c r="CJ68" i="3"/>
  <c r="CI68" i="3"/>
  <c r="CI67" i="3" s="1"/>
  <c r="CH68" i="3"/>
  <c r="BS68" i="3"/>
  <c r="BO68" i="3"/>
  <c r="BN68" i="3"/>
  <c r="BN67" i="3" s="1"/>
  <c r="BM68" i="3"/>
  <c r="BG68" i="3"/>
  <c r="BC68" i="3"/>
  <c r="BC67" i="3" s="1"/>
  <c r="BB68" i="3"/>
  <c r="BB67" i="3" s="1"/>
  <c r="BA68" i="3"/>
  <c r="AX68" i="3"/>
  <c r="AP67" i="3"/>
  <c r="AM68" i="3"/>
  <c r="EI68" i="3" s="1"/>
  <c r="AL68" i="3"/>
  <c r="AI68" i="3"/>
  <c r="AF68" i="3"/>
  <c r="AC68" i="3"/>
  <c r="Z68" i="3"/>
  <c r="T68" i="3"/>
  <c r="Q68" i="3"/>
  <c r="N68" i="3"/>
  <c r="J68" i="3"/>
  <c r="I68" i="3"/>
  <c r="I67" i="3" s="1"/>
  <c r="DW67" i="3"/>
  <c r="DT67" i="3"/>
  <c r="DS67" i="3"/>
  <c r="DQ67" i="3"/>
  <c r="DP67" i="3"/>
  <c r="DN67" i="3"/>
  <c r="DM67" i="3"/>
  <c r="DK67" i="3"/>
  <c r="DJ67" i="3"/>
  <c r="DE67" i="3"/>
  <c r="DD67" i="3"/>
  <c r="CY67" i="3"/>
  <c r="CX67" i="3"/>
  <c r="CV67" i="3"/>
  <c r="CU67" i="3"/>
  <c r="CS67" i="3"/>
  <c r="CR67" i="3"/>
  <c r="CP67" i="3"/>
  <c r="CO67" i="3"/>
  <c r="CM67" i="3"/>
  <c r="CL67" i="3"/>
  <c r="CG67" i="3"/>
  <c r="EL67" i="3" s="1"/>
  <c r="CF67" i="3"/>
  <c r="BR67" i="3"/>
  <c r="BQ67" i="3"/>
  <c r="BO67" i="3"/>
  <c r="BP67" i="3" s="1"/>
  <c r="BL67" i="3"/>
  <c r="BK67" i="3"/>
  <c r="BF67" i="3"/>
  <c r="BE67" i="3"/>
  <c r="BA67" i="3"/>
  <c r="AW67" i="3"/>
  <c r="AV67" i="3"/>
  <c r="AN67" i="3"/>
  <c r="AK67" i="3"/>
  <c r="AL67" i="3" s="1"/>
  <c r="AJ67" i="3"/>
  <c r="AH67" i="3"/>
  <c r="AG67" i="3"/>
  <c r="AE67" i="3"/>
  <c r="AD67" i="3"/>
  <c r="AB67" i="3"/>
  <c r="AA67" i="3"/>
  <c r="Y67" i="3"/>
  <c r="X67" i="3"/>
  <c r="S67" i="3"/>
  <c r="R67" i="3"/>
  <c r="P67" i="3"/>
  <c r="O67" i="3"/>
  <c r="M67" i="3"/>
  <c r="L67" i="3"/>
  <c r="EP66" i="3"/>
  <c r="EO66" i="3"/>
  <c r="EN66" i="3"/>
  <c r="EK66" i="3"/>
  <c r="EJ66" i="3"/>
  <c r="EI66" i="3"/>
  <c r="EH66" i="3"/>
  <c r="EG66" i="3"/>
  <c r="EF66" i="3"/>
  <c r="EE66" i="3"/>
  <c r="EA66" i="3"/>
  <c r="DX66" i="3"/>
  <c r="DU66" i="3"/>
  <c r="DR66" i="3"/>
  <c r="DO66" i="3"/>
  <c r="DL66" i="3"/>
  <c r="DF66" i="3"/>
  <c r="DB66" i="3"/>
  <c r="DB65" i="3" s="1"/>
  <c r="DA66" i="3"/>
  <c r="DA65" i="3" s="1"/>
  <c r="CZ66" i="3"/>
  <c r="CW66" i="3"/>
  <c r="CT66" i="3"/>
  <c r="CQ66" i="3"/>
  <c r="CN66" i="3"/>
  <c r="CJ66" i="3"/>
  <c r="CJ65" i="3" s="1"/>
  <c r="CI66" i="3"/>
  <c r="CI65" i="3" s="1"/>
  <c r="CH66" i="3"/>
  <c r="BS66" i="3"/>
  <c r="BN66" i="3"/>
  <c r="BN65" i="3" s="1"/>
  <c r="BM66" i="3"/>
  <c r="BG66" i="3"/>
  <c r="BC66" i="3"/>
  <c r="BC65" i="3" s="1"/>
  <c r="BB66" i="3"/>
  <c r="BA66" i="3"/>
  <c r="AX66" i="3"/>
  <c r="AR66" i="3"/>
  <c r="AO66" i="3"/>
  <c r="AL66" i="3"/>
  <c r="AI66" i="3"/>
  <c r="AF66" i="3"/>
  <c r="AC66" i="3"/>
  <c r="Z66" i="3"/>
  <c r="V66" i="3"/>
  <c r="V65" i="3" s="1"/>
  <c r="U66" i="3"/>
  <c r="T66" i="3"/>
  <c r="Q66" i="3"/>
  <c r="N66" i="3"/>
  <c r="J66" i="3"/>
  <c r="I66" i="3"/>
  <c r="I65" i="3" s="1"/>
  <c r="EA65" i="3"/>
  <c r="DW65" i="3"/>
  <c r="DV65" i="3"/>
  <c r="DT65" i="3"/>
  <c r="DS65" i="3"/>
  <c r="DQ65" i="3"/>
  <c r="DP65" i="3"/>
  <c r="DN65" i="3"/>
  <c r="DM65" i="3"/>
  <c r="DK65" i="3"/>
  <c r="DJ65" i="3"/>
  <c r="DE65" i="3"/>
  <c r="DD65" i="3"/>
  <c r="CY65" i="3"/>
  <c r="CX65" i="3"/>
  <c r="CV65" i="3"/>
  <c r="CU65" i="3"/>
  <c r="CS65" i="3"/>
  <c r="CR65" i="3"/>
  <c r="CP65" i="3"/>
  <c r="CO65" i="3"/>
  <c r="CM65" i="3"/>
  <c r="CL65" i="3"/>
  <c r="CG65" i="3"/>
  <c r="CF65" i="3"/>
  <c r="BR65" i="3"/>
  <c r="BS65" i="3" s="1"/>
  <c r="BQ65" i="3"/>
  <c r="BL65" i="3"/>
  <c r="BK65" i="3"/>
  <c r="EK65" i="3" s="1"/>
  <c r="BF65" i="3"/>
  <c r="BE65" i="3"/>
  <c r="BB65" i="3"/>
  <c r="BA65" i="3"/>
  <c r="AW65" i="3"/>
  <c r="AV65" i="3"/>
  <c r="AQ65" i="3"/>
  <c r="AP65" i="3"/>
  <c r="AN65" i="3"/>
  <c r="AM65" i="3"/>
  <c r="AK65" i="3"/>
  <c r="AJ65" i="3"/>
  <c r="AH65" i="3"/>
  <c r="AG65" i="3"/>
  <c r="AE65" i="3"/>
  <c r="AD65" i="3"/>
  <c r="AB65" i="3"/>
  <c r="AA65" i="3"/>
  <c r="Y65" i="3"/>
  <c r="Z65" i="3" s="1"/>
  <c r="X65" i="3"/>
  <c r="U65" i="3"/>
  <c r="S65" i="3"/>
  <c r="R65" i="3"/>
  <c r="P65" i="3"/>
  <c r="O65" i="3"/>
  <c r="M65" i="3"/>
  <c r="L65" i="3"/>
  <c r="E65" i="3"/>
  <c r="D65" i="3"/>
  <c r="EP64" i="3"/>
  <c r="EO64" i="3"/>
  <c r="EN64" i="3"/>
  <c r="EL64" i="3"/>
  <c r="EK64" i="3"/>
  <c r="EJ64" i="3"/>
  <c r="EI64" i="3"/>
  <c r="EH64" i="3"/>
  <c r="EG64" i="3"/>
  <c r="EF64" i="3"/>
  <c r="EE64" i="3"/>
  <c r="EA64" i="3"/>
  <c r="DX64" i="3"/>
  <c r="DU64" i="3"/>
  <c r="DR64" i="3"/>
  <c r="DO64" i="3"/>
  <c r="DL64" i="3"/>
  <c r="DF64" i="3"/>
  <c r="DB64" i="3"/>
  <c r="DA64" i="3"/>
  <c r="CZ64" i="3"/>
  <c r="CW64" i="3"/>
  <c r="CT64" i="3"/>
  <c r="CQ64" i="3"/>
  <c r="CN64" i="3"/>
  <c r="CJ64" i="3"/>
  <c r="CI64" i="3"/>
  <c r="CH64" i="3"/>
  <c r="BS64" i="3"/>
  <c r="BP64" i="3"/>
  <c r="BM64" i="3"/>
  <c r="BG64" i="3"/>
  <c r="BD64" i="3"/>
  <c r="BA64" i="3"/>
  <c r="AX64" i="3"/>
  <c r="AR64" i="3"/>
  <c r="AO64" i="3"/>
  <c r="AL64" i="3"/>
  <c r="AI64" i="3"/>
  <c r="AF64" i="3"/>
  <c r="AC64" i="3"/>
  <c r="Z64" i="3"/>
  <c r="V64" i="3"/>
  <c r="U64" i="3"/>
  <c r="T64" i="3"/>
  <c r="Q64" i="3"/>
  <c r="N64" i="3"/>
  <c r="J64" i="3"/>
  <c r="I64" i="3"/>
  <c r="EP63" i="3"/>
  <c r="EO63" i="3"/>
  <c r="EN63" i="3"/>
  <c r="EL63" i="3"/>
  <c r="EK63" i="3"/>
  <c r="EJ63" i="3"/>
  <c r="EI63" i="3"/>
  <c r="EH63" i="3"/>
  <c r="EG63" i="3"/>
  <c r="EF63" i="3"/>
  <c r="EE63" i="3"/>
  <c r="EA63" i="3"/>
  <c r="DX63" i="3"/>
  <c r="DU63" i="3"/>
  <c r="DR63" i="3"/>
  <c r="DO63" i="3"/>
  <c r="DL63" i="3"/>
  <c r="DF63" i="3"/>
  <c r="DB63" i="3"/>
  <c r="DA63" i="3"/>
  <c r="CZ63" i="3"/>
  <c r="CW63" i="3"/>
  <c r="CT63" i="3"/>
  <c r="CQ63" i="3"/>
  <c r="CN63" i="3"/>
  <c r="CJ63" i="3"/>
  <c r="CI63" i="3"/>
  <c r="CH63" i="3"/>
  <c r="BS63" i="3"/>
  <c r="BP63" i="3"/>
  <c r="BM63" i="3"/>
  <c r="BG63" i="3"/>
  <c r="BD63" i="3"/>
  <c r="BA63" i="3"/>
  <c r="AX63" i="3"/>
  <c r="AR63" i="3"/>
  <c r="AO63" i="3"/>
  <c r="AL63" i="3"/>
  <c r="AI63" i="3"/>
  <c r="AF63" i="3"/>
  <c r="AC63" i="3"/>
  <c r="Z63" i="3"/>
  <c r="V63" i="3"/>
  <c r="U63" i="3"/>
  <c r="T63" i="3"/>
  <c r="Q63" i="3"/>
  <c r="N63" i="3"/>
  <c r="J63" i="3"/>
  <c r="I63" i="3"/>
  <c r="EP62" i="3"/>
  <c r="EO62" i="3"/>
  <c r="EN62" i="3"/>
  <c r="EL62" i="3"/>
  <c r="EK62" i="3"/>
  <c r="EJ62" i="3"/>
  <c r="EI62" i="3"/>
  <c r="EH62" i="3"/>
  <c r="EG62" i="3"/>
  <c r="EF62" i="3"/>
  <c r="EE62" i="3"/>
  <c r="EA62" i="3"/>
  <c r="DX62" i="3"/>
  <c r="DU62" i="3"/>
  <c r="DR62" i="3"/>
  <c r="DO62" i="3"/>
  <c r="DL62" i="3"/>
  <c r="DF62" i="3"/>
  <c r="DB62" i="3"/>
  <c r="DA62" i="3"/>
  <c r="CZ62" i="3"/>
  <c r="CW62" i="3"/>
  <c r="CT62" i="3"/>
  <c r="CQ62" i="3"/>
  <c r="CN62" i="3"/>
  <c r="CJ62" i="3"/>
  <c r="CI62" i="3"/>
  <c r="CH62" i="3"/>
  <c r="BS62" i="3"/>
  <c r="BO62" i="3"/>
  <c r="BN62" i="3"/>
  <c r="BM62" i="3"/>
  <c r="BG62" i="3"/>
  <c r="BC62" i="3"/>
  <c r="BB62" i="3"/>
  <c r="BA62" i="3"/>
  <c r="AX62" i="3"/>
  <c r="AR62" i="3"/>
  <c r="AO62" i="3"/>
  <c r="AL62" i="3"/>
  <c r="AI62" i="3"/>
  <c r="AF62" i="3"/>
  <c r="AC62" i="3"/>
  <c r="Z62" i="3"/>
  <c r="V62" i="3"/>
  <c r="U62" i="3"/>
  <c r="T62" i="3"/>
  <c r="Q62" i="3"/>
  <c r="N62" i="3"/>
  <c r="J62" i="3"/>
  <c r="I62" i="3"/>
  <c r="EP61" i="3"/>
  <c r="EO61" i="3"/>
  <c r="EN61" i="3"/>
  <c r="EL61" i="3"/>
  <c r="EK61" i="3"/>
  <c r="EJ61" i="3"/>
  <c r="EI61" i="3"/>
  <c r="EH61" i="3"/>
  <c r="EG61" i="3"/>
  <c r="EF61" i="3"/>
  <c r="EE61" i="3"/>
  <c r="EA61" i="3"/>
  <c r="DX61" i="3"/>
  <c r="DU61" i="3"/>
  <c r="DR61" i="3"/>
  <c r="DO61" i="3"/>
  <c r="DL61" i="3"/>
  <c r="DF61" i="3"/>
  <c r="DB61" i="3"/>
  <c r="DA61" i="3"/>
  <c r="CZ61" i="3"/>
  <c r="CW61" i="3"/>
  <c r="CT61" i="3"/>
  <c r="CQ61" i="3"/>
  <c r="CN61" i="3"/>
  <c r="CJ61" i="3"/>
  <c r="CI61" i="3"/>
  <c r="CK61" i="3" s="1"/>
  <c r="CH61" i="3"/>
  <c r="BS61" i="3"/>
  <c r="BO61" i="3"/>
  <c r="BN61" i="3"/>
  <c r="BM61" i="3"/>
  <c r="BG61" i="3"/>
  <c r="BC61" i="3"/>
  <c r="BD61" i="3" s="1"/>
  <c r="BB61" i="3"/>
  <c r="BA61" i="3"/>
  <c r="AX61" i="3"/>
  <c r="AR61" i="3"/>
  <c r="AO61" i="3"/>
  <c r="AL61" i="3"/>
  <c r="AI61" i="3"/>
  <c r="AF61" i="3"/>
  <c r="AC61" i="3"/>
  <c r="Z61" i="3"/>
  <c r="V61" i="3"/>
  <c r="U61" i="3"/>
  <c r="T61" i="3"/>
  <c r="Q61" i="3"/>
  <c r="N61" i="3"/>
  <c r="J61" i="3"/>
  <c r="I61" i="3"/>
  <c r="EP60" i="3"/>
  <c r="EO60" i="3"/>
  <c r="EN60" i="3"/>
  <c r="EL60" i="3"/>
  <c r="EK60" i="3"/>
  <c r="EJ60" i="3"/>
  <c r="EI60" i="3"/>
  <c r="EH60" i="3"/>
  <c r="EG60" i="3"/>
  <c r="EF60" i="3"/>
  <c r="EE60" i="3"/>
  <c r="EA60" i="3"/>
  <c r="DX60" i="3"/>
  <c r="DU60" i="3"/>
  <c r="DR60" i="3"/>
  <c r="DO60" i="3"/>
  <c r="DL60" i="3"/>
  <c r="DF60" i="3"/>
  <c r="DB60" i="3"/>
  <c r="DA60" i="3"/>
  <c r="CZ60" i="3"/>
  <c r="CW60" i="3"/>
  <c r="CT60" i="3"/>
  <c r="CQ60" i="3"/>
  <c r="CN60" i="3"/>
  <c r="CJ60" i="3"/>
  <c r="CI60" i="3"/>
  <c r="CH60" i="3"/>
  <c r="BS60" i="3"/>
  <c r="BP60" i="3"/>
  <c r="BM60" i="3"/>
  <c r="BG60" i="3"/>
  <c r="BD60" i="3"/>
  <c r="BA60" i="3"/>
  <c r="AX60" i="3"/>
  <c r="AR60" i="3"/>
  <c r="AO60" i="3"/>
  <c r="AL60" i="3"/>
  <c r="AI60" i="3"/>
  <c r="AF60" i="3"/>
  <c r="AC60" i="3"/>
  <c r="Z60" i="3"/>
  <c r="V60" i="3"/>
  <c r="U60" i="3"/>
  <c r="T60" i="3"/>
  <c r="Q60" i="3"/>
  <c r="N60" i="3"/>
  <c r="J60" i="3"/>
  <c r="I60" i="3"/>
  <c r="EP59" i="3"/>
  <c r="EO59" i="3"/>
  <c r="EN59" i="3"/>
  <c r="EL59" i="3"/>
  <c r="EK59" i="3"/>
  <c r="EJ59" i="3"/>
  <c r="EI59" i="3"/>
  <c r="EH59" i="3"/>
  <c r="EG59" i="3"/>
  <c r="EF59" i="3"/>
  <c r="EE59" i="3"/>
  <c r="EA59" i="3"/>
  <c r="DX59" i="3"/>
  <c r="DU59" i="3"/>
  <c r="DR59" i="3"/>
  <c r="DO59" i="3"/>
  <c r="DL59" i="3"/>
  <c r="DF59" i="3"/>
  <c r="DB59" i="3"/>
  <c r="DA59" i="3"/>
  <c r="CZ59" i="3"/>
  <c r="CW59" i="3"/>
  <c r="CT59" i="3"/>
  <c r="CQ59" i="3"/>
  <c r="CN59" i="3"/>
  <c r="CJ59" i="3"/>
  <c r="CI59" i="3"/>
  <c r="CH59" i="3"/>
  <c r="BS59" i="3"/>
  <c r="BP59" i="3"/>
  <c r="BM59" i="3"/>
  <c r="BG59" i="3"/>
  <c r="BD59" i="3"/>
  <c r="BA59" i="3"/>
  <c r="AX59" i="3"/>
  <c r="AR59" i="3"/>
  <c r="AO59" i="3"/>
  <c r="AL59" i="3"/>
  <c r="AI59" i="3"/>
  <c r="AF59" i="3"/>
  <c r="AC59" i="3"/>
  <c r="Z59" i="3"/>
  <c r="V59" i="3"/>
  <c r="U59" i="3"/>
  <c r="T59" i="3"/>
  <c r="Q59" i="3"/>
  <c r="N59" i="3"/>
  <c r="J59" i="3"/>
  <c r="I59" i="3"/>
  <c r="EP58" i="3"/>
  <c r="EO58" i="3"/>
  <c r="EN58" i="3"/>
  <c r="EL58" i="3"/>
  <c r="EK58" i="3"/>
  <c r="EJ58" i="3"/>
  <c r="EI58" i="3"/>
  <c r="EH58" i="3"/>
  <c r="EG58" i="3"/>
  <c r="EF58" i="3"/>
  <c r="EE58" i="3"/>
  <c r="EA58" i="3"/>
  <c r="DX58" i="3"/>
  <c r="DU58" i="3"/>
  <c r="DR58" i="3"/>
  <c r="DO58" i="3"/>
  <c r="DL58" i="3"/>
  <c r="DF58" i="3"/>
  <c r="DB58" i="3"/>
  <c r="DA58" i="3"/>
  <c r="CZ58" i="3"/>
  <c r="CW58" i="3"/>
  <c r="CT58" i="3"/>
  <c r="CQ58" i="3"/>
  <c r="CN58" i="3"/>
  <c r="CJ58" i="3"/>
  <c r="CI58" i="3"/>
  <c r="CH58" i="3"/>
  <c r="BS58" i="3"/>
  <c r="BP58" i="3"/>
  <c r="BM58" i="3"/>
  <c r="BG58" i="3"/>
  <c r="BD58" i="3"/>
  <c r="BA58" i="3"/>
  <c r="AX58" i="3"/>
  <c r="AR58" i="3"/>
  <c r="AO58" i="3"/>
  <c r="AL58" i="3"/>
  <c r="AI58" i="3"/>
  <c r="AF58" i="3"/>
  <c r="AC58" i="3"/>
  <c r="Z58" i="3"/>
  <c r="V58" i="3"/>
  <c r="U58" i="3"/>
  <c r="T58" i="3"/>
  <c r="Q58" i="3"/>
  <c r="N58" i="3"/>
  <c r="J58" i="3"/>
  <c r="I58" i="3"/>
  <c r="EO57" i="3"/>
  <c r="EN57" i="3"/>
  <c r="EL57" i="3"/>
  <c r="EK57" i="3"/>
  <c r="EI57" i="3"/>
  <c r="EH57" i="3"/>
  <c r="EG57" i="3"/>
  <c r="EA57" i="3"/>
  <c r="DX57" i="3"/>
  <c r="EP57" i="3"/>
  <c r="DV76" i="3"/>
  <c r="DU57" i="3"/>
  <c r="DR57" i="3"/>
  <c r="DO57" i="3"/>
  <c r="DL57" i="3"/>
  <c r="DF57" i="3"/>
  <c r="DB57" i="3"/>
  <c r="CZ57" i="3"/>
  <c r="CW57" i="3"/>
  <c r="CT57" i="3"/>
  <c r="CQ57" i="3"/>
  <c r="CN57" i="3"/>
  <c r="CJ57" i="3"/>
  <c r="CI57" i="3"/>
  <c r="CH57" i="3"/>
  <c r="BS57" i="3"/>
  <c r="BO57" i="3"/>
  <c r="BN57" i="3"/>
  <c r="BM57" i="3"/>
  <c r="BG57" i="3"/>
  <c r="BC57" i="3"/>
  <c r="BB57" i="3"/>
  <c r="BA57" i="3"/>
  <c r="AX57" i="3"/>
  <c r="U57" i="3"/>
  <c r="AO57" i="3"/>
  <c r="AL57" i="3"/>
  <c r="AI57" i="3"/>
  <c r="AF57" i="3"/>
  <c r="AC57" i="3"/>
  <c r="Z57" i="3"/>
  <c r="T57" i="3"/>
  <c r="S56" i="3"/>
  <c r="S76" i="3" s="1"/>
  <c r="Q57" i="3"/>
  <c r="J57" i="3"/>
  <c r="I57" i="3"/>
  <c r="DZ56" i="3"/>
  <c r="DZ76" i="3" s="1"/>
  <c r="DY56" i="3"/>
  <c r="DY76" i="3" s="1"/>
  <c r="DT56" i="3"/>
  <c r="DT76" i="3" s="1"/>
  <c r="DS56" i="3"/>
  <c r="DS76" i="3" s="1"/>
  <c r="DQ56" i="3"/>
  <c r="DQ76" i="3" s="1"/>
  <c r="DP56" i="3"/>
  <c r="DP76" i="3" s="1"/>
  <c r="DN56" i="3"/>
  <c r="DM56" i="3"/>
  <c r="DM76" i="3" s="1"/>
  <c r="DK56" i="3"/>
  <c r="DK76" i="3" s="1"/>
  <c r="DJ56" i="3"/>
  <c r="DJ76" i="3" s="1"/>
  <c r="DE56" i="3"/>
  <c r="DD56" i="3"/>
  <c r="DD76" i="3" s="1"/>
  <c r="CY56" i="3"/>
  <c r="CY76" i="3" s="1"/>
  <c r="CX56" i="3"/>
  <c r="CX76" i="3" s="1"/>
  <c r="CV56" i="3"/>
  <c r="CV76" i="3" s="1"/>
  <c r="CU56" i="3"/>
  <c r="CU76" i="3" s="1"/>
  <c r="CS56" i="3"/>
  <c r="CR56" i="3"/>
  <c r="CR76" i="3" s="1"/>
  <c r="CP56" i="3"/>
  <c r="CP76" i="3" s="1"/>
  <c r="CO56" i="3"/>
  <c r="CO76" i="3" s="1"/>
  <c r="CM56" i="3"/>
  <c r="CM76" i="3" s="1"/>
  <c r="CL56" i="3"/>
  <c r="CL76" i="3" s="1"/>
  <c r="CG56" i="3"/>
  <c r="CG76" i="3" s="1"/>
  <c r="CF56" i="3"/>
  <c r="CF76" i="3" s="1"/>
  <c r="BR56" i="3"/>
  <c r="BR76" i="3" s="1"/>
  <c r="BQ56" i="3"/>
  <c r="BQ76" i="3" s="1"/>
  <c r="BL56" i="3"/>
  <c r="BL76" i="3" s="1"/>
  <c r="BK56" i="3"/>
  <c r="BK76" i="3" s="1"/>
  <c r="BF56" i="3"/>
  <c r="BF76" i="3" s="1"/>
  <c r="BE56" i="3"/>
  <c r="BE76" i="3" s="1"/>
  <c r="BA56" i="3"/>
  <c r="AW56" i="3"/>
  <c r="AW76" i="3" s="1"/>
  <c r="AV56" i="3"/>
  <c r="AV76" i="3" s="1"/>
  <c r="AN56" i="3"/>
  <c r="AM56" i="3"/>
  <c r="AM76" i="3" s="1"/>
  <c r="AK56" i="3"/>
  <c r="AK76" i="3" s="1"/>
  <c r="AJ56" i="3"/>
  <c r="AJ76" i="3" s="1"/>
  <c r="AH56" i="3"/>
  <c r="AH76" i="3" s="1"/>
  <c r="AG56" i="3"/>
  <c r="AG76" i="3" s="1"/>
  <c r="AE56" i="3"/>
  <c r="AE76" i="3" s="1"/>
  <c r="AD56" i="3"/>
  <c r="AD76" i="3" s="1"/>
  <c r="AB56" i="3"/>
  <c r="AB76" i="3" s="1"/>
  <c r="AA56" i="3"/>
  <c r="AA76" i="3" s="1"/>
  <c r="Y56" i="3"/>
  <c r="Y76" i="3" s="1"/>
  <c r="X56" i="3"/>
  <c r="X76" i="3" s="1"/>
  <c r="R56" i="3"/>
  <c r="R76" i="3" s="1"/>
  <c r="P56" i="3"/>
  <c r="P76" i="3" s="1"/>
  <c r="O56" i="3"/>
  <c r="O76" i="3" s="1"/>
  <c r="L56" i="3"/>
  <c r="L76" i="3" s="1"/>
  <c r="E56" i="3"/>
  <c r="D56" i="3"/>
  <c r="EP55" i="3"/>
  <c r="EO55" i="3"/>
  <c r="EN55" i="3"/>
  <c r="EM55" i="3"/>
  <c r="EL55" i="3"/>
  <c r="EK55" i="3"/>
  <c r="EJ55" i="3"/>
  <c r="EI55" i="3"/>
  <c r="EH55" i="3"/>
  <c r="EG55" i="3"/>
  <c r="EF55" i="3"/>
  <c r="EE55" i="3"/>
  <c r="EA55" i="3"/>
  <c r="EA54" i="3" s="1"/>
  <c r="DX55" i="3"/>
  <c r="DX54" i="3" s="1"/>
  <c r="DU55" i="3"/>
  <c r="DU54" i="3" s="1"/>
  <c r="DR55" i="3"/>
  <c r="DR54" i="3" s="1"/>
  <c r="DO55" i="3"/>
  <c r="DO54" i="3" s="1"/>
  <c r="DL55" i="3"/>
  <c r="DL54" i="3" s="1"/>
  <c r="DF55" i="3"/>
  <c r="DF54" i="3" s="1"/>
  <c r="DB55" i="3"/>
  <c r="DA55" i="3"/>
  <c r="DA54" i="3" s="1"/>
  <c r="V55" i="3"/>
  <c r="U55" i="3"/>
  <c r="J55" i="3"/>
  <c r="J54" i="3" s="1"/>
  <c r="I55" i="3"/>
  <c r="I54" i="3" s="1"/>
  <c r="DZ54" i="3"/>
  <c r="DY54" i="3"/>
  <c r="DW54" i="3"/>
  <c r="DV54" i="3"/>
  <c r="DT54" i="3"/>
  <c r="EO54" i="3" s="1"/>
  <c r="DS54" i="3"/>
  <c r="DQ54" i="3"/>
  <c r="DP54" i="3"/>
  <c r="DN54" i="3"/>
  <c r="DM54" i="3"/>
  <c r="DK54" i="3"/>
  <c r="DJ54" i="3"/>
  <c r="DE54" i="3"/>
  <c r="DD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X54" i="3"/>
  <c r="AW54" i="3"/>
  <c r="AV54" i="3"/>
  <c r="AR54" i="3"/>
  <c r="AQ54" i="3"/>
  <c r="AP54" i="3"/>
  <c r="AO54" i="3"/>
  <c r="AN54" i="3"/>
  <c r="EI54" i="3" s="1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T54" i="3"/>
  <c r="S54" i="3"/>
  <c r="R54" i="3"/>
  <c r="Q54" i="3"/>
  <c r="P54" i="3"/>
  <c r="O54" i="3"/>
  <c r="N54" i="3"/>
  <c r="M54" i="3"/>
  <c r="L54" i="3"/>
  <c r="K54" i="3"/>
  <c r="H54" i="3"/>
  <c r="EP53" i="3"/>
  <c r="EO53" i="3"/>
  <c r="EN53" i="3"/>
  <c r="EL53" i="3"/>
  <c r="EK53" i="3"/>
  <c r="EJ53" i="3"/>
  <c r="EI53" i="3"/>
  <c r="EH53" i="3"/>
  <c r="EG53" i="3"/>
  <c r="EF53" i="3"/>
  <c r="EE53" i="3"/>
  <c r="EA53" i="3"/>
  <c r="DX53" i="3"/>
  <c r="DU53" i="3"/>
  <c r="DR53" i="3"/>
  <c r="DO53" i="3"/>
  <c r="DL53" i="3"/>
  <c r="DF53" i="3"/>
  <c r="DB53" i="3"/>
  <c r="DA53" i="3"/>
  <c r="CZ53" i="3"/>
  <c r="CW53" i="3"/>
  <c r="CT53" i="3"/>
  <c r="CJ53" i="3"/>
  <c r="CN53" i="3"/>
  <c r="CI53" i="3"/>
  <c r="CH53" i="3"/>
  <c r="BS53" i="3"/>
  <c r="BO53" i="3"/>
  <c r="BN53" i="3"/>
  <c r="BM53" i="3"/>
  <c r="BG53" i="3"/>
  <c r="BD53" i="3"/>
  <c r="BA53" i="3"/>
  <c r="AX53" i="3"/>
  <c r="AR53" i="3"/>
  <c r="AO53" i="3"/>
  <c r="AL53" i="3"/>
  <c r="AI53" i="3"/>
  <c r="AF53" i="3"/>
  <c r="AC53" i="3"/>
  <c r="Z53" i="3"/>
  <c r="V53" i="3"/>
  <c r="U53" i="3"/>
  <c r="T53" i="3"/>
  <c r="Q53" i="3"/>
  <c r="N53" i="3"/>
  <c r="J53" i="3"/>
  <c r="I53" i="3"/>
  <c r="EP52" i="3"/>
  <c r="EO52" i="3"/>
  <c r="EN52" i="3"/>
  <c r="EL52" i="3"/>
  <c r="EK52" i="3"/>
  <c r="EJ52" i="3"/>
  <c r="EI52" i="3"/>
  <c r="EH52" i="3"/>
  <c r="EG52" i="3"/>
  <c r="EF52" i="3"/>
  <c r="EE52" i="3"/>
  <c r="EA52" i="3"/>
  <c r="DX52" i="3"/>
  <c r="DU52" i="3"/>
  <c r="DR52" i="3"/>
  <c r="DO52" i="3"/>
  <c r="DL52" i="3"/>
  <c r="DF52" i="3"/>
  <c r="DB52" i="3"/>
  <c r="DA52" i="3"/>
  <c r="CZ52" i="3"/>
  <c r="CW52" i="3"/>
  <c r="CT52" i="3"/>
  <c r="CQ52" i="3"/>
  <c r="CJ52" i="3"/>
  <c r="CI52" i="3"/>
  <c r="CH52" i="3"/>
  <c r="BS52" i="3"/>
  <c r="BO52" i="3"/>
  <c r="BN52" i="3"/>
  <c r="BM52" i="3"/>
  <c r="BG52" i="3"/>
  <c r="BD52" i="3"/>
  <c r="BA52" i="3"/>
  <c r="AX52" i="3"/>
  <c r="AR52" i="3"/>
  <c r="AO52" i="3"/>
  <c r="AL52" i="3"/>
  <c r="AI52" i="3"/>
  <c r="AF52" i="3"/>
  <c r="AC52" i="3"/>
  <c r="Z52" i="3"/>
  <c r="V52" i="3"/>
  <c r="U52" i="3"/>
  <c r="T52" i="3"/>
  <c r="Q52" i="3"/>
  <c r="N52" i="3"/>
  <c r="J52" i="3"/>
  <c r="I52" i="3"/>
  <c r="EP51" i="3"/>
  <c r="EO51" i="3"/>
  <c r="EN51" i="3"/>
  <c r="EL51" i="3"/>
  <c r="EK51" i="3"/>
  <c r="EJ51" i="3"/>
  <c r="EI51" i="3"/>
  <c r="EH51" i="3"/>
  <c r="EG51" i="3"/>
  <c r="EF51" i="3"/>
  <c r="EE51" i="3"/>
  <c r="EA51" i="3"/>
  <c r="DX51" i="3"/>
  <c r="DU51" i="3"/>
  <c r="DR51" i="3"/>
  <c r="DO51" i="3"/>
  <c r="DL51" i="3"/>
  <c r="DF51" i="3"/>
  <c r="DB51" i="3"/>
  <c r="DA51" i="3"/>
  <c r="CZ51" i="3"/>
  <c r="CW51" i="3"/>
  <c r="CT51" i="3"/>
  <c r="CQ51" i="3"/>
  <c r="CN51" i="3"/>
  <c r="CJ51" i="3"/>
  <c r="CI51" i="3"/>
  <c r="CH51" i="3"/>
  <c r="BS51" i="3"/>
  <c r="BP51" i="3"/>
  <c r="BM51" i="3"/>
  <c r="BG51" i="3"/>
  <c r="BD51" i="3"/>
  <c r="BA51" i="3"/>
  <c r="AX51" i="3"/>
  <c r="AR51" i="3"/>
  <c r="AO51" i="3"/>
  <c r="AL51" i="3"/>
  <c r="AI51" i="3"/>
  <c r="AF51" i="3"/>
  <c r="AC51" i="3"/>
  <c r="Z51" i="3"/>
  <c r="V51" i="3"/>
  <c r="U51" i="3"/>
  <c r="T51" i="3"/>
  <c r="Q51" i="3"/>
  <c r="N51" i="3"/>
  <c r="J51" i="3"/>
  <c r="I51" i="3"/>
  <c r="DH50" i="3"/>
  <c r="DH46" i="3" s="1"/>
  <c r="DX50" i="3"/>
  <c r="DU50" i="3"/>
  <c r="DR50" i="3"/>
  <c r="DO50" i="3"/>
  <c r="DL50" i="3"/>
  <c r="DF50" i="3"/>
  <c r="DB50" i="3"/>
  <c r="CZ50" i="3"/>
  <c r="CW50" i="3"/>
  <c r="CT50" i="3"/>
  <c r="CQ50" i="3"/>
  <c r="CN50" i="3"/>
  <c r="CJ50" i="3"/>
  <c r="CI50" i="3"/>
  <c r="CH50" i="3"/>
  <c r="BS50" i="3"/>
  <c r="BO50" i="3"/>
  <c r="BN50" i="3"/>
  <c r="BP50" i="3" s="1"/>
  <c r="BM50" i="3"/>
  <c r="BG50" i="3"/>
  <c r="BD50" i="3"/>
  <c r="BA50" i="3"/>
  <c r="AX50" i="3"/>
  <c r="AR50" i="3"/>
  <c r="AO50" i="3"/>
  <c r="AL50" i="3"/>
  <c r="AI50" i="3"/>
  <c r="AF50" i="3"/>
  <c r="AC50" i="3"/>
  <c r="Z50" i="3"/>
  <c r="V50" i="3"/>
  <c r="U50" i="3"/>
  <c r="T50" i="3"/>
  <c r="Q50" i="3"/>
  <c r="N50" i="3"/>
  <c r="J50" i="3"/>
  <c r="K50" i="3" s="1"/>
  <c r="I50" i="3"/>
  <c r="EP48" i="3"/>
  <c r="EO48" i="3"/>
  <c r="EN48" i="3"/>
  <c r="EL48" i="3"/>
  <c r="EK48" i="3"/>
  <c r="EJ48" i="3"/>
  <c r="EI48" i="3"/>
  <c r="EH48" i="3"/>
  <c r="EG48" i="3"/>
  <c r="EF48" i="3"/>
  <c r="EE48" i="3"/>
  <c r="EA48" i="3"/>
  <c r="DX48" i="3"/>
  <c r="DU48" i="3"/>
  <c r="DR48" i="3"/>
  <c r="DO48" i="3"/>
  <c r="DL48" i="3"/>
  <c r="DF48" i="3"/>
  <c r="DB48" i="3"/>
  <c r="DA48" i="3"/>
  <c r="CZ48" i="3"/>
  <c r="CW48" i="3"/>
  <c r="CT48" i="3"/>
  <c r="CQ48" i="3"/>
  <c r="CN48" i="3"/>
  <c r="CJ48" i="3"/>
  <c r="CI48" i="3"/>
  <c r="CH48" i="3"/>
  <c r="BS48" i="3"/>
  <c r="BO48" i="3"/>
  <c r="BN48" i="3"/>
  <c r="BM48" i="3"/>
  <c r="BG48" i="3"/>
  <c r="BD48" i="3"/>
  <c r="BA48" i="3"/>
  <c r="AX48" i="3"/>
  <c r="AR48" i="3"/>
  <c r="AO48" i="3"/>
  <c r="AL48" i="3"/>
  <c r="AI48" i="3"/>
  <c r="AF48" i="3"/>
  <c r="AC48" i="3"/>
  <c r="Z48" i="3"/>
  <c r="V48" i="3"/>
  <c r="U48" i="3"/>
  <c r="T48" i="3"/>
  <c r="Q48" i="3"/>
  <c r="N48" i="3"/>
  <c r="J48" i="3"/>
  <c r="I48" i="3"/>
  <c r="EP47" i="3"/>
  <c r="EL47" i="3"/>
  <c r="EK47" i="3"/>
  <c r="EJ47" i="3"/>
  <c r="EG47" i="3"/>
  <c r="EF47" i="3"/>
  <c r="EE47" i="3"/>
  <c r="EA47" i="3"/>
  <c r="DU47" i="3"/>
  <c r="DR47" i="3"/>
  <c r="DJ47" i="3"/>
  <c r="CZ47" i="3"/>
  <c r="CW47" i="3"/>
  <c r="CT47" i="3"/>
  <c r="CQ47" i="3"/>
  <c r="CN47" i="3"/>
  <c r="CJ47" i="3"/>
  <c r="CJ46" i="3" s="1"/>
  <c r="CI47" i="3"/>
  <c r="CI46" i="3" s="1"/>
  <c r="CH47" i="3"/>
  <c r="BS47" i="3"/>
  <c r="BO47" i="3"/>
  <c r="BO46" i="3" s="1"/>
  <c r="BN47" i="3"/>
  <c r="BN46" i="3" s="1"/>
  <c r="BM47" i="3"/>
  <c r="BG47" i="3"/>
  <c r="BC47" i="3"/>
  <c r="BC46" i="3" s="1"/>
  <c r="BB47" i="3"/>
  <c r="BB46" i="3" s="1"/>
  <c r="BA47" i="3"/>
  <c r="AX47" i="3"/>
  <c r="AR47" i="3"/>
  <c r="EI47" i="3"/>
  <c r="AK47" i="3"/>
  <c r="AK46" i="3" s="1"/>
  <c r="AJ47" i="3"/>
  <c r="AJ46" i="3" s="1"/>
  <c r="AI47" i="3"/>
  <c r="AC47" i="3"/>
  <c r="Z47" i="3"/>
  <c r="T47" i="3"/>
  <c r="Q47" i="3"/>
  <c r="N47" i="3"/>
  <c r="J47" i="3"/>
  <c r="I47" i="3"/>
  <c r="DR46" i="3"/>
  <c r="CL46" i="3"/>
  <c r="CD46" i="3"/>
  <c r="CC46" i="3"/>
  <c r="CA46" i="3"/>
  <c r="BZ46" i="3"/>
  <c r="BX46" i="3"/>
  <c r="BW46" i="3"/>
  <c r="BU46" i="3"/>
  <c r="BT46" i="3"/>
  <c r="BI46" i="3"/>
  <c r="BH46" i="3"/>
  <c r="BF46" i="3"/>
  <c r="BG46" i="3" s="1"/>
  <c r="BE46" i="3"/>
  <c r="P46" i="3"/>
  <c r="O46" i="3"/>
  <c r="Q46" i="3" s="1"/>
  <c r="EP44" i="3"/>
  <c r="EO44" i="3"/>
  <c r="EN44" i="3"/>
  <c r="EL44" i="3"/>
  <c r="EK44" i="3"/>
  <c r="EJ44" i="3"/>
  <c r="EI44" i="3"/>
  <c r="EH44" i="3"/>
  <c r="EG44" i="3"/>
  <c r="EF44" i="3"/>
  <c r="EE44" i="3"/>
  <c r="EA44" i="3"/>
  <c r="DX44" i="3"/>
  <c r="DU44" i="3"/>
  <c r="DR44" i="3"/>
  <c r="DO44" i="3"/>
  <c r="DL44" i="3"/>
  <c r="DF44" i="3"/>
  <c r="DB44" i="3"/>
  <c r="DA44" i="3"/>
  <c r="CZ44" i="3"/>
  <c r="CW44" i="3"/>
  <c r="CT44" i="3"/>
  <c r="CQ44" i="3"/>
  <c r="CN44" i="3"/>
  <c r="CH44" i="3"/>
  <c r="BS44" i="3"/>
  <c r="BO44" i="3"/>
  <c r="BN44" i="3"/>
  <c r="BM44" i="3"/>
  <c r="BG44" i="3"/>
  <c r="BD44" i="3"/>
  <c r="BA44" i="3"/>
  <c r="AX44" i="3"/>
  <c r="AR44" i="3"/>
  <c r="AO44" i="3"/>
  <c r="AL44" i="3"/>
  <c r="AI44" i="3"/>
  <c r="AF44" i="3"/>
  <c r="AC44" i="3"/>
  <c r="Z44" i="3"/>
  <c r="V44" i="3"/>
  <c r="U44" i="3"/>
  <c r="T44" i="3"/>
  <c r="Q44" i="3"/>
  <c r="N44" i="3"/>
  <c r="J44" i="3"/>
  <c r="I44" i="3"/>
  <c r="EP43" i="3"/>
  <c r="EO43" i="3"/>
  <c r="EN43" i="3"/>
  <c r="EL43" i="3"/>
  <c r="EK43" i="3"/>
  <c r="EJ43" i="3"/>
  <c r="EI43" i="3"/>
  <c r="EH43" i="3"/>
  <c r="EG43" i="3"/>
  <c r="EF43" i="3"/>
  <c r="EE43" i="3"/>
  <c r="EA43" i="3"/>
  <c r="DX43" i="3"/>
  <c r="DU43" i="3"/>
  <c r="DR43" i="3"/>
  <c r="DO43" i="3"/>
  <c r="DL43" i="3"/>
  <c r="DF43" i="3"/>
  <c r="DB43" i="3"/>
  <c r="DA43" i="3"/>
  <c r="CZ43" i="3"/>
  <c r="CW43" i="3"/>
  <c r="CT43" i="3"/>
  <c r="CQ43" i="3"/>
  <c r="CN43" i="3"/>
  <c r="CJ43" i="3"/>
  <c r="CI43" i="3"/>
  <c r="CH43" i="3"/>
  <c r="BS43" i="3"/>
  <c r="BO43" i="3"/>
  <c r="BN43" i="3"/>
  <c r="BM43" i="3"/>
  <c r="BG43" i="3"/>
  <c r="BD43" i="3"/>
  <c r="BA43" i="3"/>
  <c r="AX43" i="3"/>
  <c r="AR43" i="3"/>
  <c r="AO43" i="3"/>
  <c r="AL43" i="3"/>
  <c r="AI43" i="3"/>
  <c r="AF43" i="3"/>
  <c r="AC43" i="3"/>
  <c r="Z43" i="3"/>
  <c r="V43" i="3"/>
  <c r="U43" i="3"/>
  <c r="T43" i="3"/>
  <c r="Q43" i="3"/>
  <c r="N43" i="3"/>
  <c r="J43" i="3"/>
  <c r="I43" i="3"/>
  <c r="EP42" i="3"/>
  <c r="EO42" i="3"/>
  <c r="EL42" i="3"/>
  <c r="EK42" i="3"/>
  <c r="EJ42" i="3"/>
  <c r="EI42" i="3"/>
  <c r="EH42" i="3"/>
  <c r="EG42" i="3"/>
  <c r="EF42" i="3"/>
  <c r="EE42" i="3"/>
  <c r="EA42" i="3"/>
  <c r="DX42" i="3"/>
  <c r="DU42" i="3"/>
  <c r="DR42" i="3"/>
  <c r="DO42" i="3"/>
  <c r="DL42" i="3"/>
  <c r="DA42" i="3"/>
  <c r="DB42" i="3"/>
  <c r="CZ42" i="3"/>
  <c r="CW42" i="3"/>
  <c r="CT42" i="3"/>
  <c r="CQ42" i="3"/>
  <c r="CN42" i="3"/>
  <c r="CJ42" i="3"/>
  <c r="CI42" i="3"/>
  <c r="CH42" i="3"/>
  <c r="BS42" i="3"/>
  <c r="BP42" i="3"/>
  <c r="BM42" i="3"/>
  <c r="BG42" i="3"/>
  <c r="BD42" i="3"/>
  <c r="BA42" i="3"/>
  <c r="AX42" i="3"/>
  <c r="AR42" i="3"/>
  <c r="AO42" i="3"/>
  <c r="AL42" i="3"/>
  <c r="AI42" i="3"/>
  <c r="AF42" i="3"/>
  <c r="AC42" i="3"/>
  <c r="Z42" i="3"/>
  <c r="V42" i="3"/>
  <c r="U42" i="3"/>
  <c r="T42" i="3"/>
  <c r="Q42" i="3"/>
  <c r="N42" i="3"/>
  <c r="J42" i="3"/>
  <c r="I42" i="3"/>
  <c r="EP40" i="3"/>
  <c r="EO40" i="3"/>
  <c r="EN40" i="3"/>
  <c r="EL40" i="3"/>
  <c r="EK40" i="3"/>
  <c r="EJ40" i="3"/>
  <c r="EI40" i="3"/>
  <c r="EH40" i="3"/>
  <c r="EG40" i="3"/>
  <c r="EF40" i="3"/>
  <c r="EE40" i="3"/>
  <c r="EA40" i="3"/>
  <c r="DX40" i="3"/>
  <c r="DU40" i="3"/>
  <c r="DR40" i="3"/>
  <c r="DO40" i="3"/>
  <c r="DL40" i="3"/>
  <c r="DF40" i="3"/>
  <c r="DB40" i="3"/>
  <c r="DA40" i="3"/>
  <c r="CZ40" i="3"/>
  <c r="CW40" i="3"/>
  <c r="CT40" i="3"/>
  <c r="CQ40" i="3"/>
  <c r="CN40" i="3"/>
  <c r="CJ40" i="3"/>
  <c r="CI40" i="3"/>
  <c r="CH40" i="3"/>
  <c r="BS40" i="3"/>
  <c r="BO40" i="3"/>
  <c r="BN40" i="3"/>
  <c r="BM40" i="3"/>
  <c r="BG40" i="3"/>
  <c r="BD40" i="3"/>
  <c r="BA40" i="3"/>
  <c r="AX40" i="3"/>
  <c r="AR40" i="3"/>
  <c r="AO40" i="3"/>
  <c r="AL40" i="3"/>
  <c r="AI40" i="3"/>
  <c r="AF40" i="3"/>
  <c r="AC40" i="3"/>
  <c r="Z40" i="3"/>
  <c r="V40" i="3"/>
  <c r="U40" i="3"/>
  <c r="T40" i="3"/>
  <c r="Q40" i="3"/>
  <c r="N40" i="3"/>
  <c r="J40" i="3"/>
  <c r="I40" i="3"/>
  <c r="EN39" i="3"/>
  <c r="EL39" i="3"/>
  <c r="EK39" i="3"/>
  <c r="EJ39" i="3"/>
  <c r="EI39" i="3"/>
  <c r="EG39" i="3"/>
  <c r="EF39" i="3"/>
  <c r="EE39" i="3"/>
  <c r="EA39" i="3"/>
  <c r="DX39" i="3"/>
  <c r="EP39" i="3"/>
  <c r="EO39" i="3"/>
  <c r="DR39" i="3"/>
  <c r="DO39" i="3"/>
  <c r="DJ39" i="3"/>
  <c r="DJ38" i="3" s="1"/>
  <c r="DF39" i="3"/>
  <c r="DB39" i="3"/>
  <c r="DB38" i="3" s="1"/>
  <c r="CZ39" i="3"/>
  <c r="CW39" i="3"/>
  <c r="CT39" i="3"/>
  <c r="CQ39" i="3"/>
  <c r="CN39" i="3"/>
  <c r="CJ39" i="3"/>
  <c r="CI39" i="3"/>
  <c r="CH39" i="3"/>
  <c r="BS39" i="3"/>
  <c r="BO39" i="3"/>
  <c r="BN39" i="3"/>
  <c r="BN38" i="3" s="1"/>
  <c r="BM39" i="3"/>
  <c r="BG39" i="3"/>
  <c r="BC39" i="3"/>
  <c r="BB39" i="3"/>
  <c r="BB38" i="3" s="1"/>
  <c r="BA39" i="3"/>
  <c r="AX39" i="3"/>
  <c r="AR39" i="3"/>
  <c r="AO39" i="3"/>
  <c r="AL39" i="3"/>
  <c r="AI39" i="3"/>
  <c r="AC39" i="3"/>
  <c r="Z39" i="3"/>
  <c r="V39" i="3"/>
  <c r="T39" i="3"/>
  <c r="Q39" i="3"/>
  <c r="N39" i="3"/>
  <c r="J39" i="3"/>
  <c r="J38" i="3" s="1"/>
  <c r="I39" i="3"/>
  <c r="EA38" i="3"/>
  <c r="DO38" i="3"/>
  <c r="CZ38" i="3"/>
  <c r="CD38" i="3"/>
  <c r="CE38" i="3" s="1"/>
  <c r="CC38" i="3"/>
  <c r="CA38" i="3"/>
  <c r="BZ38" i="3"/>
  <c r="BX38" i="3"/>
  <c r="BW38" i="3"/>
  <c r="BU38" i="3"/>
  <c r="BV38" i="3" s="1"/>
  <c r="BT38" i="3"/>
  <c r="BI38" i="3"/>
  <c r="BH38" i="3"/>
  <c r="BF38" i="3"/>
  <c r="BE38" i="3"/>
  <c r="AX38" i="3"/>
  <c r="T38" i="3"/>
  <c r="P38" i="3"/>
  <c r="O38" i="3"/>
  <c r="EP37" i="3"/>
  <c r="EO37" i="3"/>
  <c r="EN37" i="3"/>
  <c r="EL37" i="3"/>
  <c r="EK37" i="3"/>
  <c r="EJ37" i="3"/>
  <c r="EI37" i="3"/>
  <c r="EH37" i="3"/>
  <c r="EG37" i="3"/>
  <c r="EF37" i="3"/>
  <c r="EE37" i="3"/>
  <c r="EA37" i="3"/>
  <c r="DX37" i="3"/>
  <c r="DU37" i="3"/>
  <c r="DR37" i="3"/>
  <c r="DO37" i="3"/>
  <c r="DL37" i="3"/>
  <c r="DF37" i="3"/>
  <c r="DB37" i="3"/>
  <c r="DA37" i="3"/>
  <c r="CZ37" i="3"/>
  <c r="CW37" i="3"/>
  <c r="CT37" i="3"/>
  <c r="CQ37" i="3"/>
  <c r="CN37" i="3"/>
  <c r="CJ37" i="3"/>
  <c r="CI37" i="3"/>
  <c r="CH37" i="3"/>
  <c r="BS37" i="3"/>
  <c r="BP37" i="3"/>
  <c r="BM37" i="3"/>
  <c r="BG37" i="3"/>
  <c r="BD37" i="3"/>
  <c r="BA37" i="3"/>
  <c r="AX37" i="3"/>
  <c r="AR37" i="3"/>
  <c r="AO37" i="3"/>
  <c r="AL37" i="3"/>
  <c r="AI37" i="3"/>
  <c r="AF37" i="3"/>
  <c r="AC37" i="3"/>
  <c r="Z37" i="3"/>
  <c r="V37" i="3"/>
  <c r="U37" i="3"/>
  <c r="T37" i="3"/>
  <c r="Q37" i="3"/>
  <c r="N37" i="3"/>
  <c r="J37" i="3"/>
  <c r="I37" i="3"/>
  <c r="EP36" i="3"/>
  <c r="EO36" i="3"/>
  <c r="EN36" i="3"/>
  <c r="EL36" i="3"/>
  <c r="EK36" i="3"/>
  <c r="EJ36" i="3"/>
  <c r="EI36" i="3"/>
  <c r="EH36" i="3"/>
  <c r="EG36" i="3"/>
  <c r="EF36" i="3"/>
  <c r="EE36" i="3"/>
  <c r="EA36" i="3"/>
  <c r="DX36" i="3"/>
  <c r="DU36" i="3"/>
  <c r="DR36" i="3"/>
  <c r="DO36" i="3"/>
  <c r="DL36" i="3"/>
  <c r="DF36" i="3"/>
  <c r="DB36" i="3"/>
  <c r="DA36" i="3"/>
  <c r="CZ36" i="3"/>
  <c r="CW36" i="3"/>
  <c r="CT36" i="3"/>
  <c r="CQ36" i="3"/>
  <c r="CN36" i="3"/>
  <c r="CJ36" i="3"/>
  <c r="CI36" i="3"/>
  <c r="CH36" i="3"/>
  <c r="BS36" i="3"/>
  <c r="BP36" i="3"/>
  <c r="BM36" i="3"/>
  <c r="BG36" i="3"/>
  <c r="BD36" i="3"/>
  <c r="BA36" i="3"/>
  <c r="AX36" i="3"/>
  <c r="AR36" i="3"/>
  <c r="AO36" i="3"/>
  <c r="AL36" i="3"/>
  <c r="AI36" i="3"/>
  <c r="AF36" i="3"/>
  <c r="AC36" i="3"/>
  <c r="Z36" i="3"/>
  <c r="V36" i="3"/>
  <c r="U36" i="3"/>
  <c r="T36" i="3"/>
  <c r="Q36" i="3"/>
  <c r="N36" i="3"/>
  <c r="J36" i="3"/>
  <c r="I36" i="3"/>
  <c r="EP35" i="3"/>
  <c r="EO35" i="3"/>
  <c r="EN35" i="3"/>
  <c r="EL35" i="3"/>
  <c r="EK35" i="3"/>
  <c r="EJ35" i="3"/>
  <c r="EI35" i="3"/>
  <c r="EH35" i="3"/>
  <c r="EG35" i="3"/>
  <c r="EF35" i="3"/>
  <c r="EE35" i="3"/>
  <c r="EA35" i="3"/>
  <c r="DX35" i="3"/>
  <c r="DU35" i="3"/>
  <c r="DR35" i="3"/>
  <c r="DO35" i="3"/>
  <c r="DL35" i="3"/>
  <c r="DF35" i="3"/>
  <c r="DB35" i="3"/>
  <c r="DA35" i="3"/>
  <c r="CZ35" i="3"/>
  <c r="CW35" i="3"/>
  <c r="CT35" i="3"/>
  <c r="CQ35" i="3"/>
  <c r="CN35" i="3"/>
  <c r="CJ35" i="3"/>
  <c r="CI35" i="3"/>
  <c r="CH35" i="3"/>
  <c r="BS35" i="3"/>
  <c r="BO35" i="3"/>
  <c r="BO34" i="3" s="1"/>
  <c r="BN35" i="3"/>
  <c r="BN34" i="3" s="1"/>
  <c r="BM35" i="3"/>
  <c r="BG35" i="3"/>
  <c r="BC35" i="3"/>
  <c r="BB35" i="3"/>
  <c r="BB34" i="3" s="1"/>
  <c r="BA35" i="3"/>
  <c r="AX35" i="3"/>
  <c r="AR35" i="3"/>
  <c r="AO35" i="3"/>
  <c r="AL35" i="3"/>
  <c r="AI35" i="3"/>
  <c r="AF35" i="3"/>
  <c r="AC35" i="3"/>
  <c r="Z35" i="3"/>
  <c r="V35" i="3"/>
  <c r="U35" i="3"/>
  <c r="T35" i="3"/>
  <c r="Q35" i="3"/>
  <c r="N35" i="3"/>
  <c r="J35" i="3"/>
  <c r="I35" i="3"/>
  <c r="DZ34" i="3"/>
  <c r="DY34" i="3"/>
  <c r="DW34" i="3"/>
  <c r="DV34" i="3"/>
  <c r="DT34" i="3"/>
  <c r="DS34" i="3"/>
  <c r="DQ34" i="3"/>
  <c r="DP34" i="3"/>
  <c r="DN34" i="3"/>
  <c r="DM34" i="3"/>
  <c r="DK34" i="3"/>
  <c r="DJ34" i="3"/>
  <c r="DE34" i="3"/>
  <c r="DD34" i="3"/>
  <c r="CY34" i="3"/>
  <c r="CX34" i="3"/>
  <c r="CX33" i="3" s="1"/>
  <c r="CV34" i="3"/>
  <c r="CV33" i="3" s="1"/>
  <c r="CU34" i="3"/>
  <c r="CU33" i="3" s="1"/>
  <c r="CS34" i="3"/>
  <c r="CS33" i="3" s="1"/>
  <c r="CR34" i="3"/>
  <c r="CP34" i="3"/>
  <c r="CO34" i="3"/>
  <c r="CM34" i="3"/>
  <c r="CL34" i="3"/>
  <c r="CG34" i="3"/>
  <c r="CF34" i="3"/>
  <c r="CD34" i="3"/>
  <c r="CC34" i="3"/>
  <c r="CA34" i="3"/>
  <c r="BZ34" i="3"/>
  <c r="BX34" i="3"/>
  <c r="BW34" i="3"/>
  <c r="BU34" i="3"/>
  <c r="BT34" i="3"/>
  <c r="BR34" i="3"/>
  <c r="BQ34" i="3"/>
  <c r="BL34" i="3"/>
  <c r="BK34" i="3"/>
  <c r="BI34" i="3"/>
  <c r="BH34" i="3"/>
  <c r="BF34" i="3"/>
  <c r="BF33" i="3" s="1"/>
  <c r="BE34" i="3"/>
  <c r="AZ34" i="3"/>
  <c r="AY34" i="3"/>
  <c r="AW34" i="3"/>
  <c r="AV34" i="3"/>
  <c r="AT34" i="3"/>
  <c r="AS34" i="3"/>
  <c r="AQ34" i="3"/>
  <c r="AP34" i="3"/>
  <c r="AN34" i="3"/>
  <c r="AM34" i="3"/>
  <c r="AK34" i="3"/>
  <c r="AJ34" i="3"/>
  <c r="AH34" i="3"/>
  <c r="AG34" i="3"/>
  <c r="AE34" i="3"/>
  <c r="AD34" i="3"/>
  <c r="AB34" i="3"/>
  <c r="AA34" i="3"/>
  <c r="Y34" i="3"/>
  <c r="X34" i="3"/>
  <c r="S34" i="3"/>
  <c r="S33" i="3" s="1"/>
  <c r="R34" i="3"/>
  <c r="P34" i="3"/>
  <c r="P33" i="3" s="1"/>
  <c r="O34" i="3"/>
  <c r="M34" i="3"/>
  <c r="L34" i="3"/>
  <c r="CA33" i="3"/>
  <c r="EP32" i="3"/>
  <c r="EO32" i="3"/>
  <c r="EN32" i="3"/>
  <c r="EL32" i="3"/>
  <c r="EK32" i="3"/>
  <c r="EJ32" i="3"/>
  <c r="EI32" i="3"/>
  <c r="EH32" i="3"/>
  <c r="EG32" i="3"/>
  <c r="EF32" i="3"/>
  <c r="EE32" i="3"/>
  <c r="EA32" i="3"/>
  <c r="DX32" i="3"/>
  <c r="DU32" i="3"/>
  <c r="DR32" i="3"/>
  <c r="DO32" i="3"/>
  <c r="DL32" i="3"/>
  <c r="DF32" i="3"/>
  <c r="DB32" i="3"/>
  <c r="DA32" i="3"/>
  <c r="CZ32" i="3"/>
  <c r="CW32" i="3"/>
  <c r="CT32" i="3"/>
  <c r="CQ32" i="3"/>
  <c r="CN32" i="3"/>
  <c r="CJ32" i="3"/>
  <c r="CI32" i="3"/>
  <c r="CH32" i="3"/>
  <c r="BS32" i="3"/>
  <c r="BP32" i="3"/>
  <c r="BM32" i="3"/>
  <c r="BG32" i="3"/>
  <c r="BD32" i="3"/>
  <c r="BA32" i="3"/>
  <c r="AX32" i="3"/>
  <c r="AR32" i="3"/>
  <c r="AO32" i="3"/>
  <c r="AL32" i="3"/>
  <c r="AI32" i="3"/>
  <c r="AF32" i="3"/>
  <c r="AC32" i="3"/>
  <c r="Z32" i="3"/>
  <c r="V32" i="3"/>
  <c r="U32" i="3"/>
  <c r="T32" i="3"/>
  <c r="Q32" i="3"/>
  <c r="N32" i="3"/>
  <c r="J32" i="3"/>
  <c r="I32" i="3"/>
  <c r="EP31" i="3"/>
  <c r="EO31" i="3"/>
  <c r="EN31" i="3"/>
  <c r="EL31" i="3"/>
  <c r="EK31" i="3"/>
  <c r="EJ31" i="3"/>
  <c r="EI31" i="3"/>
  <c r="EH31" i="3"/>
  <c r="EG31" i="3"/>
  <c r="EF31" i="3"/>
  <c r="EE31" i="3"/>
  <c r="EA31" i="3"/>
  <c r="DX31" i="3"/>
  <c r="DU31" i="3"/>
  <c r="DR31" i="3"/>
  <c r="DO31" i="3"/>
  <c r="DL31" i="3"/>
  <c r="DF31" i="3"/>
  <c r="DB31" i="3"/>
  <c r="DA31" i="3"/>
  <c r="CZ31" i="3"/>
  <c r="CW31" i="3"/>
  <c r="CT31" i="3"/>
  <c r="CQ31" i="3"/>
  <c r="CN31" i="3"/>
  <c r="CJ31" i="3"/>
  <c r="CI31" i="3"/>
  <c r="CH31" i="3"/>
  <c r="BS31" i="3"/>
  <c r="BO31" i="3"/>
  <c r="BN31" i="3"/>
  <c r="BM31" i="3"/>
  <c r="BG31" i="3"/>
  <c r="BC31" i="3"/>
  <c r="BB31" i="3"/>
  <c r="BA31" i="3"/>
  <c r="AX31" i="3"/>
  <c r="AR31" i="3"/>
  <c r="AO31" i="3"/>
  <c r="AL31" i="3"/>
  <c r="AI31" i="3"/>
  <c r="AF31" i="3"/>
  <c r="AC31" i="3"/>
  <c r="Z31" i="3"/>
  <c r="V31" i="3"/>
  <c r="U31" i="3"/>
  <c r="T31" i="3"/>
  <c r="Q31" i="3"/>
  <c r="N31" i="3"/>
  <c r="J31" i="3"/>
  <c r="I31" i="3"/>
  <c r="EO27" i="3"/>
  <c r="EN27" i="3"/>
  <c r="EL27" i="3"/>
  <c r="EK27" i="3"/>
  <c r="EJ27" i="3"/>
  <c r="EH27" i="3"/>
  <c r="EG27" i="3"/>
  <c r="EF27" i="3"/>
  <c r="EE27" i="3"/>
  <c r="EA27" i="3"/>
  <c r="DU27" i="3"/>
  <c r="DR27" i="3"/>
  <c r="DO27" i="3"/>
  <c r="DL27" i="3"/>
  <c r="DF27" i="3"/>
  <c r="DB27" i="3"/>
  <c r="CZ27" i="3"/>
  <c r="CW27" i="3"/>
  <c r="CT27" i="3"/>
  <c r="CQ27" i="3"/>
  <c r="CN27" i="3"/>
  <c r="CH27" i="3"/>
  <c r="BS27" i="3"/>
  <c r="BM27" i="3"/>
  <c r="BG27" i="3"/>
  <c r="BC27" i="3"/>
  <c r="BB27" i="3"/>
  <c r="BA27" i="3"/>
  <c r="AR27" i="3"/>
  <c r="AO27" i="3"/>
  <c r="AL27" i="3"/>
  <c r="AI27" i="3"/>
  <c r="AF27" i="3"/>
  <c r="AC27" i="3"/>
  <c r="Z27" i="3"/>
  <c r="T27" i="3"/>
  <c r="Q27" i="3"/>
  <c r="N27" i="3"/>
  <c r="J27" i="3"/>
  <c r="I27" i="3"/>
  <c r="EP26" i="3"/>
  <c r="EO26" i="3"/>
  <c r="EN26" i="3"/>
  <c r="EL26" i="3"/>
  <c r="EK26" i="3"/>
  <c r="EJ26" i="3"/>
  <c r="EI26" i="3"/>
  <c r="EH26" i="3"/>
  <c r="EG26" i="3"/>
  <c r="EF26" i="3"/>
  <c r="EE26" i="3"/>
  <c r="EA26" i="3"/>
  <c r="DX26" i="3"/>
  <c r="DU26" i="3"/>
  <c r="DR26" i="3"/>
  <c r="DO26" i="3"/>
  <c r="DL26" i="3"/>
  <c r="DF26" i="3"/>
  <c r="DB26" i="3"/>
  <c r="DA26" i="3"/>
  <c r="CZ26" i="3"/>
  <c r="CW26" i="3"/>
  <c r="CT26" i="3"/>
  <c r="CQ26" i="3"/>
  <c r="CN26" i="3"/>
  <c r="CJ26" i="3"/>
  <c r="CI26" i="3"/>
  <c r="CH26" i="3"/>
  <c r="BS26" i="3"/>
  <c r="BO26" i="3"/>
  <c r="BN26" i="3"/>
  <c r="BM26" i="3"/>
  <c r="BG26" i="3"/>
  <c r="BC26" i="3"/>
  <c r="BB26" i="3"/>
  <c r="BA26" i="3"/>
  <c r="AX26" i="3"/>
  <c r="AR26" i="3"/>
  <c r="AO26" i="3"/>
  <c r="AL26" i="3"/>
  <c r="AI26" i="3"/>
  <c r="AF26" i="3"/>
  <c r="AC26" i="3"/>
  <c r="Z26" i="3"/>
  <c r="V26" i="3"/>
  <c r="U26" i="3"/>
  <c r="T26" i="3"/>
  <c r="Q26" i="3"/>
  <c r="N26" i="3"/>
  <c r="J26" i="3"/>
  <c r="I26" i="3"/>
  <c r="EP25" i="3"/>
  <c r="EO25" i="3"/>
  <c r="EN25" i="3"/>
  <c r="EL25" i="3"/>
  <c r="EK25" i="3"/>
  <c r="EJ25" i="3"/>
  <c r="EI25" i="3"/>
  <c r="EH25" i="3"/>
  <c r="EG25" i="3"/>
  <c r="EF25" i="3"/>
  <c r="EE25" i="3"/>
  <c r="EA25" i="3"/>
  <c r="DX25" i="3"/>
  <c r="DU25" i="3"/>
  <c r="DR25" i="3"/>
  <c r="DO25" i="3"/>
  <c r="DL25" i="3"/>
  <c r="DF25" i="3"/>
  <c r="DB25" i="3"/>
  <c r="DA25" i="3"/>
  <c r="CZ25" i="3"/>
  <c r="CW25" i="3"/>
  <c r="CT25" i="3"/>
  <c r="CQ25" i="3"/>
  <c r="CN25" i="3"/>
  <c r="CJ25" i="3"/>
  <c r="CI25" i="3"/>
  <c r="CH25" i="3"/>
  <c r="BS25" i="3"/>
  <c r="BO25" i="3"/>
  <c r="BN25" i="3"/>
  <c r="BM25" i="3"/>
  <c r="BG25" i="3"/>
  <c r="BC25" i="3"/>
  <c r="BB25" i="3"/>
  <c r="BA25" i="3"/>
  <c r="AX25" i="3"/>
  <c r="AR25" i="3"/>
  <c r="AO25" i="3"/>
  <c r="AL25" i="3"/>
  <c r="AI25" i="3"/>
  <c r="AF25" i="3"/>
  <c r="AC25" i="3"/>
  <c r="Z25" i="3"/>
  <c r="V25" i="3"/>
  <c r="U25" i="3"/>
  <c r="T25" i="3"/>
  <c r="Q25" i="3"/>
  <c r="I25" i="3"/>
  <c r="DZ24" i="3"/>
  <c r="DY24" i="3"/>
  <c r="DY23" i="3" s="1"/>
  <c r="DW24" i="3"/>
  <c r="DW23" i="3" s="1"/>
  <c r="DV24" i="3"/>
  <c r="DT24" i="3"/>
  <c r="DT23" i="3" s="1"/>
  <c r="DS24" i="3"/>
  <c r="DS23" i="3" s="1"/>
  <c r="DQ24" i="3"/>
  <c r="DQ23" i="3" s="1"/>
  <c r="DP24" i="3"/>
  <c r="DN24" i="3"/>
  <c r="DO24" i="3" s="1"/>
  <c r="DM24" i="3"/>
  <c r="DK24" i="3"/>
  <c r="DJ24" i="3"/>
  <c r="DJ23" i="3" s="1"/>
  <c r="DE24" i="3"/>
  <c r="DD24" i="3"/>
  <c r="DD23" i="3" s="1"/>
  <c r="CY24" i="3"/>
  <c r="CY23" i="3" s="1"/>
  <c r="CX24" i="3"/>
  <c r="CV24" i="3"/>
  <c r="CU24" i="3"/>
  <c r="CS24" i="3"/>
  <c r="CR24" i="3"/>
  <c r="CP24" i="3"/>
  <c r="CP23" i="3" s="1"/>
  <c r="CO24" i="3"/>
  <c r="CM24" i="3"/>
  <c r="CM23" i="3" s="1"/>
  <c r="CL24" i="3"/>
  <c r="CL23" i="3" s="1"/>
  <c r="CG24" i="3"/>
  <c r="CF24" i="3"/>
  <c r="CF23" i="3" s="1"/>
  <c r="CD24" i="3"/>
  <c r="CD23" i="3" s="1"/>
  <c r="CC24" i="3"/>
  <c r="CA24" i="3"/>
  <c r="CA23" i="3" s="1"/>
  <c r="BZ24" i="3"/>
  <c r="BZ23" i="3" s="1"/>
  <c r="BX24" i="3"/>
  <c r="BW24" i="3"/>
  <c r="BW23" i="3" s="1"/>
  <c r="BU24" i="3"/>
  <c r="BU23" i="3" s="1"/>
  <c r="BT24" i="3"/>
  <c r="BT23" i="3" s="1"/>
  <c r="BR24" i="3"/>
  <c r="BR23" i="3" s="1"/>
  <c r="BQ24" i="3"/>
  <c r="BL24" i="3"/>
  <c r="BL23" i="3" s="1"/>
  <c r="BK24" i="3"/>
  <c r="BI24" i="3"/>
  <c r="BJ24" i="3" s="1"/>
  <c r="BJ23" i="3" s="1"/>
  <c r="BH24" i="3"/>
  <c r="BH23" i="3" s="1"/>
  <c r="BF24" i="3"/>
  <c r="BF23" i="3" s="1"/>
  <c r="BE24" i="3"/>
  <c r="BE23" i="3" s="1"/>
  <c r="AZ24" i="3"/>
  <c r="AZ23" i="3" s="1"/>
  <c r="AY24" i="3"/>
  <c r="AY23" i="3" s="1"/>
  <c r="AW24" i="3"/>
  <c r="AW23" i="3" s="1"/>
  <c r="AV24" i="3"/>
  <c r="AV23" i="3" s="1"/>
  <c r="AT24" i="3"/>
  <c r="AT23" i="3" s="1"/>
  <c r="AS24" i="3"/>
  <c r="AS23" i="3" s="1"/>
  <c r="AQ24" i="3"/>
  <c r="AP24" i="3"/>
  <c r="AP23" i="3" s="1"/>
  <c r="AN24" i="3"/>
  <c r="AN23" i="3" s="1"/>
  <c r="AM24" i="3"/>
  <c r="AM23" i="3" s="1"/>
  <c r="AK24" i="3"/>
  <c r="AJ24" i="3"/>
  <c r="AJ23" i="3" s="1"/>
  <c r="AH24" i="3"/>
  <c r="AH23" i="3" s="1"/>
  <c r="AG24" i="3"/>
  <c r="AE24" i="3"/>
  <c r="AE23" i="3" s="1"/>
  <c r="AD24" i="3"/>
  <c r="AD23" i="3" s="1"/>
  <c r="AB24" i="3"/>
  <c r="AB23" i="3" s="1"/>
  <c r="AA24" i="3"/>
  <c r="AC24" i="3" s="1"/>
  <c r="Y24" i="3"/>
  <c r="X24" i="3"/>
  <c r="X23" i="3" s="1"/>
  <c r="S24" i="3"/>
  <c r="R24" i="3"/>
  <c r="R23" i="3" s="1"/>
  <c r="P24" i="3"/>
  <c r="P23" i="3" s="1"/>
  <c r="O24" i="3"/>
  <c r="O23" i="3" s="1"/>
  <c r="M24" i="3"/>
  <c r="L24" i="3"/>
  <c r="L23" i="3" s="1"/>
  <c r="DZ23" i="3"/>
  <c r="DM23" i="3"/>
  <c r="DK23" i="3"/>
  <c r="CX23" i="3"/>
  <c r="CV23" i="3"/>
  <c r="CR23" i="3"/>
  <c r="CC23" i="3"/>
  <c r="BX23" i="3"/>
  <c r="EP22" i="3"/>
  <c r="EO22" i="3"/>
  <c r="EN22" i="3"/>
  <c r="EL22" i="3"/>
  <c r="EK22" i="3"/>
  <c r="EJ22" i="3"/>
  <c r="EI22" i="3"/>
  <c r="EH22" i="3"/>
  <c r="EF22" i="3"/>
  <c r="EE22" i="3"/>
  <c r="EA22" i="3"/>
  <c r="DX22" i="3"/>
  <c r="DU22" i="3"/>
  <c r="DR22" i="3"/>
  <c r="DO22" i="3"/>
  <c r="DL22" i="3"/>
  <c r="DF22" i="3"/>
  <c r="DB22" i="3"/>
  <c r="DA22" i="3"/>
  <c r="DC22" i="3" s="1"/>
  <c r="CZ22" i="3"/>
  <c r="CW22" i="3"/>
  <c r="CT22" i="3"/>
  <c r="CQ22" i="3"/>
  <c r="CN22" i="3"/>
  <c r="CJ22" i="3"/>
  <c r="CI22" i="3"/>
  <c r="CH22" i="3"/>
  <c r="BS22" i="3"/>
  <c r="BO22" i="3"/>
  <c r="BP22" i="3" s="1"/>
  <c r="BN22" i="3"/>
  <c r="BM22" i="3"/>
  <c r="BG22" i="3"/>
  <c r="BC22" i="3"/>
  <c r="BB22" i="3"/>
  <c r="BB20" i="3" s="1"/>
  <c r="BD20" i="3" s="1"/>
  <c r="BA22" i="3"/>
  <c r="AX22" i="3"/>
  <c r="AR22" i="3"/>
  <c r="AO22" i="3"/>
  <c r="AL22" i="3"/>
  <c r="AI22" i="3"/>
  <c r="AF22" i="3"/>
  <c r="V22" i="3"/>
  <c r="AA22" i="3"/>
  <c r="AA20" i="3" s="1"/>
  <c r="T22" i="3"/>
  <c r="Q22" i="3"/>
  <c r="N22" i="3"/>
  <c r="J22" i="3"/>
  <c r="I22" i="3"/>
  <c r="EP21" i="3"/>
  <c r="EN21" i="3"/>
  <c r="EL21" i="3"/>
  <c r="EK21" i="3"/>
  <c r="EJ21" i="3"/>
  <c r="EI21" i="3"/>
  <c r="EH21" i="3"/>
  <c r="EG21" i="3"/>
  <c r="EF21" i="3"/>
  <c r="EA21" i="3"/>
  <c r="DX21" i="3"/>
  <c r="DS21" i="3"/>
  <c r="DR21" i="3"/>
  <c r="DO21" i="3"/>
  <c r="DL21" i="3"/>
  <c r="DF21" i="3"/>
  <c r="DB21" i="3"/>
  <c r="DB20" i="3" s="1"/>
  <c r="DA21" i="3"/>
  <c r="CZ21" i="3"/>
  <c r="CW21" i="3"/>
  <c r="CT21" i="3"/>
  <c r="CQ21" i="3"/>
  <c r="CN21" i="3"/>
  <c r="CJ21" i="3"/>
  <c r="CI21" i="3"/>
  <c r="CH21" i="3"/>
  <c r="BS21" i="3"/>
  <c r="BO21" i="3"/>
  <c r="BP21" i="3" s="1"/>
  <c r="BN21" i="3"/>
  <c r="BM21" i="3"/>
  <c r="BG21" i="3"/>
  <c r="BC21" i="3"/>
  <c r="BC20" i="3" s="1"/>
  <c r="BB21" i="3"/>
  <c r="BA21" i="3"/>
  <c r="AX21" i="3"/>
  <c r="AR21" i="3"/>
  <c r="AO21" i="3"/>
  <c r="AL21" i="3"/>
  <c r="AI21" i="3"/>
  <c r="AF21" i="3"/>
  <c r="AC21" i="3"/>
  <c r="Z21" i="3"/>
  <c r="V21" i="3"/>
  <c r="U21" i="3"/>
  <c r="T21" i="3"/>
  <c r="Q21" i="3"/>
  <c r="J21" i="3"/>
  <c r="I21" i="3"/>
  <c r="DZ20" i="3"/>
  <c r="DY20" i="3"/>
  <c r="DW20" i="3"/>
  <c r="DV20" i="3"/>
  <c r="DT20" i="3"/>
  <c r="DQ20" i="3"/>
  <c r="DP20" i="3"/>
  <c r="DR20" i="3" s="1"/>
  <c r="DN20" i="3"/>
  <c r="DM20" i="3"/>
  <c r="DK20" i="3"/>
  <c r="DJ20" i="3"/>
  <c r="DE20" i="3"/>
  <c r="DD20" i="3"/>
  <c r="CY20" i="3"/>
  <c r="CX20" i="3"/>
  <c r="CV20" i="3"/>
  <c r="CW20" i="3" s="1"/>
  <c r="CU20" i="3"/>
  <c r="CS20" i="3"/>
  <c r="CR20" i="3"/>
  <c r="CP20" i="3"/>
  <c r="CO20" i="3"/>
  <c r="CQ20" i="3" s="1"/>
  <c r="CM20" i="3"/>
  <c r="CL20" i="3"/>
  <c r="CG20" i="3"/>
  <c r="CF20" i="3"/>
  <c r="BR20" i="3"/>
  <c r="BQ20" i="3"/>
  <c r="BN20" i="3"/>
  <c r="BL20" i="3"/>
  <c r="BM20" i="3" s="1"/>
  <c r="BK20" i="3"/>
  <c r="BF20" i="3"/>
  <c r="BE20" i="3"/>
  <c r="BA20" i="3"/>
  <c r="AW20" i="3"/>
  <c r="AV20" i="3"/>
  <c r="AQ20" i="3"/>
  <c r="AP20" i="3"/>
  <c r="AN20" i="3"/>
  <c r="AM20" i="3"/>
  <c r="AK20" i="3"/>
  <c r="AJ20" i="3"/>
  <c r="AH20" i="3"/>
  <c r="AG20" i="3"/>
  <c r="AE20" i="3"/>
  <c r="AD20" i="3"/>
  <c r="AB20" i="3"/>
  <c r="Y20" i="3"/>
  <c r="S20" i="3"/>
  <c r="R20" i="3"/>
  <c r="P20" i="3"/>
  <c r="O20" i="3"/>
  <c r="M20" i="3"/>
  <c r="L20" i="3"/>
  <c r="EP17" i="3"/>
  <c r="EO17" i="3"/>
  <c r="EN17" i="3"/>
  <c r="EL17" i="3"/>
  <c r="EK17" i="3"/>
  <c r="EJ17" i="3"/>
  <c r="EI17" i="3"/>
  <c r="EH17" i="3"/>
  <c r="EG17" i="3"/>
  <c r="EF17" i="3"/>
  <c r="EE17" i="3"/>
  <c r="EA17" i="3"/>
  <c r="DX17" i="3"/>
  <c r="DU17" i="3"/>
  <c r="DR17" i="3"/>
  <c r="DO17" i="3"/>
  <c r="DL17" i="3"/>
  <c r="DF17" i="3"/>
  <c r="CZ17" i="3"/>
  <c r="CW17" i="3"/>
  <c r="CT17" i="3"/>
  <c r="CQ17" i="3"/>
  <c r="CN17" i="3"/>
  <c r="CJ17" i="3"/>
  <c r="CI17" i="3"/>
  <c r="CH17" i="3"/>
  <c r="BS17" i="3"/>
  <c r="BM17" i="3"/>
  <c r="BG17" i="3"/>
  <c r="BC17" i="3"/>
  <c r="BB17" i="3"/>
  <c r="BA17" i="3"/>
  <c r="AX17" i="3"/>
  <c r="AR17" i="3"/>
  <c r="U17" i="3"/>
  <c r="AO17" i="3"/>
  <c r="AL17" i="3"/>
  <c r="AI17" i="3"/>
  <c r="AF17" i="3"/>
  <c r="AC17" i="3"/>
  <c r="Z17" i="3"/>
  <c r="V17" i="3"/>
  <c r="T17" i="3"/>
  <c r="Q17" i="3"/>
  <c r="N17" i="3"/>
  <c r="EP15" i="3"/>
  <c r="EO15" i="3"/>
  <c r="EN15" i="3"/>
  <c r="EL15" i="3"/>
  <c r="EK15" i="3"/>
  <c r="EJ15" i="3"/>
  <c r="EI15" i="3"/>
  <c r="EH15" i="3"/>
  <c r="EG15" i="3"/>
  <c r="EF15" i="3"/>
  <c r="EE15" i="3"/>
  <c r="EA15" i="3"/>
  <c r="DX15" i="3"/>
  <c r="DU15" i="3"/>
  <c r="DR15" i="3"/>
  <c r="DO15" i="3"/>
  <c r="DL15" i="3"/>
  <c r="DF15" i="3"/>
  <c r="DB15" i="3"/>
  <c r="DA15" i="3"/>
  <c r="CZ15" i="3"/>
  <c r="CW15" i="3"/>
  <c r="CT15" i="3"/>
  <c r="CQ15" i="3"/>
  <c r="CN15" i="3"/>
  <c r="CJ15" i="3"/>
  <c r="CI15" i="3"/>
  <c r="CH15" i="3"/>
  <c r="BS15" i="3"/>
  <c r="BO15" i="3"/>
  <c r="BN15" i="3"/>
  <c r="BM15" i="3"/>
  <c r="BG15" i="3"/>
  <c r="BC15" i="3"/>
  <c r="BB15" i="3"/>
  <c r="BA15" i="3"/>
  <c r="AX15" i="3"/>
  <c r="AR15" i="3"/>
  <c r="AO15" i="3"/>
  <c r="AL15" i="3"/>
  <c r="AI15" i="3"/>
  <c r="AF15" i="3"/>
  <c r="AC15" i="3"/>
  <c r="Z15" i="3"/>
  <c r="V15" i="3"/>
  <c r="U15" i="3"/>
  <c r="T15" i="3"/>
  <c r="Q15" i="3"/>
  <c r="N15" i="3"/>
  <c r="J15" i="3"/>
  <c r="I15" i="3"/>
  <c r="EP14" i="3"/>
  <c r="EO14" i="3"/>
  <c r="EN14" i="3"/>
  <c r="EL14" i="3"/>
  <c r="EK14" i="3"/>
  <c r="EJ14" i="3"/>
  <c r="EI14" i="3"/>
  <c r="EH14" i="3"/>
  <c r="EG14" i="3"/>
  <c r="EF14" i="3"/>
  <c r="EE14" i="3"/>
  <c r="EA14" i="3"/>
  <c r="DX14" i="3"/>
  <c r="DU14" i="3"/>
  <c r="DR14" i="3"/>
  <c r="DO14" i="3"/>
  <c r="DL14" i="3"/>
  <c r="DF14" i="3"/>
  <c r="DB14" i="3"/>
  <c r="DA14" i="3"/>
  <c r="CJ14" i="3"/>
  <c r="CW14" i="3"/>
  <c r="CT14" i="3"/>
  <c r="CQ14" i="3"/>
  <c r="CN14" i="3"/>
  <c r="CI14" i="3"/>
  <c r="CH14" i="3"/>
  <c r="BS14" i="3"/>
  <c r="BO14" i="3"/>
  <c r="BN14" i="3"/>
  <c r="BM14" i="3"/>
  <c r="BG14" i="3"/>
  <c r="BC14" i="3"/>
  <c r="BB14" i="3"/>
  <c r="BA14" i="3"/>
  <c r="AX14" i="3"/>
  <c r="AR14" i="3"/>
  <c r="AO14" i="3"/>
  <c r="AL14" i="3"/>
  <c r="AI14" i="3"/>
  <c r="AF14" i="3"/>
  <c r="AC14" i="3"/>
  <c r="Z14" i="3"/>
  <c r="V14" i="3"/>
  <c r="U14" i="3"/>
  <c r="T14" i="3"/>
  <c r="Q14" i="3"/>
  <c r="N14" i="3"/>
  <c r="J14" i="3"/>
  <c r="I14" i="3"/>
  <c r="EP13" i="3"/>
  <c r="EO13" i="3"/>
  <c r="EN13" i="3"/>
  <c r="EL13" i="3"/>
  <c r="EK13" i="3"/>
  <c r="EJ13" i="3"/>
  <c r="EI13" i="3"/>
  <c r="EH13" i="3"/>
  <c r="EG13" i="3"/>
  <c r="EF13" i="3"/>
  <c r="EE13" i="3"/>
  <c r="EA13" i="3"/>
  <c r="DX13" i="3"/>
  <c r="DU13" i="3"/>
  <c r="DR13" i="3"/>
  <c r="DO13" i="3"/>
  <c r="DL13" i="3"/>
  <c r="DF13" i="3"/>
  <c r="DB13" i="3"/>
  <c r="DA13" i="3"/>
  <c r="CZ13" i="3"/>
  <c r="CW13" i="3"/>
  <c r="CT13" i="3"/>
  <c r="CQ13" i="3"/>
  <c r="CN13" i="3"/>
  <c r="CJ13" i="3"/>
  <c r="CI13" i="3"/>
  <c r="CH13" i="3"/>
  <c r="BS13" i="3"/>
  <c r="BO13" i="3"/>
  <c r="BN13" i="3"/>
  <c r="BM13" i="3"/>
  <c r="BG13" i="3"/>
  <c r="BC13" i="3"/>
  <c r="BB13" i="3"/>
  <c r="BA13" i="3"/>
  <c r="AX13" i="3"/>
  <c r="AR13" i="3"/>
  <c r="AO13" i="3"/>
  <c r="AL13" i="3"/>
  <c r="AI13" i="3"/>
  <c r="AF13" i="3"/>
  <c r="AC13" i="3"/>
  <c r="Z13" i="3"/>
  <c r="V13" i="3"/>
  <c r="U13" i="3"/>
  <c r="T13" i="3"/>
  <c r="Q13" i="3"/>
  <c r="N13" i="3"/>
  <c r="J13" i="3"/>
  <c r="I13" i="3"/>
  <c r="EP12" i="3"/>
  <c r="EO12" i="3"/>
  <c r="EN12" i="3"/>
  <c r="EL12" i="3"/>
  <c r="EK12" i="3"/>
  <c r="EJ12" i="3"/>
  <c r="EI12" i="3"/>
  <c r="EH12" i="3"/>
  <c r="EG12" i="3"/>
  <c r="EF12" i="3"/>
  <c r="EE12" i="3"/>
  <c r="EA12" i="3"/>
  <c r="DX12" i="3"/>
  <c r="DU12" i="3"/>
  <c r="DR12" i="3"/>
  <c r="DO12" i="3"/>
  <c r="DL12" i="3"/>
  <c r="DF12" i="3"/>
  <c r="DB12" i="3"/>
  <c r="DA12" i="3"/>
  <c r="CZ12" i="3"/>
  <c r="CW12" i="3"/>
  <c r="CT12" i="3"/>
  <c r="CN12" i="3"/>
  <c r="CH12" i="3"/>
  <c r="BS12" i="3"/>
  <c r="BO12" i="3"/>
  <c r="BN12" i="3"/>
  <c r="BM12" i="3"/>
  <c r="BG12" i="3"/>
  <c r="BC12" i="3"/>
  <c r="BB12" i="3"/>
  <c r="BA12" i="3"/>
  <c r="AX12" i="3"/>
  <c r="AR12" i="3"/>
  <c r="AO12" i="3"/>
  <c r="AL12" i="3"/>
  <c r="AI12" i="3"/>
  <c r="AF12" i="3"/>
  <c r="AC12" i="3"/>
  <c r="Z12" i="3"/>
  <c r="V12" i="3"/>
  <c r="U12" i="3"/>
  <c r="T12" i="3"/>
  <c r="Q12" i="3"/>
  <c r="N12" i="3"/>
  <c r="J12" i="3"/>
  <c r="I12" i="3"/>
  <c r="EP11" i="3"/>
  <c r="EO11" i="3"/>
  <c r="EN11" i="3"/>
  <c r="EL11" i="3"/>
  <c r="EK11" i="3"/>
  <c r="EJ11" i="3"/>
  <c r="EI11" i="3"/>
  <c r="EH11" i="3"/>
  <c r="EG11" i="3"/>
  <c r="EF11" i="3"/>
  <c r="EE11" i="3"/>
  <c r="EA11" i="3"/>
  <c r="DX11" i="3"/>
  <c r="DU11" i="3"/>
  <c r="DR11" i="3"/>
  <c r="DO11" i="3"/>
  <c r="DL11" i="3"/>
  <c r="DF11" i="3"/>
  <c r="DB11" i="3"/>
  <c r="DA11" i="3"/>
  <c r="CZ11" i="3"/>
  <c r="CW11" i="3"/>
  <c r="CT11" i="3"/>
  <c r="CQ11" i="3"/>
  <c r="CI11" i="3"/>
  <c r="CJ11" i="3"/>
  <c r="CH11" i="3"/>
  <c r="BS11" i="3"/>
  <c r="BO11" i="3"/>
  <c r="BN11" i="3"/>
  <c r="BM11" i="3"/>
  <c r="BG11" i="3"/>
  <c r="BC11" i="3"/>
  <c r="BB11" i="3"/>
  <c r="BA11" i="3"/>
  <c r="AX11" i="3"/>
  <c r="AR11" i="3"/>
  <c r="AO11" i="3"/>
  <c r="AL11" i="3"/>
  <c r="AI11" i="3"/>
  <c r="AF11" i="3"/>
  <c r="AC11" i="3"/>
  <c r="Z11" i="3"/>
  <c r="V11" i="3"/>
  <c r="U11" i="3"/>
  <c r="T11" i="3"/>
  <c r="Q11" i="3"/>
  <c r="N11" i="3"/>
  <c r="J11" i="3"/>
  <c r="I11" i="3"/>
  <c r="EP10" i="3"/>
  <c r="EO10" i="3"/>
  <c r="EN10" i="3"/>
  <c r="EL10" i="3"/>
  <c r="EK10" i="3"/>
  <c r="EJ10" i="3"/>
  <c r="EI10" i="3"/>
  <c r="EH10" i="3"/>
  <c r="EG10" i="3"/>
  <c r="EF10" i="3"/>
  <c r="EE10" i="3"/>
  <c r="EA10" i="3"/>
  <c r="DX10" i="3"/>
  <c r="DU10" i="3"/>
  <c r="DR10" i="3"/>
  <c r="DO10" i="3"/>
  <c r="DL10" i="3"/>
  <c r="DF10" i="3"/>
  <c r="DB10" i="3"/>
  <c r="DA10" i="3"/>
  <c r="CZ10" i="3"/>
  <c r="CW10" i="3"/>
  <c r="CT10" i="3"/>
  <c r="CQ10" i="3"/>
  <c r="CN10" i="3"/>
  <c r="CJ10" i="3"/>
  <c r="CI10" i="3"/>
  <c r="CH10" i="3"/>
  <c r="BP10" i="3"/>
  <c r="BM10" i="3"/>
  <c r="BG10" i="3"/>
  <c r="BD10" i="3"/>
  <c r="BA10" i="3"/>
  <c r="AX10" i="3"/>
  <c r="AO10" i="3"/>
  <c r="AL10" i="3"/>
  <c r="AI10" i="3"/>
  <c r="AF10" i="3"/>
  <c r="AC10" i="3"/>
  <c r="Z10" i="3"/>
  <c r="W10" i="3"/>
  <c r="Q10" i="3"/>
  <c r="N10" i="3"/>
  <c r="J10" i="3"/>
  <c r="I10" i="3"/>
  <c r="EP8" i="3"/>
  <c r="EN8" i="3"/>
  <c r="EL8" i="3"/>
  <c r="EK8" i="3"/>
  <c r="EJ8" i="3"/>
  <c r="EF8" i="3"/>
  <c r="EE8" i="3"/>
  <c r="EA8" i="3"/>
  <c r="DB8" i="3"/>
  <c r="DR8" i="3"/>
  <c r="DO8" i="3"/>
  <c r="DL8" i="3"/>
  <c r="DF8" i="3"/>
  <c r="CZ8" i="3"/>
  <c r="CW8" i="3"/>
  <c r="CT8" i="3"/>
  <c r="CQ8" i="3"/>
  <c r="CN8" i="3"/>
  <c r="CJ8" i="3"/>
  <c r="CJ6" i="3" s="1"/>
  <c r="CI8" i="3"/>
  <c r="CH8" i="3"/>
  <c r="BS8" i="3"/>
  <c r="BO8" i="3"/>
  <c r="BN8" i="3"/>
  <c r="BM8" i="3"/>
  <c r="BG8" i="3"/>
  <c r="BC8" i="3"/>
  <c r="BB8" i="3"/>
  <c r="BA8" i="3"/>
  <c r="AX8" i="3"/>
  <c r="AR8" i="3"/>
  <c r="AM4" i="3"/>
  <c r="AL8" i="3"/>
  <c r="AI8" i="3"/>
  <c r="EH8" i="3"/>
  <c r="AC8" i="3"/>
  <c r="EG8" i="3"/>
  <c r="T8" i="3"/>
  <c r="Q8" i="3"/>
  <c r="N8" i="3"/>
  <c r="J8" i="3"/>
  <c r="I8" i="3"/>
  <c r="EP7" i="3"/>
  <c r="EO7" i="3"/>
  <c r="EN7" i="3"/>
  <c r="EL7" i="3"/>
  <c r="EK7" i="3"/>
  <c r="EJ7" i="3"/>
  <c r="EI7" i="3"/>
  <c r="EH7" i="3"/>
  <c r="EG7" i="3"/>
  <c r="EA7" i="3"/>
  <c r="DX7" i="3"/>
  <c r="DU7" i="3"/>
  <c r="DR7" i="3"/>
  <c r="DO7" i="3"/>
  <c r="DL7" i="3"/>
  <c r="DF7" i="3"/>
  <c r="DB7" i="3"/>
  <c r="DA7" i="3"/>
  <c r="CZ7" i="3"/>
  <c r="CW7" i="3"/>
  <c r="CT7" i="3"/>
  <c r="CQ7" i="3"/>
  <c r="CN7" i="3"/>
  <c r="CJ7" i="3"/>
  <c r="CI7" i="3"/>
  <c r="CH7" i="3"/>
  <c r="BS7" i="3"/>
  <c r="BO7" i="3"/>
  <c r="BO6" i="3" s="1"/>
  <c r="BN7" i="3"/>
  <c r="BM7" i="3"/>
  <c r="BG7" i="3"/>
  <c r="BC7" i="3"/>
  <c r="BB7" i="3"/>
  <c r="BA7" i="3"/>
  <c r="AX7" i="3"/>
  <c r="AR7" i="3"/>
  <c r="AO7" i="3"/>
  <c r="AL7" i="3"/>
  <c r="AI7" i="3"/>
  <c r="AF7" i="3"/>
  <c r="AC7" i="3"/>
  <c r="Z7" i="3"/>
  <c r="V7" i="3"/>
  <c r="U7" i="3"/>
  <c r="T7" i="3"/>
  <c r="EF7" i="3"/>
  <c r="Q7" i="3"/>
  <c r="DY4" i="3"/>
  <c r="DW4" i="3"/>
  <c r="DS4" i="3"/>
  <c r="DP4" i="3"/>
  <c r="DN4" i="3"/>
  <c r="DM4" i="3"/>
  <c r="DJ4" i="3"/>
  <c r="DE4" i="3"/>
  <c r="DD4" i="3"/>
  <c r="CX4" i="3"/>
  <c r="CV4" i="3"/>
  <c r="CS4" i="3"/>
  <c r="CR4" i="3"/>
  <c r="CP4" i="3"/>
  <c r="CL4" i="3"/>
  <c r="CD6" i="3"/>
  <c r="CD4" i="3" s="1"/>
  <c r="CC6" i="3"/>
  <c r="CC4" i="3" s="1"/>
  <c r="CA6" i="3"/>
  <c r="BZ6" i="3"/>
  <c r="BZ4" i="3" s="1"/>
  <c r="BX6" i="3"/>
  <c r="BX4" i="3" s="1"/>
  <c r="BW6" i="3"/>
  <c r="BW4" i="3" s="1"/>
  <c r="BU6" i="3"/>
  <c r="BU4" i="3" s="1"/>
  <c r="BT6" i="3"/>
  <c r="BT4" i="3" s="1"/>
  <c r="BR6" i="3"/>
  <c r="BR4" i="3" s="1"/>
  <c r="BQ6" i="3"/>
  <c r="BQ4" i="3" s="1"/>
  <c r="BL4" i="3"/>
  <c r="BI6" i="3"/>
  <c r="BI4" i="3" s="1"/>
  <c r="BH6" i="3"/>
  <c r="BH4" i="3" s="1"/>
  <c r="BF6" i="3"/>
  <c r="BF4" i="3" s="1"/>
  <c r="BE6" i="3"/>
  <c r="BE4" i="3" s="1"/>
  <c r="AZ4" i="3"/>
  <c r="AY4" i="3"/>
  <c r="AV4" i="3"/>
  <c r="AT4" i="3"/>
  <c r="AS4" i="3"/>
  <c r="AP4" i="3"/>
  <c r="AK4" i="3"/>
  <c r="AJ4" i="3"/>
  <c r="AH4" i="3"/>
  <c r="AG4" i="3"/>
  <c r="AE4" i="3"/>
  <c r="AD4" i="3"/>
  <c r="AB4" i="3"/>
  <c r="AA4" i="3"/>
  <c r="X4" i="3"/>
  <c r="S6" i="3"/>
  <c r="R6" i="3"/>
  <c r="P6" i="3"/>
  <c r="P4" i="3" s="1"/>
  <c r="O6" i="3"/>
  <c r="M6" i="3"/>
  <c r="M4" i="3" s="1"/>
  <c r="L6" i="3"/>
  <c r="EP5" i="3"/>
  <c r="EO5" i="3"/>
  <c r="EN5" i="3"/>
  <c r="EM5" i="3"/>
  <c r="EL5" i="3"/>
  <c r="EK5" i="3"/>
  <c r="EJ5" i="3"/>
  <c r="EI5" i="3"/>
  <c r="EH5" i="3"/>
  <c r="EG5" i="3"/>
  <c r="EF5" i="3"/>
  <c r="EA5" i="3"/>
  <c r="DX5" i="3"/>
  <c r="DU5" i="3"/>
  <c r="DR5" i="3"/>
  <c r="DO5" i="3"/>
  <c r="DL5" i="3"/>
  <c r="DF5" i="3"/>
  <c r="DB5" i="3"/>
  <c r="DA5" i="3"/>
  <c r="CZ5" i="3"/>
  <c r="CW5" i="3"/>
  <c r="CT5" i="3"/>
  <c r="CQ5" i="3"/>
  <c r="CN5" i="3"/>
  <c r="CK5" i="3"/>
  <c r="CH5" i="3"/>
  <c r="BS5" i="3"/>
  <c r="BO5" i="3"/>
  <c r="BN5" i="3"/>
  <c r="BM5" i="3"/>
  <c r="BG5" i="3"/>
  <c r="BC5" i="3"/>
  <c r="BB5" i="3"/>
  <c r="BA5" i="3"/>
  <c r="AX5" i="3"/>
  <c r="AR5" i="3"/>
  <c r="AO5" i="3"/>
  <c r="AL5" i="3"/>
  <c r="AI5" i="3"/>
  <c r="AF5" i="3"/>
  <c r="AC5" i="3"/>
  <c r="Z5" i="3"/>
  <c r="V5" i="3"/>
  <c r="U5" i="3"/>
  <c r="T5" i="3"/>
  <c r="Q5" i="3"/>
  <c r="J5" i="3"/>
  <c r="CU4" i="3"/>
  <c r="CM4" i="3"/>
  <c r="CF4" i="3"/>
  <c r="BK4" i="3"/>
  <c r="O4" i="3"/>
  <c r="Q4" i="3" s="1"/>
  <c r="E4" i="3"/>
  <c r="D4" i="3"/>
  <c r="D72" i="3" s="1"/>
  <c r="BY4" i="3" l="1"/>
  <c r="CI6" i="3"/>
  <c r="DG47" i="3"/>
  <c r="DG46" i="3" s="1"/>
  <c r="DJ46" i="3"/>
  <c r="Z76" i="3"/>
  <c r="F69" i="3"/>
  <c r="I6" i="3"/>
  <c r="BJ38" i="3"/>
  <c r="V38" i="3"/>
  <c r="CJ38" i="3"/>
  <c r="I46" i="3"/>
  <c r="DL47" i="3"/>
  <c r="BD62" i="3"/>
  <c r="DL65" i="3"/>
  <c r="AX67" i="3"/>
  <c r="W70" i="3"/>
  <c r="DC71" i="3"/>
  <c r="BG4" i="3"/>
  <c r="AR24" i="3"/>
  <c r="CT24" i="3"/>
  <c r="DF24" i="3"/>
  <c r="DF23" i="3" s="1"/>
  <c r="I38" i="3"/>
  <c r="W42" i="3"/>
  <c r="J46" i="3"/>
  <c r="BP53" i="3"/>
  <c r="CQ56" i="3"/>
  <c r="DC59" i="3"/>
  <c r="EM60" i="3"/>
  <c r="DO67" i="3"/>
  <c r="BP39" i="3"/>
  <c r="BO38" i="3"/>
  <c r="AC67" i="3"/>
  <c r="AI20" i="3"/>
  <c r="BU33" i="3"/>
  <c r="BP57" i="3"/>
  <c r="EJ65" i="3"/>
  <c r="DR65" i="3"/>
  <c r="EB70" i="3"/>
  <c r="DC73" i="3"/>
  <c r="U6" i="3"/>
  <c r="BN6" i="3"/>
  <c r="DB6" i="3"/>
  <c r="DB4" i="3" s="1"/>
  <c r="J6" i="3"/>
  <c r="CK10" i="3"/>
  <c r="AU4" i="3"/>
  <c r="CK35" i="3"/>
  <c r="DC51" i="3"/>
  <c r="DA34" i="3"/>
  <c r="CW4" i="3"/>
  <c r="DL20" i="3"/>
  <c r="EB48" i="3"/>
  <c r="F55" i="3"/>
  <c r="F54" i="3" s="1"/>
  <c r="AI76" i="3"/>
  <c r="BM56" i="3"/>
  <c r="AR65" i="3"/>
  <c r="CU23" i="3"/>
  <c r="EC60" i="3"/>
  <c r="EQ60" i="3"/>
  <c r="DX65" i="3"/>
  <c r="N67" i="3"/>
  <c r="CH67" i="3"/>
  <c r="EN67" i="3"/>
  <c r="BS20" i="3"/>
  <c r="BD22" i="3"/>
  <c r="DN23" i="3"/>
  <c r="CW24" i="3"/>
  <c r="CW23" i="3" s="1"/>
  <c r="EO23" i="3"/>
  <c r="EB32" i="3"/>
  <c r="W32" i="3"/>
  <c r="Y33" i="3"/>
  <c r="BM38" i="3"/>
  <c r="BY38" i="3"/>
  <c r="CH38" i="3"/>
  <c r="F40" i="3"/>
  <c r="CK40" i="3"/>
  <c r="DC48" i="3"/>
  <c r="W53" i="3"/>
  <c r="CW76" i="3"/>
  <c r="BC56" i="3"/>
  <c r="F63" i="3"/>
  <c r="W63" i="3"/>
  <c r="DC63" i="3"/>
  <c r="EM64" i="3"/>
  <c r="EN65" i="3"/>
  <c r="EK20" i="3"/>
  <c r="EH23" i="3"/>
  <c r="CE24" i="3"/>
  <c r="CE23" i="3" s="1"/>
  <c r="CO23" i="3"/>
  <c r="DX24" i="3"/>
  <c r="M33" i="3"/>
  <c r="AL38" i="3"/>
  <c r="BP48" i="3"/>
  <c r="BS56" i="3"/>
  <c r="AF65" i="3"/>
  <c r="DR6" i="3"/>
  <c r="AC20" i="3"/>
  <c r="CN20" i="3"/>
  <c r="DA20" i="3"/>
  <c r="DC20" i="3" s="1"/>
  <c r="V20" i="3"/>
  <c r="BM24" i="3"/>
  <c r="BM23" i="3" s="1"/>
  <c r="DR24" i="3"/>
  <c r="DR23" i="3" s="1"/>
  <c r="CK27" i="3"/>
  <c r="G42" i="3"/>
  <c r="EB60" i="3"/>
  <c r="W60" i="3"/>
  <c r="DC60" i="3"/>
  <c r="BP61" i="3"/>
  <c r="F62" i="3"/>
  <c r="W62" i="3"/>
  <c r="K66" i="3"/>
  <c r="EM65" i="3"/>
  <c r="EF67" i="3"/>
  <c r="AF67" i="3"/>
  <c r="BG67" i="3"/>
  <c r="DH68" i="3"/>
  <c r="DH67" i="3" s="1"/>
  <c r="BO24" i="3"/>
  <c r="BO23" i="3" s="1"/>
  <c r="DC32" i="3"/>
  <c r="BD31" i="3"/>
  <c r="CK21" i="3"/>
  <c r="BD26" i="3"/>
  <c r="CK52" i="3"/>
  <c r="DC36" i="3"/>
  <c r="CK42" i="3"/>
  <c r="EM43" i="3"/>
  <c r="EQ43" i="3" s="1"/>
  <c r="EC37" i="3"/>
  <c r="F43" i="3"/>
  <c r="CK43" i="3"/>
  <c r="K53" i="3"/>
  <c r="CK47" i="3"/>
  <c r="EM47" i="3"/>
  <c r="AR38" i="3"/>
  <c r="AK33" i="3"/>
  <c r="CE4" i="3"/>
  <c r="BO20" i="3"/>
  <c r="BP20" i="3" s="1"/>
  <c r="CB24" i="3"/>
  <c r="CB23" i="3" s="1"/>
  <c r="DA50" i="3"/>
  <c r="EB50" i="3" s="1"/>
  <c r="DG50" i="3"/>
  <c r="DI50" i="3" s="1"/>
  <c r="W21" i="3"/>
  <c r="Z24" i="3"/>
  <c r="Z23" i="3" s="1"/>
  <c r="W26" i="3"/>
  <c r="CZ34" i="3"/>
  <c r="N38" i="3"/>
  <c r="E72" i="3"/>
  <c r="CZ14" i="3"/>
  <c r="Q20" i="3"/>
  <c r="AX20" i="3"/>
  <c r="CI20" i="3"/>
  <c r="AQ23" i="3"/>
  <c r="EJ23" i="3" s="1"/>
  <c r="AU24" i="3"/>
  <c r="AU23" i="3" s="1"/>
  <c r="U24" i="3"/>
  <c r="U23" i="3" s="1"/>
  <c r="BC24" i="3"/>
  <c r="BC23" i="3" s="1"/>
  <c r="BP26" i="3"/>
  <c r="DC26" i="3"/>
  <c r="BP31" i="3"/>
  <c r="CK32" i="3"/>
  <c r="O33" i="3"/>
  <c r="Q33" i="3" s="1"/>
  <c r="AA33" i="3"/>
  <c r="AJ33" i="3"/>
  <c r="AJ72" i="3" s="1"/>
  <c r="BE33" i="3"/>
  <c r="BE75" i="3" s="1"/>
  <c r="BY34" i="3"/>
  <c r="CG33" i="3"/>
  <c r="DQ33" i="3"/>
  <c r="CK37" i="3"/>
  <c r="AU46" i="3"/>
  <c r="BY46" i="3"/>
  <c r="AO47" i="3"/>
  <c r="EC51" i="3"/>
  <c r="DC53" i="3"/>
  <c r="G55" i="3"/>
  <c r="G54" i="3" s="1"/>
  <c r="BG56" i="3"/>
  <c r="BS76" i="3"/>
  <c r="DR76" i="3"/>
  <c r="CJ56" i="3"/>
  <c r="CJ76" i="3" s="1"/>
  <c r="F59" i="3"/>
  <c r="G59" i="3"/>
  <c r="H59" i="3" s="1"/>
  <c r="EQ64" i="3"/>
  <c r="EG65" i="3"/>
  <c r="CT65" i="3"/>
  <c r="W66" i="3"/>
  <c r="AI67" i="3"/>
  <c r="EK67" i="3"/>
  <c r="BP68" i="3"/>
  <c r="DZ67" i="3"/>
  <c r="DY67" i="3"/>
  <c r="DG69" i="3"/>
  <c r="DG67" i="3" s="1"/>
  <c r="EO21" i="3"/>
  <c r="DG21" i="3"/>
  <c r="AN33" i="3"/>
  <c r="DH76" i="3"/>
  <c r="DI76" i="3" s="1"/>
  <c r="DI56" i="3"/>
  <c r="BV4" i="3"/>
  <c r="EA6" i="3"/>
  <c r="DZ4" i="3"/>
  <c r="AO20" i="3"/>
  <c r="CH20" i="3"/>
  <c r="CT20" i="3"/>
  <c r="DO20" i="3"/>
  <c r="K22" i="3"/>
  <c r="DL24" i="3"/>
  <c r="DL23" i="3" s="1"/>
  <c r="CK25" i="3"/>
  <c r="K32" i="3"/>
  <c r="R33" i="3"/>
  <c r="T33" i="3" s="1"/>
  <c r="AM33" i="3"/>
  <c r="CB34" i="3"/>
  <c r="CW33" i="3"/>
  <c r="DL34" i="3"/>
  <c r="CI34" i="3"/>
  <c r="CT38" i="3"/>
  <c r="W40" i="3"/>
  <c r="G43" i="3"/>
  <c r="CI44" i="3"/>
  <c r="CI38" i="3" s="1"/>
  <c r="BS46" i="3"/>
  <c r="CM46" i="3"/>
  <c r="CN46" i="3" s="1"/>
  <c r="DS33" i="3"/>
  <c r="W50" i="3"/>
  <c r="CN52" i="3"/>
  <c r="DC52" i="3"/>
  <c r="EK54" i="3"/>
  <c r="EM54" i="3"/>
  <c r="EN54" i="3"/>
  <c r="AX56" i="3"/>
  <c r="BM76" i="3"/>
  <c r="CQ76" i="3"/>
  <c r="CW56" i="3"/>
  <c r="DL76" i="3"/>
  <c r="DU76" i="3"/>
  <c r="G60" i="3"/>
  <c r="BP62" i="3"/>
  <c r="CK63" i="3"/>
  <c r="J65" i="3"/>
  <c r="K65" i="3" s="1"/>
  <c r="EF65" i="3"/>
  <c r="CW65" i="3"/>
  <c r="EB66" i="3"/>
  <c r="EB65" i="3" s="1"/>
  <c r="T67" i="3"/>
  <c r="EH67" i="3"/>
  <c r="BD68" i="3"/>
  <c r="F71" i="3"/>
  <c r="W71" i="3"/>
  <c r="DI4" i="3"/>
  <c r="CK73" i="3"/>
  <c r="BG20" i="3"/>
  <c r="EL20" i="3"/>
  <c r="CQ34" i="3"/>
  <c r="BZ33" i="3"/>
  <c r="CL33" i="3"/>
  <c r="DL38" i="3"/>
  <c r="DG39" i="3"/>
  <c r="DG38" i="3" s="1"/>
  <c r="T46" i="3"/>
  <c r="BA46" i="3"/>
  <c r="BJ46" i="3"/>
  <c r="BV46" i="3"/>
  <c r="F51" i="3"/>
  <c r="H51" i="3" s="1"/>
  <c r="EM51" i="3"/>
  <c r="EQ51" i="3" s="1"/>
  <c r="V54" i="3"/>
  <c r="BN56" i="3"/>
  <c r="BN76" i="3" s="1"/>
  <c r="CH56" i="3"/>
  <c r="K61" i="3"/>
  <c r="G62" i="3"/>
  <c r="H62" i="3" s="1"/>
  <c r="EC63" i="3"/>
  <c r="EB64" i="3"/>
  <c r="W64" i="3"/>
  <c r="EE65" i="3"/>
  <c r="W65" i="3"/>
  <c r="AL65" i="3"/>
  <c r="CQ65" i="3"/>
  <c r="EG67" i="3"/>
  <c r="BS67" i="3"/>
  <c r="DF67" i="3"/>
  <c r="DQ4" i="3"/>
  <c r="DR4" i="3" s="1"/>
  <c r="AC76" i="3"/>
  <c r="I5" i="3"/>
  <c r="K5" i="3" s="1"/>
  <c r="R4" i="3"/>
  <c r="EM7" i="3"/>
  <c r="EJ20" i="3"/>
  <c r="DK4" i="3"/>
  <c r="DL4" i="3" s="1"/>
  <c r="CQ24" i="3"/>
  <c r="CQ23" i="3" s="1"/>
  <c r="K26" i="3"/>
  <c r="K31" i="3"/>
  <c r="G31" i="3"/>
  <c r="AR34" i="3"/>
  <c r="BW33" i="3"/>
  <c r="CF33" i="3"/>
  <c r="EL33" i="3" s="1"/>
  <c r="CR33" i="3"/>
  <c r="CR72" i="3" s="1"/>
  <c r="BP35" i="3"/>
  <c r="EB36" i="3"/>
  <c r="W36" i="3"/>
  <c r="Z38" i="3"/>
  <c r="BG38" i="3"/>
  <c r="BS38" i="3"/>
  <c r="CB38" i="3"/>
  <c r="EC40" i="3"/>
  <c r="DC40" i="3"/>
  <c r="EM42" i="3"/>
  <c r="BP44" i="3"/>
  <c r="L33" i="3"/>
  <c r="N33" i="3" s="1"/>
  <c r="DL46" i="3"/>
  <c r="DZ33" i="3"/>
  <c r="U47" i="3"/>
  <c r="U46" i="3" s="1"/>
  <c r="EB51" i="3"/>
  <c r="W51" i="3"/>
  <c r="EL54" i="3"/>
  <c r="EP54" i="3"/>
  <c r="EI56" i="3"/>
  <c r="CT56" i="3"/>
  <c r="EL56" i="3"/>
  <c r="F58" i="3"/>
  <c r="W58" i="3"/>
  <c r="DC58" i="3"/>
  <c r="EM61" i="3"/>
  <c r="K62" i="3"/>
  <c r="G64" i="3"/>
  <c r="H64" i="3" s="1"/>
  <c r="EH65" i="3"/>
  <c r="AX65" i="3"/>
  <c r="BM65" i="3"/>
  <c r="EP65" i="3"/>
  <c r="Q67" i="3"/>
  <c r="Z67" i="3"/>
  <c r="K68" i="3"/>
  <c r="G70" i="3"/>
  <c r="CS76" i="3"/>
  <c r="DU67" i="3"/>
  <c r="EC53" i="3"/>
  <c r="DE33" i="3"/>
  <c r="I20" i="3"/>
  <c r="DB34" i="3"/>
  <c r="DO34" i="3"/>
  <c r="EI23" i="3"/>
  <c r="W31" i="3"/>
  <c r="F31" i="3"/>
  <c r="G26" i="3"/>
  <c r="V24" i="3"/>
  <c r="AR6" i="3"/>
  <c r="AC4" i="3"/>
  <c r="BS4" i="3"/>
  <c r="BN4" i="3"/>
  <c r="BD14" i="3"/>
  <c r="BK23" i="3"/>
  <c r="EK23" i="3" s="1"/>
  <c r="AO24" i="3"/>
  <c r="AO23" i="3" s="1"/>
  <c r="BG24" i="3"/>
  <c r="BN24" i="3"/>
  <c r="BN23" i="3" s="1"/>
  <c r="BY24" i="3"/>
  <c r="BY23" i="3" s="1"/>
  <c r="EM25" i="3"/>
  <c r="EQ25" i="3" s="1"/>
  <c r="CB33" i="3"/>
  <c r="AV33" i="3"/>
  <c r="AV75" i="3" s="1"/>
  <c r="BH33" i="3"/>
  <c r="DC35" i="3"/>
  <c r="G37" i="3"/>
  <c r="Q38" i="3"/>
  <c r="CW38" i="3"/>
  <c r="EM40" i="3"/>
  <c r="EQ40" i="3" s="1"/>
  <c r="K42" i="3"/>
  <c r="BD65" i="3"/>
  <c r="AX6" i="3"/>
  <c r="BS6" i="3"/>
  <c r="CB6" i="3"/>
  <c r="W14" i="3"/>
  <c r="F15" i="3"/>
  <c r="CS23" i="3"/>
  <c r="EB25" i="3"/>
  <c r="DA24" i="3"/>
  <c r="EC31" i="3"/>
  <c r="F32" i="3"/>
  <c r="I34" i="3"/>
  <c r="T34" i="3"/>
  <c r="BT33" i="3"/>
  <c r="BV33" i="3" s="1"/>
  <c r="U34" i="3"/>
  <c r="EB44" i="3"/>
  <c r="W44" i="3"/>
  <c r="CI56" i="3"/>
  <c r="CI76" i="3" s="1"/>
  <c r="EC62" i="3"/>
  <c r="G63" i="3"/>
  <c r="H63" i="3" s="1"/>
  <c r="F64" i="3"/>
  <c r="BD66" i="3"/>
  <c r="EM66" i="3"/>
  <c r="BJ4" i="3"/>
  <c r="CZ6" i="3"/>
  <c r="J20" i="3"/>
  <c r="DE23" i="3"/>
  <c r="N24" i="3"/>
  <c r="N23" i="3" s="1"/>
  <c r="AI24" i="3"/>
  <c r="AI23" i="3" s="1"/>
  <c r="AX24" i="3"/>
  <c r="BS24" i="3"/>
  <c r="BS23" i="3" s="1"/>
  <c r="CH24" i="3"/>
  <c r="CH23" i="3" s="1"/>
  <c r="CZ24" i="3"/>
  <c r="CZ23" i="3" s="1"/>
  <c r="BP25" i="3"/>
  <c r="DB24" i="3"/>
  <c r="DB23" i="3" s="1"/>
  <c r="F26" i="3"/>
  <c r="BP27" i="3"/>
  <c r="G32" i="3"/>
  <c r="AW33" i="3"/>
  <c r="X33" i="3"/>
  <c r="CD33" i="3"/>
  <c r="V34" i="3"/>
  <c r="F36" i="3"/>
  <c r="AP33" i="3"/>
  <c r="AP75" i="3" s="1"/>
  <c r="F50" i="3"/>
  <c r="F52" i="3"/>
  <c r="EH54" i="3"/>
  <c r="EJ54" i="3"/>
  <c r="EM59" i="3"/>
  <c r="EQ59" i="3" s="1"/>
  <c r="CK66" i="3"/>
  <c r="BA4" i="3"/>
  <c r="CZ20" i="3"/>
  <c r="AA23" i="3"/>
  <c r="BA24" i="3"/>
  <c r="BA23" i="3" s="1"/>
  <c r="BD25" i="3"/>
  <c r="BD27" i="3"/>
  <c r="BG33" i="3"/>
  <c r="F42" i="3"/>
  <c r="AQ33" i="3"/>
  <c r="CE46" i="3"/>
  <c r="EB52" i="3"/>
  <c r="EF54" i="3"/>
  <c r="W59" i="3"/>
  <c r="EB62" i="3"/>
  <c r="EM63" i="3"/>
  <c r="EQ63" i="3" s="1"/>
  <c r="W69" i="3"/>
  <c r="F70" i="3"/>
  <c r="BM6" i="3"/>
  <c r="EM32" i="3"/>
  <c r="EQ32" i="3" s="1"/>
  <c r="EM35" i="3"/>
  <c r="EQ35" i="3" s="1"/>
  <c r="DC65" i="3"/>
  <c r="AI6" i="3"/>
  <c r="CH6" i="3"/>
  <c r="CK13" i="3"/>
  <c r="EB21" i="3"/>
  <c r="EC22" i="3"/>
  <c r="EM22" i="3"/>
  <c r="BI23" i="3"/>
  <c r="AL24" i="3"/>
  <c r="AL23" i="3" s="1"/>
  <c r="DC31" i="3"/>
  <c r="CY33" i="3"/>
  <c r="CZ33" i="3" s="1"/>
  <c r="BQ33" i="3"/>
  <c r="W37" i="3"/>
  <c r="AL46" i="3"/>
  <c r="EC50" i="3"/>
  <c r="K51" i="3"/>
  <c r="CK51" i="3"/>
  <c r="G53" i="3"/>
  <c r="DC55" i="3"/>
  <c r="DC54" i="3" s="1"/>
  <c r="EC59" i="3"/>
  <c r="F60" i="3"/>
  <c r="H60" i="3" s="1"/>
  <c r="DC62" i="3"/>
  <c r="K63" i="3"/>
  <c r="EB63" i="3"/>
  <c r="J67" i="3"/>
  <c r="K67" i="3" s="1"/>
  <c r="EM68" i="3"/>
  <c r="T6" i="3"/>
  <c r="BP66" i="3"/>
  <c r="W48" i="3"/>
  <c r="DV33" i="3"/>
  <c r="CH65" i="3"/>
  <c r="AO46" i="3"/>
  <c r="CQ38" i="3"/>
  <c r="CJ4" i="3"/>
  <c r="G15" i="3"/>
  <c r="BP7" i="3"/>
  <c r="DC12" i="3"/>
  <c r="BD13" i="3"/>
  <c r="K14" i="3"/>
  <c r="BP15" i="3"/>
  <c r="AX23" i="3"/>
  <c r="DO23" i="3"/>
  <c r="EN56" i="3"/>
  <c r="W61" i="3"/>
  <c r="EA56" i="3"/>
  <c r="EA76" i="3"/>
  <c r="DB56" i="3"/>
  <c r="DB76" i="3" s="1"/>
  <c r="DC61" i="3"/>
  <c r="CZ76" i="3"/>
  <c r="CK76" i="3"/>
  <c r="G66" i="3"/>
  <c r="G65" i="3" s="1"/>
  <c r="DO56" i="3"/>
  <c r="U56" i="3"/>
  <c r="U76" i="3" s="1"/>
  <c r="EC21" i="3"/>
  <c r="DF4" i="3"/>
  <c r="BM4" i="3"/>
  <c r="AI4" i="3"/>
  <c r="F14" i="3"/>
  <c r="DC14" i="3"/>
  <c r="BP5" i="3"/>
  <c r="BB6" i="3"/>
  <c r="BB4" i="3" s="1"/>
  <c r="W13" i="3"/>
  <c r="EB15" i="3"/>
  <c r="DC10" i="3"/>
  <c r="BD11" i="3"/>
  <c r="EM13" i="3"/>
  <c r="EQ13" i="3" s="1"/>
  <c r="BD8" i="3"/>
  <c r="K11" i="3"/>
  <c r="EM11" i="3"/>
  <c r="EQ11" i="3" s="1"/>
  <c r="DC7" i="3"/>
  <c r="K8" i="3"/>
  <c r="K10" i="3"/>
  <c r="EC10" i="3"/>
  <c r="W11" i="3"/>
  <c r="BP12" i="3"/>
  <c r="DC15" i="3"/>
  <c r="CT23" i="3"/>
  <c r="EQ55" i="3"/>
  <c r="BD12" i="3"/>
  <c r="BP13" i="3"/>
  <c r="BD15" i="3"/>
  <c r="G7" i="3"/>
  <c r="EM10" i="3"/>
  <c r="EQ10" i="3" s="1"/>
  <c r="BP11" i="3"/>
  <c r="EC11" i="3"/>
  <c r="W12" i="3"/>
  <c r="CK14" i="3"/>
  <c r="EM14" i="3"/>
  <c r="EQ14" i="3" s="1"/>
  <c r="W15" i="3"/>
  <c r="K17" i="3"/>
  <c r="DC17" i="3"/>
  <c r="BP14" i="3"/>
  <c r="EC15" i="3"/>
  <c r="K57" i="3"/>
  <c r="J56" i="3"/>
  <c r="J76" i="3" s="1"/>
  <c r="EQ61" i="3"/>
  <c r="DX46" i="3"/>
  <c r="DW33" i="3"/>
  <c r="W17" i="3"/>
  <c r="F12" i="3"/>
  <c r="CK12" i="3"/>
  <c r="CK11" i="3"/>
  <c r="K7" i="3"/>
  <c r="CX72" i="3"/>
  <c r="CX75" i="3"/>
  <c r="AN4" i="3"/>
  <c r="AO6" i="3"/>
  <c r="BF75" i="3"/>
  <c r="BF72" i="3"/>
  <c r="W5" i="3"/>
  <c r="BV6" i="3"/>
  <c r="AV72" i="3"/>
  <c r="AL6" i="3"/>
  <c r="BA6" i="3"/>
  <c r="N7" i="3"/>
  <c r="EE7" i="3"/>
  <c r="CI4" i="3"/>
  <c r="EC7" i="3"/>
  <c r="DV4" i="3"/>
  <c r="DA8" i="3"/>
  <c r="DC8" i="3" s="1"/>
  <c r="F10" i="3"/>
  <c r="EB10" i="3"/>
  <c r="F11" i="3"/>
  <c r="EB11" i="3"/>
  <c r="AW4" i="3"/>
  <c r="P75" i="3"/>
  <c r="P72" i="3"/>
  <c r="CV72" i="3"/>
  <c r="CV75" i="3"/>
  <c r="DO6" i="3"/>
  <c r="F7" i="3"/>
  <c r="DX8" i="3"/>
  <c r="DC11" i="3"/>
  <c r="BP17" i="3"/>
  <c r="T20" i="3"/>
  <c r="EF20" i="3"/>
  <c r="L4" i="3"/>
  <c r="N4" i="3" s="1"/>
  <c r="S4" i="3"/>
  <c r="AQ4" i="3"/>
  <c r="CA4" i="3"/>
  <c r="CB4" i="3" s="1"/>
  <c r="CY4" i="3"/>
  <c r="DC5" i="3"/>
  <c r="Q6" i="3"/>
  <c r="BC6" i="3"/>
  <c r="BY6" i="3"/>
  <c r="CW6" i="3"/>
  <c r="DF6" i="3"/>
  <c r="CK7" i="3"/>
  <c r="V8" i="3"/>
  <c r="V6" i="3" s="1"/>
  <c r="AF8" i="3"/>
  <c r="EO8" i="3"/>
  <c r="EM12" i="3"/>
  <c r="EQ12" i="3" s="1"/>
  <c r="DC13" i="3"/>
  <c r="F17" i="3"/>
  <c r="CS75" i="3"/>
  <c r="CS72" i="3"/>
  <c r="EI8" i="3"/>
  <c r="EB12" i="3"/>
  <c r="CT4" i="3"/>
  <c r="BD5" i="3"/>
  <c r="CK8" i="3"/>
  <c r="EM8" i="3"/>
  <c r="EC12" i="3"/>
  <c r="EB13" i="3"/>
  <c r="F13" i="3"/>
  <c r="AL4" i="3"/>
  <c r="BD7" i="3"/>
  <c r="Z8" i="3"/>
  <c r="K12" i="3"/>
  <c r="G12" i="3"/>
  <c r="EC13" i="3"/>
  <c r="K13" i="3"/>
  <c r="G13" i="3"/>
  <c r="EM17" i="3"/>
  <c r="EQ17" i="3" s="1"/>
  <c r="CK17" i="3"/>
  <c r="Z22" i="3"/>
  <c r="X20" i="3"/>
  <c r="EG20" i="3" s="1"/>
  <c r="EG22" i="3"/>
  <c r="U22" i="3"/>
  <c r="W22" i="3" s="1"/>
  <c r="EC5" i="3"/>
  <c r="N5" i="3"/>
  <c r="N6" i="3"/>
  <c r="BG6" i="3"/>
  <c r="CT6" i="3"/>
  <c r="DL6" i="3"/>
  <c r="CN4" i="3"/>
  <c r="BP8" i="3"/>
  <c r="EP20" i="3"/>
  <c r="DX20" i="3"/>
  <c r="F5" i="3"/>
  <c r="EE5" i="3"/>
  <c r="EQ5" i="3" s="1"/>
  <c r="AC6" i="3"/>
  <c r="EB7" i="3"/>
  <c r="DU8" i="3"/>
  <c r="AF4" i="3"/>
  <c r="CF75" i="3"/>
  <c r="CF72" i="3"/>
  <c r="DO4" i="3"/>
  <c r="G5" i="3"/>
  <c r="DT4" i="3"/>
  <c r="W7" i="3"/>
  <c r="AO8" i="3"/>
  <c r="CK15" i="3"/>
  <c r="EM15" i="3"/>
  <c r="EQ15" i="3" s="1"/>
  <c r="CG4" i="3"/>
  <c r="AF6" i="3"/>
  <c r="AU6" i="3"/>
  <c r="BJ6" i="3"/>
  <c r="CE6" i="3"/>
  <c r="CN6" i="3"/>
  <c r="G10" i="3"/>
  <c r="G11" i="3"/>
  <c r="CN11" i="3"/>
  <c r="BD17" i="3"/>
  <c r="CU75" i="3"/>
  <c r="CU72" i="3"/>
  <c r="CQ12" i="3"/>
  <c r="EB14" i="3"/>
  <c r="K15" i="3"/>
  <c r="G17" i="3"/>
  <c r="EA20" i="3"/>
  <c r="N21" i="3"/>
  <c r="DC21" i="3"/>
  <c r="AC23" i="3"/>
  <c r="EA24" i="3"/>
  <c r="EA23" i="3" s="1"/>
  <c r="J25" i="3"/>
  <c r="N25" i="3"/>
  <c r="EB26" i="3"/>
  <c r="EC32" i="3"/>
  <c r="AZ33" i="3"/>
  <c r="ED17" i="3"/>
  <c r="G21" i="3"/>
  <c r="Y23" i="3"/>
  <c r="EG23" i="3" s="1"/>
  <c r="CG23" i="3"/>
  <c r="EL23" i="3" s="1"/>
  <c r="DP23" i="3"/>
  <c r="T24" i="3"/>
  <c r="T23" i="3" s="1"/>
  <c r="S23" i="3"/>
  <c r="EF23" i="3" s="1"/>
  <c r="BG23" i="3"/>
  <c r="DU24" i="3"/>
  <c r="DU23" i="3" s="1"/>
  <c r="CI24" i="3"/>
  <c r="EC26" i="3"/>
  <c r="EB31" i="3"/>
  <c r="AL33" i="3"/>
  <c r="BI33" i="3"/>
  <c r="BJ33" i="3" s="1"/>
  <c r="BX33" i="3"/>
  <c r="BY33" i="3" s="1"/>
  <c r="AC34" i="3"/>
  <c r="AL34" i="3"/>
  <c r="AS33" i="3"/>
  <c r="AS75" i="3" s="1"/>
  <c r="BA34" i="3"/>
  <c r="CT34" i="3"/>
  <c r="EA34" i="3"/>
  <c r="BP34" i="3"/>
  <c r="K37" i="3"/>
  <c r="DR38" i="3"/>
  <c r="EC39" i="3"/>
  <c r="G39" i="3"/>
  <c r="K39" i="3"/>
  <c r="CK39" i="3"/>
  <c r="EM39" i="3"/>
  <c r="DF42" i="3"/>
  <c r="BP43" i="3"/>
  <c r="DC43" i="3"/>
  <c r="DB47" i="3"/>
  <c r="DB46" i="3" s="1"/>
  <c r="DU46" i="3"/>
  <c r="EO47" i="3"/>
  <c r="DA27" i="3"/>
  <c r="DC27" i="3" s="1"/>
  <c r="DX27" i="3"/>
  <c r="DX23" i="3" s="1"/>
  <c r="EP27" i="3"/>
  <c r="EG33" i="3"/>
  <c r="AU34" i="3"/>
  <c r="AT33" i="3"/>
  <c r="AT75" i="3" s="1"/>
  <c r="BM34" i="3"/>
  <c r="BL33" i="3"/>
  <c r="BL75" i="3" s="1"/>
  <c r="BB33" i="3"/>
  <c r="EC36" i="3"/>
  <c r="K36" i="3"/>
  <c r="AD33" i="3"/>
  <c r="AD72" i="3" s="1"/>
  <c r="U39" i="3"/>
  <c r="EB42" i="3"/>
  <c r="BP52" i="3"/>
  <c r="G52" i="3"/>
  <c r="EG54" i="3"/>
  <c r="U54" i="3"/>
  <c r="BC76" i="3"/>
  <c r="N20" i="3"/>
  <c r="AR20" i="3"/>
  <c r="DF20" i="3"/>
  <c r="EE20" i="3"/>
  <c r="AK23" i="3"/>
  <c r="AK72" i="3" s="1"/>
  <c r="BV24" i="3"/>
  <c r="BV23" i="3" s="1"/>
  <c r="EM26" i="3"/>
  <c r="EQ26" i="3" s="1"/>
  <c r="K27" i="3"/>
  <c r="EE33" i="3"/>
  <c r="AF34" i="3"/>
  <c r="CE34" i="3"/>
  <c r="CN34" i="3"/>
  <c r="F35" i="3"/>
  <c r="BC34" i="3"/>
  <c r="BD35" i="3"/>
  <c r="AC38" i="3"/>
  <c r="AB33" i="3"/>
  <c r="BA38" i="3"/>
  <c r="BP40" i="3"/>
  <c r="AF47" i="3"/>
  <c r="V47" i="3"/>
  <c r="V46" i="3" s="1"/>
  <c r="EH47" i="3"/>
  <c r="BD47" i="3"/>
  <c r="DM46" i="3"/>
  <c r="DM33" i="3" s="1"/>
  <c r="DM75" i="3" s="1"/>
  <c r="DA47" i="3"/>
  <c r="DA46" i="3" s="1"/>
  <c r="G14" i="3"/>
  <c r="EN20" i="3"/>
  <c r="K21" i="3"/>
  <c r="M23" i="3"/>
  <c r="EE23" i="3" s="1"/>
  <c r="AF24" i="3"/>
  <c r="AF23" i="3" s="1"/>
  <c r="BB24" i="3"/>
  <c r="BB23" i="3" s="1"/>
  <c r="F25" i="3"/>
  <c r="F24" i="3" s="1"/>
  <c r="I24" i="3"/>
  <c r="I23" i="3" s="1"/>
  <c r="EM31" i="3"/>
  <c r="EQ31" i="3" s="1"/>
  <c r="Q34" i="3"/>
  <c r="AO34" i="3"/>
  <c r="BG34" i="3"/>
  <c r="CW34" i="3"/>
  <c r="EB35" i="3"/>
  <c r="W35" i="3"/>
  <c r="AU38" i="3"/>
  <c r="DL39" i="3"/>
  <c r="DA39" i="3"/>
  <c r="DA38" i="3" s="1"/>
  <c r="EH39" i="3"/>
  <c r="EA46" i="3"/>
  <c r="AF20" i="3"/>
  <c r="EH20" i="3"/>
  <c r="EE21" i="3"/>
  <c r="AC22" i="3"/>
  <c r="CK22" i="3"/>
  <c r="DV23" i="3"/>
  <c r="EP23" i="3" s="1"/>
  <c r="Q24" i="3"/>
  <c r="Q23" i="3" s="1"/>
  <c r="CN24" i="3"/>
  <c r="CN23" i="3" s="1"/>
  <c r="W25" i="3"/>
  <c r="DC25" i="3"/>
  <c r="J34" i="3"/>
  <c r="AH33" i="3"/>
  <c r="AH75" i="3" s="1"/>
  <c r="AI34" i="3"/>
  <c r="AY33" i="3"/>
  <c r="AY75" i="3" s="1"/>
  <c r="BS34" i="3"/>
  <c r="BR33" i="3"/>
  <c r="BS33" i="3" s="1"/>
  <c r="DJ33" i="3"/>
  <c r="DJ72" i="3" s="1"/>
  <c r="DX34" i="3"/>
  <c r="G35" i="3"/>
  <c r="EC35" i="3"/>
  <c r="K35" i="3"/>
  <c r="EB37" i="3"/>
  <c r="F37" i="3"/>
  <c r="AO38" i="3"/>
  <c r="DX38" i="3"/>
  <c r="G40" i="3"/>
  <c r="BD46" i="3"/>
  <c r="EC48" i="3"/>
  <c r="ED48" i="3" s="1"/>
  <c r="G48" i="3"/>
  <c r="EM52" i="3"/>
  <c r="EQ52" i="3" s="1"/>
  <c r="EB53" i="3"/>
  <c r="CK53" i="3"/>
  <c r="EC14" i="3"/>
  <c r="O72" i="3"/>
  <c r="O75" i="3"/>
  <c r="BE72" i="3"/>
  <c r="EI20" i="3"/>
  <c r="DS20" i="3"/>
  <c r="EO20" i="3" s="1"/>
  <c r="F21" i="3"/>
  <c r="BD21" i="3"/>
  <c r="DU21" i="3"/>
  <c r="DK33" i="3"/>
  <c r="BJ34" i="3"/>
  <c r="DR34" i="3"/>
  <c r="DY33" i="3"/>
  <c r="DY75" i="3" s="1"/>
  <c r="G36" i="3"/>
  <c r="EM36" i="3"/>
  <c r="EQ36" i="3" s="1"/>
  <c r="CK36" i="3"/>
  <c r="CJ34" i="3"/>
  <c r="EM37" i="3"/>
  <c r="EQ37" i="3" s="1"/>
  <c r="AI38" i="3"/>
  <c r="EB40" i="3"/>
  <c r="K40" i="3"/>
  <c r="EN42" i="3"/>
  <c r="DF38" i="3"/>
  <c r="AF46" i="3"/>
  <c r="BM46" i="3"/>
  <c r="CT46" i="3"/>
  <c r="K48" i="3"/>
  <c r="EM48" i="3"/>
  <c r="EQ48" i="3" s="1"/>
  <c r="CK48" i="3"/>
  <c r="AL20" i="3"/>
  <c r="EM21" i="3"/>
  <c r="CJ20" i="3"/>
  <c r="G22" i="3"/>
  <c r="AG23" i="3"/>
  <c r="BQ23" i="3"/>
  <c r="BQ72" i="3" s="1"/>
  <c r="N34" i="3"/>
  <c r="AX34" i="3"/>
  <c r="BV34" i="3"/>
  <c r="CC33" i="3"/>
  <c r="DF34" i="3"/>
  <c r="DP33" i="3"/>
  <c r="DR33" i="3" s="1"/>
  <c r="BD39" i="3"/>
  <c r="BC38" i="3"/>
  <c r="BD38" i="3" s="1"/>
  <c r="BN33" i="3"/>
  <c r="DC42" i="3"/>
  <c r="DC44" i="3"/>
  <c r="AC46" i="3"/>
  <c r="CZ46" i="3"/>
  <c r="K47" i="3"/>
  <c r="BP47" i="3"/>
  <c r="DF47" i="3"/>
  <c r="EN47" i="3"/>
  <c r="DF46" i="3"/>
  <c r="EA50" i="3"/>
  <c r="T76" i="3"/>
  <c r="CK26" i="3"/>
  <c r="CJ24" i="3"/>
  <c r="EI27" i="3"/>
  <c r="V27" i="3"/>
  <c r="CK31" i="3"/>
  <c r="Z34" i="3"/>
  <c r="AG33" i="3"/>
  <c r="BK33" i="3"/>
  <c r="BK72" i="3" s="1"/>
  <c r="CH34" i="3"/>
  <c r="CO33" i="3"/>
  <c r="DU34" i="3"/>
  <c r="DC37" i="3"/>
  <c r="AF39" i="3"/>
  <c r="K44" i="3"/>
  <c r="Z46" i="3"/>
  <c r="AI46" i="3"/>
  <c r="CW46" i="3"/>
  <c r="DO47" i="3"/>
  <c r="CK50" i="3"/>
  <c r="G50" i="3"/>
  <c r="DC50" i="3"/>
  <c r="DU39" i="3"/>
  <c r="EC42" i="3"/>
  <c r="K43" i="3"/>
  <c r="AR46" i="3"/>
  <c r="CB46" i="3"/>
  <c r="DN46" i="3"/>
  <c r="DX47" i="3"/>
  <c r="K52" i="3"/>
  <c r="EC52" i="3"/>
  <c r="CQ53" i="3"/>
  <c r="EC55" i="3"/>
  <c r="AX76" i="3"/>
  <c r="BG76" i="3"/>
  <c r="BO56" i="3"/>
  <c r="CH76" i="3"/>
  <c r="CN56" i="3"/>
  <c r="CZ56" i="3"/>
  <c r="DW56" i="3"/>
  <c r="EK56" i="3"/>
  <c r="F57" i="3"/>
  <c r="EE57" i="3"/>
  <c r="N57" i="3"/>
  <c r="M56" i="3"/>
  <c r="BB56" i="3"/>
  <c r="BB76" i="3" s="1"/>
  <c r="CK57" i="3"/>
  <c r="DA57" i="3"/>
  <c r="DA56" i="3" s="1"/>
  <c r="DA76" i="3" s="1"/>
  <c r="EM57" i="3"/>
  <c r="CK58" i="3"/>
  <c r="EM58" i="3"/>
  <c r="EQ58" i="3" s="1"/>
  <c r="EB59" i="3"/>
  <c r="ED59" i="3" s="1"/>
  <c r="K60" i="3"/>
  <c r="CK60" i="3"/>
  <c r="EC61" i="3"/>
  <c r="G61" i="3"/>
  <c r="DC64" i="3"/>
  <c r="N65" i="3"/>
  <c r="AC65" i="3"/>
  <c r="DO65" i="3"/>
  <c r="F66" i="3"/>
  <c r="F65" i="3" s="1"/>
  <c r="EL66" i="3"/>
  <c r="EQ66" i="3" s="1"/>
  <c r="CJ67" i="3"/>
  <c r="EM67" i="3" s="1"/>
  <c r="CZ67" i="3"/>
  <c r="AO68" i="3"/>
  <c r="BD67" i="3"/>
  <c r="DB68" i="3"/>
  <c r="AN76" i="3"/>
  <c r="AO76" i="3" s="1"/>
  <c r="EB55" i="3"/>
  <c r="EB54" i="3" s="1"/>
  <c r="EO67" i="3"/>
  <c r="G69" i="3"/>
  <c r="H69" i="3" s="1"/>
  <c r="DE76" i="3"/>
  <c r="DF76" i="3" s="1"/>
  <c r="AL47" i="3"/>
  <c r="F48" i="3"/>
  <c r="I56" i="3"/>
  <c r="Q76" i="3"/>
  <c r="AC56" i="3"/>
  <c r="AI56" i="3"/>
  <c r="AO56" i="3"/>
  <c r="DL56" i="3"/>
  <c r="DR56" i="3"/>
  <c r="EF56" i="3"/>
  <c r="EM56" i="3"/>
  <c r="V57" i="3"/>
  <c r="AQ56" i="3"/>
  <c r="BD57" i="3"/>
  <c r="K58" i="3"/>
  <c r="EC64" i="3"/>
  <c r="ED64" i="3" s="1"/>
  <c r="Q65" i="3"/>
  <c r="BO65" i="3"/>
  <c r="BP65" i="3" s="1"/>
  <c r="DC66" i="3"/>
  <c r="EE67" i="3"/>
  <c r="EJ68" i="3"/>
  <c r="V68" i="3"/>
  <c r="AR68" i="3"/>
  <c r="AQ67" i="3"/>
  <c r="EA69" i="3"/>
  <c r="DB69" i="3"/>
  <c r="K71" i="3"/>
  <c r="G71" i="3"/>
  <c r="H71" i="3" s="1"/>
  <c r="EB71" i="3"/>
  <c r="DB54" i="3"/>
  <c r="Q56" i="3"/>
  <c r="AP56" i="3"/>
  <c r="AP76" i="3" s="1"/>
  <c r="EG56" i="3"/>
  <c r="EO56" i="3"/>
  <c r="AR57" i="3"/>
  <c r="EJ57" i="3"/>
  <c r="EB58" i="3"/>
  <c r="K59" i="3"/>
  <c r="CK59" i="3"/>
  <c r="ED62" i="3"/>
  <c r="EL65" i="3"/>
  <c r="EC66" i="3"/>
  <c r="DV67" i="3"/>
  <c r="EP67" i="3" s="1"/>
  <c r="K69" i="3"/>
  <c r="EC71" i="3"/>
  <c r="CT76" i="3"/>
  <c r="EC58" i="3"/>
  <c r="EI65" i="3"/>
  <c r="AO65" i="3"/>
  <c r="DA69" i="3"/>
  <c r="EB69" i="3" s="1"/>
  <c r="CK71" i="3"/>
  <c r="EM71" i="3"/>
  <c r="EQ71" i="3" s="1"/>
  <c r="BL73" i="3"/>
  <c r="BM73" i="3" s="1"/>
  <c r="BA76" i="3"/>
  <c r="DN76" i="3"/>
  <c r="DO76" i="3" s="1"/>
  <c r="EB43" i="3"/>
  <c r="W43" i="3"/>
  <c r="EC43" i="3"/>
  <c r="N46" i="3"/>
  <c r="AX46" i="3"/>
  <c r="CH46" i="3"/>
  <c r="W52" i="3"/>
  <c r="F53" i="3"/>
  <c r="EM53" i="3"/>
  <c r="EQ53" i="3" s="1"/>
  <c r="EE54" i="3"/>
  <c r="T56" i="3"/>
  <c r="Z56" i="3"/>
  <c r="AF56" i="3"/>
  <c r="AL56" i="3"/>
  <c r="CN76" i="3"/>
  <c r="DF56" i="3"/>
  <c r="DU56" i="3"/>
  <c r="EF57" i="3"/>
  <c r="G58" i="3"/>
  <c r="EB61" i="3"/>
  <c r="F61" i="3"/>
  <c r="CK62" i="3"/>
  <c r="EM62" i="3"/>
  <c r="EQ62" i="3" s="1"/>
  <c r="K64" i="3"/>
  <c r="CK64" i="3"/>
  <c r="T65" i="3"/>
  <c r="AI65" i="3"/>
  <c r="CN65" i="3"/>
  <c r="EO65" i="3"/>
  <c r="DU65" i="3"/>
  <c r="AM67" i="3"/>
  <c r="AO67" i="3" s="1"/>
  <c r="U68" i="3"/>
  <c r="CK68" i="3"/>
  <c r="EA68" i="3"/>
  <c r="AF76" i="3"/>
  <c r="AL76" i="3"/>
  <c r="EH56" i="3"/>
  <c r="CK65" i="3"/>
  <c r="CZ65" i="3"/>
  <c r="DL67" i="3"/>
  <c r="BD71" i="3"/>
  <c r="BP71" i="3"/>
  <c r="BG65" i="3"/>
  <c r="DF65" i="3"/>
  <c r="BM67" i="3"/>
  <c r="DR67" i="3"/>
  <c r="EP68" i="3"/>
  <c r="DX68" i="3"/>
  <c r="EC70" i="3"/>
  <c r="ED70" i="3" s="1"/>
  <c r="BD73" i="3"/>
  <c r="EB73" i="3"/>
  <c r="U38" i="3" l="1"/>
  <c r="W38" i="3" s="1"/>
  <c r="H40" i="3"/>
  <c r="AC33" i="3"/>
  <c r="AU75" i="3"/>
  <c r="ED63" i="3"/>
  <c r="DI47" i="3"/>
  <c r="ED60" i="3"/>
  <c r="G38" i="3"/>
  <c r="DI68" i="3"/>
  <c r="F47" i="3"/>
  <c r="F46" i="3" s="1"/>
  <c r="DA6" i="3"/>
  <c r="CR75" i="3"/>
  <c r="CT75" i="3" s="1"/>
  <c r="AX33" i="3"/>
  <c r="AJ75" i="3"/>
  <c r="AJ77" i="3" s="1"/>
  <c r="CT33" i="3"/>
  <c r="CH33" i="3"/>
  <c r="AT72" i="3"/>
  <c r="AS72" i="3"/>
  <c r="AS74" i="3" s="1"/>
  <c r="AO33" i="3"/>
  <c r="H53" i="3"/>
  <c r="W34" i="3"/>
  <c r="H43" i="3"/>
  <c r="DC34" i="3"/>
  <c r="ED36" i="3"/>
  <c r="F44" i="3"/>
  <c r="CI33" i="3"/>
  <c r="H15" i="3"/>
  <c r="DI46" i="3"/>
  <c r="I4" i="3"/>
  <c r="ED50" i="3"/>
  <c r="EM27" i="3"/>
  <c r="EQ27" i="3" s="1"/>
  <c r="CI23" i="3"/>
  <c r="F27" i="3"/>
  <c r="F23" i="3" s="1"/>
  <c r="DJ75" i="3"/>
  <c r="DJ77" i="3" s="1"/>
  <c r="H58" i="3"/>
  <c r="ED40" i="3"/>
  <c r="EF33" i="3"/>
  <c r="BP46" i="3"/>
  <c r="ED32" i="3"/>
  <c r="EB5" i="3"/>
  <c r="ED5" i="3" s="1"/>
  <c r="H42" i="3"/>
  <c r="AA72" i="3"/>
  <c r="AA74" i="3" s="1"/>
  <c r="DI67" i="3"/>
  <c r="DQ72" i="3"/>
  <c r="DQ74" i="3" s="1"/>
  <c r="H70" i="3"/>
  <c r="DS72" i="3"/>
  <c r="DS74" i="3" s="1"/>
  <c r="DL33" i="3"/>
  <c r="DE75" i="3"/>
  <c r="EQ22" i="3"/>
  <c r="H31" i="3"/>
  <c r="DC24" i="3"/>
  <c r="DC23" i="3" s="1"/>
  <c r="W24" i="3"/>
  <c r="BN75" i="3"/>
  <c r="I33" i="3"/>
  <c r="I72" i="3" s="1"/>
  <c r="ED51" i="3"/>
  <c r="H50" i="3"/>
  <c r="K46" i="3"/>
  <c r="H26" i="3"/>
  <c r="EB24" i="3"/>
  <c r="ED52" i="3"/>
  <c r="EQ42" i="3"/>
  <c r="ED37" i="3"/>
  <c r="EJ33" i="3"/>
  <c r="EI33" i="3"/>
  <c r="CL72" i="3"/>
  <c r="CL74" i="3" s="1"/>
  <c r="CL75" i="3"/>
  <c r="H36" i="3"/>
  <c r="K38" i="3"/>
  <c r="BA33" i="3"/>
  <c r="DQ75" i="3"/>
  <c r="EQ7" i="3"/>
  <c r="R75" i="3"/>
  <c r="CK56" i="3"/>
  <c r="CE33" i="3"/>
  <c r="DH33" i="3"/>
  <c r="DI69" i="3"/>
  <c r="EA67" i="3"/>
  <c r="DA67" i="3"/>
  <c r="AA75" i="3"/>
  <c r="BN72" i="3"/>
  <c r="BN74" i="3" s="1"/>
  <c r="R72" i="3"/>
  <c r="R74" i="3" s="1"/>
  <c r="H32" i="3"/>
  <c r="ED43" i="3"/>
  <c r="AG75" i="3"/>
  <c r="AI75" i="3" s="1"/>
  <c r="DI21" i="3"/>
  <c r="DG20" i="3"/>
  <c r="DU20" i="3"/>
  <c r="K20" i="3"/>
  <c r="DI39" i="3"/>
  <c r="CW75" i="3"/>
  <c r="DS75" i="3"/>
  <c r="F39" i="3"/>
  <c r="F38" i="3" s="1"/>
  <c r="ED53" i="3"/>
  <c r="DE72" i="3"/>
  <c r="DE74" i="3" s="1"/>
  <c r="H65" i="3"/>
  <c r="AR33" i="3"/>
  <c r="ED31" i="3"/>
  <c r="EC20" i="3"/>
  <c r="Z20" i="3"/>
  <c r="X72" i="3"/>
  <c r="X74" i="3" s="1"/>
  <c r="ED21" i="3"/>
  <c r="ED71" i="3"/>
  <c r="AG72" i="3"/>
  <c r="EB27" i="3"/>
  <c r="X75" i="3"/>
  <c r="AH72" i="3"/>
  <c r="AH77" i="3" s="1"/>
  <c r="EN23" i="3"/>
  <c r="H37" i="3"/>
  <c r="H52" i="3"/>
  <c r="BP24" i="3"/>
  <c r="BP23" i="3" s="1"/>
  <c r="AY72" i="3"/>
  <c r="AY74" i="3" s="1"/>
  <c r="BB72" i="3"/>
  <c r="BB74" i="3" s="1"/>
  <c r="DA23" i="3"/>
  <c r="DC69" i="3"/>
  <c r="Z33" i="3"/>
  <c r="ED26" i="3"/>
  <c r="BD6" i="3"/>
  <c r="EP33" i="3"/>
  <c r="DX67" i="3"/>
  <c r="EQ68" i="3"/>
  <c r="EQ65" i="3"/>
  <c r="DC76" i="3"/>
  <c r="M72" i="3"/>
  <c r="M74" i="3" s="1"/>
  <c r="ED15" i="3"/>
  <c r="ED11" i="3"/>
  <c r="EB8" i="3"/>
  <c r="EB6" i="3" s="1"/>
  <c r="BB75" i="3"/>
  <c r="EQ39" i="3"/>
  <c r="H7" i="3"/>
  <c r="W39" i="3"/>
  <c r="DC56" i="3"/>
  <c r="M75" i="3"/>
  <c r="AD75" i="3"/>
  <c r="AD77" i="3" s="1"/>
  <c r="U4" i="3"/>
  <c r="H14" i="3"/>
  <c r="BC4" i="3"/>
  <c r="BC75" i="3" s="1"/>
  <c r="K6" i="3"/>
  <c r="ED10" i="3"/>
  <c r="EQ54" i="3"/>
  <c r="EQ21" i="3"/>
  <c r="ED13" i="3"/>
  <c r="F8" i="3"/>
  <c r="F6" i="3" s="1"/>
  <c r="EQ8" i="3"/>
  <c r="DC57" i="3"/>
  <c r="AB72" i="3"/>
  <c r="AB74" i="3" s="1"/>
  <c r="AB75" i="3"/>
  <c r="DA33" i="3"/>
  <c r="DW75" i="3"/>
  <c r="DX33" i="3"/>
  <c r="EQ47" i="3"/>
  <c r="H12" i="3"/>
  <c r="H11" i="3"/>
  <c r="CK6" i="3"/>
  <c r="J4" i="3"/>
  <c r="BK74" i="3"/>
  <c r="DJ74" i="3"/>
  <c r="AK74" i="3"/>
  <c r="AL72" i="3"/>
  <c r="BQ74" i="3"/>
  <c r="AD74" i="3"/>
  <c r="EC54" i="3"/>
  <c r="ED55" i="3"/>
  <c r="ED54" i="3" s="1"/>
  <c r="I76" i="3"/>
  <c r="K76" i="3" s="1"/>
  <c r="K56" i="3"/>
  <c r="F34" i="3"/>
  <c r="H5" i="3"/>
  <c r="EC69" i="3"/>
  <c r="ED69" i="3" s="1"/>
  <c r="AQ76" i="3"/>
  <c r="AR76" i="3" s="1"/>
  <c r="EJ56" i="3"/>
  <c r="AR56" i="3"/>
  <c r="DC68" i="3"/>
  <c r="DB67" i="3"/>
  <c r="ED61" i="3"/>
  <c r="BQ75" i="3"/>
  <c r="BQ77" i="3" s="1"/>
  <c r="ED35" i="3"/>
  <c r="EC34" i="3"/>
  <c r="DC39" i="3"/>
  <c r="G20" i="3"/>
  <c r="H21" i="3"/>
  <c r="AQ75" i="3"/>
  <c r="AR75" i="3" s="1"/>
  <c r="AQ72" i="3"/>
  <c r="AR4" i="3"/>
  <c r="BG75" i="3"/>
  <c r="G73" i="3"/>
  <c r="H73" i="3" s="1"/>
  <c r="G57" i="3"/>
  <c r="V56" i="3"/>
  <c r="W57" i="3"/>
  <c r="F56" i="3"/>
  <c r="F76" i="3" s="1"/>
  <c r="EM44" i="3"/>
  <c r="EQ44" i="3" s="1"/>
  <c r="CK44" i="3"/>
  <c r="G44" i="3"/>
  <c r="EC44" i="3"/>
  <c r="ED44" i="3" s="1"/>
  <c r="CK34" i="3"/>
  <c r="O77" i="3"/>
  <c r="O74" i="3"/>
  <c r="G34" i="3"/>
  <c r="H35" i="3"/>
  <c r="CU74" i="3"/>
  <c r="CU77" i="3"/>
  <c r="AZ72" i="3"/>
  <c r="EC73" i="3"/>
  <c r="ED73" i="3" s="1"/>
  <c r="EI67" i="3"/>
  <c r="H66" i="3"/>
  <c r="ED42" i="3"/>
  <c r="BO33" i="3"/>
  <c r="BP33" i="3" s="1"/>
  <c r="BP38" i="3"/>
  <c r="EC57" i="3"/>
  <c r="BE74" i="3"/>
  <c r="BE77" i="3"/>
  <c r="ED14" i="3"/>
  <c r="H48" i="3"/>
  <c r="AI33" i="3"/>
  <c r="W47" i="3"/>
  <c r="G47" i="3"/>
  <c r="G46" i="3" s="1"/>
  <c r="EC47" i="3"/>
  <c r="EC46" i="3" s="1"/>
  <c r="H10" i="3"/>
  <c r="H13" i="3"/>
  <c r="ED12" i="3"/>
  <c r="DX6" i="3"/>
  <c r="BR75" i="3"/>
  <c r="L75" i="3"/>
  <c r="L72" i="3"/>
  <c r="P77" i="3"/>
  <c r="P74" i="3"/>
  <c r="Q72" i="3"/>
  <c r="ED7" i="3"/>
  <c r="AV77" i="3"/>
  <c r="AV74" i="3"/>
  <c r="AK75" i="3"/>
  <c r="AL75" i="3" s="1"/>
  <c r="EP56" i="3"/>
  <c r="DW76" i="3"/>
  <c r="DX76" i="3" s="1"/>
  <c r="DX56" i="3"/>
  <c r="AE33" i="3"/>
  <c r="AF38" i="3"/>
  <c r="G27" i="3"/>
  <c r="V23" i="3"/>
  <c r="W27" i="3"/>
  <c r="K34" i="3"/>
  <c r="J33" i="3"/>
  <c r="K33" i="3" s="1"/>
  <c r="EB34" i="3"/>
  <c r="BD34" i="3"/>
  <c r="BC33" i="3"/>
  <c r="BD33" i="3" s="1"/>
  <c r="BD56" i="3"/>
  <c r="EK33" i="3"/>
  <c r="BM33" i="3"/>
  <c r="CK46" i="3"/>
  <c r="EC25" i="3"/>
  <c r="J24" i="3"/>
  <c r="K25" i="3"/>
  <c r="G25" i="3"/>
  <c r="BK75" i="3"/>
  <c r="BK77" i="3" s="1"/>
  <c r="CF74" i="3"/>
  <c r="CF77" i="3"/>
  <c r="DM72" i="3"/>
  <c r="BR72" i="3"/>
  <c r="DZ75" i="3"/>
  <c r="EA75" i="3" s="1"/>
  <c r="DZ72" i="3"/>
  <c r="EA4" i="3"/>
  <c r="Q75" i="3"/>
  <c r="CK4" i="3"/>
  <c r="BD76" i="3"/>
  <c r="CO4" i="3"/>
  <c r="CQ6" i="3"/>
  <c r="EA33" i="3"/>
  <c r="DW72" i="3"/>
  <c r="CG75" i="3"/>
  <c r="CH75" i="3" s="1"/>
  <c r="CG72" i="3"/>
  <c r="CH4" i="3"/>
  <c r="DU6" i="3"/>
  <c r="BP6" i="3"/>
  <c r="BO4" i="3"/>
  <c r="AJ74" i="3"/>
  <c r="W8" i="3"/>
  <c r="EC8" i="3"/>
  <c r="EC6" i="3" s="1"/>
  <c r="CY72" i="3"/>
  <c r="CY75" i="3"/>
  <c r="CZ75" i="3" s="1"/>
  <c r="CZ4" i="3"/>
  <c r="AM72" i="3"/>
  <c r="AN75" i="3"/>
  <c r="AN72" i="3"/>
  <c r="AO4" i="3"/>
  <c r="DY72" i="3"/>
  <c r="W68" i="3"/>
  <c r="V67" i="3"/>
  <c r="G68" i="3"/>
  <c r="EC68" i="3"/>
  <c r="U67" i="3"/>
  <c r="F68" i="3"/>
  <c r="F67" i="3" s="1"/>
  <c r="EB68" i="3"/>
  <c r="EB67" i="3" s="1"/>
  <c r="CQ46" i="3"/>
  <c r="CP33" i="3"/>
  <c r="H61" i="3"/>
  <c r="DP75" i="3"/>
  <c r="DK75" i="3"/>
  <c r="DL75" i="3" s="1"/>
  <c r="Z6" i="3"/>
  <c r="Y4" i="3"/>
  <c r="AW75" i="3"/>
  <c r="AX75" i="3" s="1"/>
  <c r="AW72" i="3"/>
  <c r="AX4" i="3"/>
  <c r="AM75" i="3"/>
  <c r="BF77" i="3"/>
  <c r="BG72" i="3"/>
  <c r="BF74" i="3"/>
  <c r="AP72" i="3"/>
  <c r="M76" i="3"/>
  <c r="N76" i="3" s="1"/>
  <c r="EE56" i="3"/>
  <c r="N56" i="3"/>
  <c r="DT33" i="3"/>
  <c r="DU38" i="3"/>
  <c r="DC38" i="3"/>
  <c r="AU33" i="3"/>
  <c r="BD24" i="3"/>
  <c r="BD23" i="3" s="1"/>
  <c r="EQ57" i="3"/>
  <c r="DD33" i="3"/>
  <c r="DO46" i="3"/>
  <c r="DN33" i="3"/>
  <c r="EB47" i="3"/>
  <c r="EB46" i="3" s="1"/>
  <c r="CJ23" i="3"/>
  <c r="CK24" i="3"/>
  <c r="CK23" i="3" s="1"/>
  <c r="EC27" i="3"/>
  <c r="EC65" i="3"/>
  <c r="ED65" i="3" s="1"/>
  <c r="ED66" i="3"/>
  <c r="CM33" i="3"/>
  <c r="CN38" i="3"/>
  <c r="EB39" i="3"/>
  <c r="EB38" i="3" s="1"/>
  <c r="DP72" i="3"/>
  <c r="F22" i="3"/>
  <c r="H22" i="3" s="1"/>
  <c r="EB22" i="3"/>
  <c r="U20" i="3"/>
  <c r="W20" i="3" s="1"/>
  <c r="AZ75" i="3"/>
  <c r="BA75" i="3" s="1"/>
  <c r="DK72" i="3"/>
  <c r="DV72" i="3"/>
  <c r="DV75" i="3"/>
  <c r="DX4" i="3"/>
  <c r="CR77" i="3"/>
  <c r="CR74" i="3"/>
  <c r="ED58" i="3"/>
  <c r="EJ67" i="3"/>
  <c r="AR67" i="3"/>
  <c r="BO76" i="3"/>
  <c r="BP76" i="3" s="1"/>
  <c r="BP56" i="3"/>
  <c r="EB57" i="3"/>
  <c r="EB56" i="3" s="1"/>
  <c r="EB76" i="3" s="1"/>
  <c r="EM20" i="3"/>
  <c r="EQ20" i="3" s="1"/>
  <c r="CK20" i="3"/>
  <c r="DC47" i="3"/>
  <c r="DC46" i="3"/>
  <c r="H17" i="3"/>
  <c r="BL72" i="3"/>
  <c r="CT72" i="3"/>
  <c r="CS74" i="3"/>
  <c r="CS77" i="3"/>
  <c r="S72" i="3"/>
  <c r="S75" i="3"/>
  <c r="T4" i="3"/>
  <c r="CV74" i="3"/>
  <c r="CW72" i="3"/>
  <c r="CW77" i="3" s="1"/>
  <c r="CV77" i="3"/>
  <c r="G8" i="3"/>
  <c r="G6" i="3" s="1"/>
  <c r="CX77" i="3"/>
  <c r="CX74" i="3"/>
  <c r="DR72" i="3" l="1"/>
  <c r="U33" i="3"/>
  <c r="U72" i="3" s="1"/>
  <c r="DQ77" i="3"/>
  <c r="EC38" i="3"/>
  <c r="ED38" i="3" s="1"/>
  <c r="AU72" i="3"/>
  <c r="CT77" i="3"/>
  <c r="AT74" i="3"/>
  <c r="AU74" i="3" s="1"/>
  <c r="I75" i="3"/>
  <c r="I77" i="3" s="1"/>
  <c r="H44" i="3"/>
  <c r="AH74" i="3"/>
  <c r="AG77" i="3"/>
  <c r="K4" i="3"/>
  <c r="EB23" i="3"/>
  <c r="CK38" i="3"/>
  <c r="W23" i="3"/>
  <c r="EB4" i="3"/>
  <c r="DC67" i="3"/>
  <c r="F4" i="3"/>
  <c r="H27" i="3"/>
  <c r="CI75" i="3"/>
  <c r="H38" i="3"/>
  <c r="CI72" i="3"/>
  <c r="CI74" i="3" s="1"/>
  <c r="AA77" i="3"/>
  <c r="AI72" i="3"/>
  <c r="AI77" i="3" s="1"/>
  <c r="DR75" i="3"/>
  <c r="DR77" i="3" s="1"/>
  <c r="DS77" i="3"/>
  <c r="CL77" i="3"/>
  <c r="DE77" i="3"/>
  <c r="BN77" i="3"/>
  <c r="BD75" i="3"/>
  <c r="R77" i="3"/>
  <c r="T75" i="3"/>
  <c r="AC75" i="3"/>
  <c r="DH75" i="3"/>
  <c r="DH72" i="3"/>
  <c r="DI20" i="3"/>
  <c r="BB77" i="3"/>
  <c r="ED27" i="3"/>
  <c r="AC72" i="3"/>
  <c r="AC77" i="3" s="1"/>
  <c r="DI38" i="3"/>
  <c r="DG33" i="3"/>
  <c r="DG72" i="3" s="1"/>
  <c r="H39" i="3"/>
  <c r="F33" i="3"/>
  <c r="X77" i="3"/>
  <c r="N72" i="3"/>
  <c r="AK77" i="3"/>
  <c r="AG74" i="3"/>
  <c r="ED8" i="3"/>
  <c r="W67" i="3"/>
  <c r="EQ67" i="3"/>
  <c r="N75" i="3"/>
  <c r="BD4" i="3"/>
  <c r="EQ56" i="3"/>
  <c r="ED39" i="3"/>
  <c r="DX75" i="3"/>
  <c r="AL77" i="3"/>
  <c r="AL74" i="3"/>
  <c r="AB77" i="3"/>
  <c r="CN33" i="3"/>
  <c r="CM75" i="3"/>
  <c r="CN75" i="3" s="1"/>
  <c r="CM72" i="3"/>
  <c r="DO33" i="3"/>
  <c r="DN75" i="3"/>
  <c r="DO75" i="3" s="1"/>
  <c r="DN72" i="3"/>
  <c r="I74" i="3"/>
  <c r="CY77" i="3"/>
  <c r="CY74" i="3"/>
  <c r="CZ74" i="3" s="1"/>
  <c r="CZ72" i="3"/>
  <c r="CZ77" i="3" s="1"/>
  <c r="AF33" i="3"/>
  <c r="EH33" i="3"/>
  <c r="AE75" i="3"/>
  <c r="AF75" i="3" s="1"/>
  <c r="AE72" i="3"/>
  <c r="CT74" i="3"/>
  <c r="DY74" i="3"/>
  <c r="DY77" i="3"/>
  <c r="DW77" i="3"/>
  <c r="DX72" i="3"/>
  <c r="EP72" i="3"/>
  <c r="DW74" i="3"/>
  <c r="DZ74" i="3"/>
  <c r="DZ77" i="3"/>
  <c r="EA72" i="3"/>
  <c r="EA77" i="3" s="1"/>
  <c r="CW74" i="3"/>
  <c r="DD72" i="3"/>
  <c r="EN33" i="3"/>
  <c r="DD75" i="3"/>
  <c r="DF75" i="3" s="1"/>
  <c r="DF33" i="3"/>
  <c r="AP77" i="3"/>
  <c r="AP74" i="3"/>
  <c r="AW77" i="3"/>
  <c r="AW74" i="3"/>
  <c r="AX74" i="3" s="1"/>
  <c r="AX72" i="3"/>
  <c r="AX77" i="3" s="1"/>
  <c r="W6" i="3"/>
  <c r="V4" i="3"/>
  <c r="DT75" i="3"/>
  <c r="DU75" i="3" s="1"/>
  <c r="DT72" i="3"/>
  <c r="DU4" i="3"/>
  <c r="J23" i="3"/>
  <c r="J75" i="3" s="1"/>
  <c r="K75" i="3" s="1"/>
  <c r="K24" i="3"/>
  <c r="K23" i="3" s="1"/>
  <c r="EC4" i="3"/>
  <c r="BS75" i="3"/>
  <c r="EE72" i="3"/>
  <c r="EK72" i="3"/>
  <c r="BL77" i="3"/>
  <c r="BL74" i="3"/>
  <c r="BM74" i="3" s="1"/>
  <c r="BM72" i="3"/>
  <c r="F20" i="3"/>
  <c r="DL72" i="3"/>
  <c r="DL77" i="3" s="1"/>
  <c r="DK77" i="3"/>
  <c r="DK74" i="3"/>
  <c r="DL74" i="3" s="1"/>
  <c r="DP77" i="3"/>
  <c r="DP74" i="3"/>
  <c r="DR74" i="3" s="1"/>
  <c r="BG74" i="3"/>
  <c r="ED68" i="3"/>
  <c r="EC67" i="3"/>
  <c r="ED67" i="3" s="1"/>
  <c r="EI72" i="3"/>
  <c r="AN77" i="3"/>
  <c r="AN74" i="3"/>
  <c r="AO72" i="3"/>
  <c r="AC74" i="3"/>
  <c r="BS72" i="3"/>
  <c r="BR74" i="3"/>
  <c r="BS74" i="3" s="1"/>
  <c r="BR77" i="3"/>
  <c r="EC24" i="3"/>
  <c r="ED25" i="3"/>
  <c r="Q77" i="3"/>
  <c r="EC56" i="3"/>
  <c r="ED57" i="3"/>
  <c r="CJ33" i="3"/>
  <c r="CJ75" i="3" s="1"/>
  <c r="DB33" i="3"/>
  <c r="BM75" i="3"/>
  <c r="BC72" i="3"/>
  <c r="EM23" i="3"/>
  <c r="EQ23" i="3" s="1"/>
  <c r="DU33" i="3"/>
  <c r="EO33" i="3"/>
  <c r="BG77" i="3"/>
  <c r="Y75" i="3"/>
  <c r="Z75" i="3" s="1"/>
  <c r="Y72" i="3"/>
  <c r="Z4" i="3"/>
  <c r="CQ33" i="3"/>
  <c r="CP72" i="3"/>
  <c r="CP75" i="3"/>
  <c r="H68" i="3"/>
  <c r="G67" i="3"/>
  <c r="H67" i="3" s="1"/>
  <c r="AO75" i="3"/>
  <c r="CO75" i="3"/>
  <c r="CO72" i="3"/>
  <c r="CQ4" i="3"/>
  <c r="Q74" i="3"/>
  <c r="ED46" i="3"/>
  <c r="ED47" i="3"/>
  <c r="BA72" i="3"/>
  <c r="AZ74" i="3"/>
  <c r="BA74" i="3" s="1"/>
  <c r="AR72" i="3"/>
  <c r="AR77" i="3" s="1"/>
  <c r="AQ77" i="3"/>
  <c r="AQ74" i="3"/>
  <c r="EJ72" i="3"/>
  <c r="ED34" i="3"/>
  <c r="H8" i="3"/>
  <c r="ED22" i="3"/>
  <c r="EB20" i="3"/>
  <c r="ED20" i="3" s="1"/>
  <c r="BO72" i="3"/>
  <c r="BO75" i="3"/>
  <c r="BP75" i="3" s="1"/>
  <c r="BP4" i="3"/>
  <c r="L77" i="3"/>
  <c r="L74" i="3"/>
  <c r="N74" i="3" s="1"/>
  <c r="W46" i="3"/>
  <c r="V33" i="3"/>
  <c r="H57" i="3"/>
  <c r="G56" i="3"/>
  <c r="DA4" i="3"/>
  <c r="DC6" i="3"/>
  <c r="CG74" i="3"/>
  <c r="CH74" i="3" s="1"/>
  <c r="EL72" i="3"/>
  <c r="CG77" i="3"/>
  <c r="CH72" i="3"/>
  <c r="CH77" i="3" s="1"/>
  <c r="EB33" i="3"/>
  <c r="H47" i="3"/>
  <c r="H46" i="3"/>
  <c r="H34" i="3"/>
  <c r="DM74" i="3"/>
  <c r="DM77" i="3"/>
  <c r="M77" i="3"/>
  <c r="DV77" i="3"/>
  <c r="DV74" i="3"/>
  <c r="V76" i="3"/>
  <c r="W76" i="3" s="1"/>
  <c r="W56" i="3"/>
  <c r="T72" i="3"/>
  <c r="EF72" i="3"/>
  <c r="S77" i="3"/>
  <c r="S74" i="3"/>
  <c r="T74" i="3" s="1"/>
  <c r="AM77" i="3"/>
  <c r="AM74" i="3"/>
  <c r="H25" i="3"/>
  <c r="G24" i="3"/>
  <c r="W33" i="3" l="1"/>
  <c r="U75" i="3"/>
  <c r="U77" i="3" s="1"/>
  <c r="AI74" i="3"/>
  <c r="EB72" i="3"/>
  <c r="ES72" i="3" s="1"/>
  <c r="CK75" i="3"/>
  <c r="CI77" i="3"/>
  <c r="T77" i="3"/>
  <c r="DI33" i="3"/>
  <c r="EA74" i="3"/>
  <c r="DG75" i="3"/>
  <c r="DI75" i="3" s="1"/>
  <c r="DG74" i="3"/>
  <c r="DI72" i="3"/>
  <c r="DH74" i="3"/>
  <c r="DH77" i="3"/>
  <c r="F75" i="3"/>
  <c r="N77" i="3"/>
  <c r="H20" i="3"/>
  <c r="F72" i="3"/>
  <c r="DX77" i="3"/>
  <c r="BS77" i="3"/>
  <c r="AR74" i="3"/>
  <c r="G33" i="3"/>
  <c r="H33" i="3" s="1"/>
  <c r="EB75" i="3"/>
  <c r="EC33" i="3"/>
  <c r="ED33" i="3" s="1"/>
  <c r="DX74" i="3"/>
  <c r="CQ75" i="3"/>
  <c r="ED6" i="3"/>
  <c r="Z72" i="3"/>
  <c r="Z77" i="3" s="1"/>
  <c r="Y77" i="3"/>
  <c r="Y74" i="3"/>
  <c r="Z74" i="3" s="1"/>
  <c r="EG72" i="3"/>
  <c r="AF72" i="3"/>
  <c r="AF77" i="3" s="1"/>
  <c r="AE77" i="3"/>
  <c r="AE74" i="3"/>
  <c r="AF74" i="3" s="1"/>
  <c r="EH72" i="3"/>
  <c r="CM74" i="3"/>
  <c r="CN74" i="3" s="1"/>
  <c r="CM77" i="3"/>
  <c r="CN72" i="3"/>
  <c r="CN77" i="3" s="1"/>
  <c r="BC74" i="3"/>
  <c r="BD74" i="3" s="1"/>
  <c r="BD72" i="3"/>
  <c r="BD77" i="3" s="1"/>
  <c r="BC77" i="3"/>
  <c r="EC76" i="3"/>
  <c r="ED76" i="3" s="1"/>
  <c r="ED56" i="3"/>
  <c r="H24" i="3"/>
  <c r="H23" i="3" s="1"/>
  <c r="G23" i="3"/>
  <c r="DA75" i="3"/>
  <c r="DA72" i="3"/>
  <c r="DC4" i="3"/>
  <c r="H6" i="3"/>
  <c r="G4" i="3"/>
  <c r="CO74" i="3"/>
  <c r="CO77" i="3"/>
  <c r="CP77" i="3"/>
  <c r="CQ72" i="3"/>
  <c r="CP74" i="3"/>
  <c r="DC33" i="3"/>
  <c r="DB72" i="3"/>
  <c r="DB75" i="3"/>
  <c r="AO77" i="3"/>
  <c r="EO72" i="3"/>
  <c r="DT74" i="3"/>
  <c r="DU74" i="3" s="1"/>
  <c r="DT77" i="3"/>
  <c r="DU72" i="3"/>
  <c r="DU77" i="3" s="1"/>
  <c r="DD77" i="3"/>
  <c r="DD74" i="3"/>
  <c r="DF74" i="3" s="1"/>
  <c r="DF72" i="3"/>
  <c r="DF77" i="3" s="1"/>
  <c r="EN72" i="3"/>
  <c r="DO72" i="3"/>
  <c r="DO77" i="3" s="1"/>
  <c r="DN74" i="3"/>
  <c r="DO74" i="3" s="1"/>
  <c r="DN77" i="3"/>
  <c r="G76" i="3"/>
  <c r="H76" i="3" s="1"/>
  <c r="H56" i="3"/>
  <c r="J72" i="3"/>
  <c r="EC23" i="3"/>
  <c r="ED24" i="3"/>
  <c r="ED23" i="3" s="1"/>
  <c r="AO74" i="3"/>
  <c r="BM77" i="3"/>
  <c r="U74" i="3"/>
  <c r="EM33" i="3"/>
  <c r="EQ33" i="3" s="1"/>
  <c r="CK33" i="3"/>
  <c r="CJ72" i="3"/>
  <c r="V75" i="3"/>
  <c r="V72" i="3"/>
  <c r="W4" i="3"/>
  <c r="BP72" i="3"/>
  <c r="BP77" i="3" s="1"/>
  <c r="BO77" i="3"/>
  <c r="BO74" i="3"/>
  <c r="BP74" i="3" s="1"/>
  <c r="W75" i="3" l="1"/>
  <c r="DG77" i="3"/>
  <c r="DI74" i="3"/>
  <c r="EB74" i="3"/>
  <c r="F77" i="3"/>
  <c r="EB77" i="3"/>
  <c r="F74" i="3"/>
  <c r="DC75" i="3"/>
  <c r="CQ77" i="3"/>
  <c r="CJ77" i="3"/>
  <c r="CK72" i="3"/>
  <c r="CK77" i="3" s="1"/>
  <c r="CJ74" i="3"/>
  <c r="CK74" i="3" s="1"/>
  <c r="EM72" i="3"/>
  <c r="EQ72" i="3" s="1"/>
  <c r="EQ73" i="3" s="1"/>
  <c r="EC72" i="3"/>
  <c r="EC75" i="3"/>
  <c r="ED75" i="3" s="1"/>
  <c r="ED4" i="3"/>
  <c r="DB74" i="3"/>
  <c r="DB77" i="3"/>
  <c r="DC72" i="3"/>
  <c r="G72" i="3"/>
  <c r="G75" i="3"/>
  <c r="H75" i="3" s="1"/>
  <c r="H4" i="3"/>
  <c r="J77" i="3"/>
  <c r="J74" i="3"/>
  <c r="K74" i="3" s="1"/>
  <c r="K72" i="3"/>
  <c r="K77" i="3" s="1"/>
  <c r="CQ74" i="3"/>
  <c r="V77" i="3"/>
  <c r="V74" i="3"/>
  <c r="W74" i="3" s="1"/>
  <c r="W72" i="3"/>
  <c r="DA74" i="3"/>
  <c r="DA77" i="3"/>
  <c r="W77" i="3" l="1"/>
  <c r="DC77" i="3"/>
  <c r="DC74" i="3"/>
  <c r="H72" i="3"/>
  <c r="H77" i="3" s="1"/>
  <c r="G77" i="3"/>
  <c r="G74" i="3"/>
  <c r="H74" i="3" s="1"/>
  <c r="EC77" i="3"/>
  <c r="ED72" i="3"/>
  <c r="EC74" i="3"/>
  <c r="ED74" i="3" s="1"/>
</calcChain>
</file>

<file path=xl/sharedStrings.xml><?xml version="1.0" encoding="utf-8"?>
<sst xmlns="http://schemas.openxmlformats.org/spreadsheetml/2006/main" count="462" uniqueCount="113">
  <si>
    <t>200 Расходы</t>
  </si>
  <si>
    <t>210 Оплата труда и начисл на оплату труда</t>
  </si>
  <si>
    <t>211 Заработная плата</t>
  </si>
  <si>
    <t>212 Командировочные расходы</t>
  </si>
  <si>
    <t>213 Начисления на оплату труда</t>
  </si>
  <si>
    <t>220 Приобретение услуг</t>
  </si>
  <si>
    <t>221 Услуги связи</t>
  </si>
  <si>
    <t>222 транспортные расходы</t>
  </si>
  <si>
    <t>223 Оплата за электроэнергию</t>
  </si>
  <si>
    <t>223 Оплата за водоснабжение</t>
  </si>
  <si>
    <t>224 Арендная плата за имущество</t>
  </si>
  <si>
    <t>225 Содержание помещений</t>
  </si>
  <si>
    <t>226 Прочие услуги</t>
  </si>
  <si>
    <t>240 Безвозмезд.и безвоз-вратн.перечисл.орг-м</t>
  </si>
  <si>
    <t>242 Безвозмезд.и безвозврат. перечисл.за искл.гос.орг-м</t>
  </si>
  <si>
    <t>251 Перечисления б-там др.уровней безвозврат. Перечисл.гос.орг-м</t>
  </si>
  <si>
    <t>260 Социальное обеспечение</t>
  </si>
  <si>
    <t>262 Пособия</t>
  </si>
  <si>
    <t xml:space="preserve">262 Пособия  ВР  321                                               </t>
  </si>
  <si>
    <t xml:space="preserve">262 Пособия  ВР  322                                               </t>
  </si>
  <si>
    <t>262 Пособия   ВР 330</t>
  </si>
  <si>
    <t>262 Пособия    ВР 360</t>
  </si>
  <si>
    <t>290 Прочие расходы</t>
  </si>
  <si>
    <t>300 Поступление нефинансовых активов</t>
  </si>
  <si>
    <t>310 Увеличение стоимости основных средств</t>
  </si>
  <si>
    <t>340 котельно-печное топливо</t>
  </si>
  <si>
    <t>340 Питание</t>
  </si>
  <si>
    <t>ВСЕГО РАСХОДОВ</t>
  </si>
  <si>
    <t>гсм</t>
  </si>
  <si>
    <t>канц</t>
  </si>
  <si>
    <t>план</t>
  </si>
  <si>
    <t xml:space="preserve">факт </t>
  </si>
  <si>
    <t>% исп</t>
  </si>
  <si>
    <t>О100</t>
  </si>
  <si>
    <t>Общегосударственные вопросы</t>
  </si>
  <si>
    <t>О102</t>
  </si>
  <si>
    <t>121, 129</t>
  </si>
  <si>
    <t>Глава</t>
  </si>
  <si>
    <t>О104</t>
  </si>
  <si>
    <t>центральный аппарат</t>
  </si>
  <si>
    <t>обеспечение деятельности</t>
  </si>
  <si>
    <t>О106</t>
  </si>
  <si>
    <t>финансовый отдел</t>
  </si>
  <si>
    <t>О107</t>
  </si>
  <si>
    <t>Проведение выборов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</si>
  <si>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</si>
  <si>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</si>
  <si>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</si>
  <si>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</si>
  <si>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</si>
  <si>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</si>
  <si>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</si>
  <si>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 xml:space="preserve">121, 129 </t>
  </si>
  <si>
    <t>Осуществление первичного воинского учета</t>
  </si>
  <si>
    <t>О400</t>
  </si>
  <si>
    <t>Национальная экономика</t>
  </si>
  <si>
    <t>О401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</si>
  <si>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</si>
  <si>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</si>
  <si>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</si>
  <si>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</si>
  <si>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</si>
  <si>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</si>
  <si>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</si>
  <si>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</si>
  <si>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коммунальное хозяйство</t>
  </si>
  <si>
    <t>О503</t>
  </si>
  <si>
    <t>О800</t>
  </si>
  <si>
    <t>Культура</t>
  </si>
  <si>
    <t>О801</t>
  </si>
  <si>
    <t>дома культуры</t>
  </si>
  <si>
    <t>библиотеки</t>
  </si>
  <si>
    <t>Социальная политика</t>
  </si>
  <si>
    <t>Пенсии и пособия</t>
  </si>
  <si>
    <t>Физическая культура и спорт</t>
  </si>
  <si>
    <t xml:space="preserve">Физическая культура </t>
  </si>
  <si>
    <t>Межбюджетные трансферты</t>
  </si>
  <si>
    <t>Внутренние обороты</t>
  </si>
  <si>
    <t>О600</t>
  </si>
  <si>
    <t>Охрана окружающей среды</t>
  </si>
  <si>
    <t>О605</t>
  </si>
  <si>
    <t>в том числе казенные учреждения</t>
  </si>
  <si>
    <t xml:space="preserve">                     бюджетные учреждения</t>
  </si>
  <si>
    <t>налог наимущесво и земельный налог</t>
  </si>
  <si>
    <t>прочие налоги и сборы</t>
  </si>
  <si>
    <t>иные платежи</t>
  </si>
  <si>
    <t>налог на имущество и земельный налог</t>
  </si>
  <si>
    <t>Закупки в области геодезии</t>
  </si>
  <si>
    <t xml:space="preserve">иные субсидии </t>
  </si>
  <si>
    <t>Бюджетные инвестиции</t>
  </si>
  <si>
    <t xml:space="preserve"> </t>
  </si>
  <si>
    <t>291 Налоги, пошлины и сборы</t>
  </si>
  <si>
    <t>292 Штрафы за нарушение законодательства о налогах и сборах</t>
  </si>
  <si>
    <t>293 Штрафы за нарушение законодательства о закупках</t>
  </si>
  <si>
    <t>295 Другие экономические санкции</t>
  </si>
  <si>
    <t>296 Иные расходы</t>
  </si>
  <si>
    <t>О502</t>
  </si>
  <si>
    <t>благоустройство</t>
  </si>
  <si>
    <t xml:space="preserve">264 Социальные пособия </t>
  </si>
  <si>
    <t>343 ГСМ</t>
  </si>
  <si>
    <t>346 Канцелярские и хозяйственные расходы</t>
  </si>
  <si>
    <t>344 стр.мат.</t>
  </si>
  <si>
    <t>228 Услуги, работы для целей капитальных вложений</t>
  </si>
  <si>
    <t>Другие вопросы в области охраны окружающей среды</t>
  </si>
  <si>
    <t>227 страхование</t>
  </si>
  <si>
    <t>обслуживание мун.долга</t>
  </si>
  <si>
    <t>231 Обслуживание внутреннего долга</t>
  </si>
  <si>
    <t>Премии и гранты</t>
  </si>
  <si>
    <t>расходы на оплату труда</t>
  </si>
  <si>
    <t>340 ВСЕГО</t>
  </si>
  <si>
    <t>запчасти</t>
  </si>
  <si>
    <t>закупка энергетических ресурсов</t>
  </si>
  <si>
    <t>Исполнение бюджета по МО Баяндай  на 01 апреля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</si>
</sst>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FF"/>
      <name val="Arial Cyr"/>
      <charset val="204"/>
    </font>
    <font>
      <b/>
      <sz val="11"/>
      <color indexed="12"/>
      <name val="Arial Cyr"/>
      <charset val="204"/>
    </font>
    <font>
      <b/>
      <sz val="11"/>
      <color rgb="FF0000FF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/>
    <xf numFmtId="0" fontId="2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5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5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  <xf numFmtId="165" fontId="0" fillId="0" borderId="1" xfId="0" applyNumberForma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1" fontId="2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/>
    <xf numFmtId="2" fontId="2" fillId="0" borderId="6" xfId="0" applyNumberFormat="1" applyFont="1" applyBorder="1"/>
    <xf numFmtId="164" fontId="1" fillId="0" borderId="6" xfId="0" applyNumberFormat="1" applyFont="1" applyBorder="1"/>
    <xf numFmtId="2" fontId="1" fillId="0" borderId="6" xfId="0" applyNumberFormat="1" applyFont="1" applyBorder="1"/>
    <xf numFmtId="0" fontId="2" fillId="0" borderId="6" xfId="0" applyFont="1" applyBorder="1"/>
    <xf numFmtId="2" fontId="2" fillId="0" borderId="5" xfId="0" applyNumberFormat="1" applyFont="1" applyBorder="1"/>
    <xf numFmtId="164" fontId="2" fillId="0" borderId="6" xfId="0" applyNumberFormat="1" applyFont="1" applyBorder="1"/>
    <xf numFmtId="0" fontId="6" fillId="0" borderId="1" xfId="0" applyFont="1" applyBorder="1"/>
    <xf numFmtId="2" fontId="7" fillId="0" borderId="6" xfId="0" applyNumberFormat="1" applyFont="1" applyBorder="1"/>
    <xf numFmtId="0" fontId="1" fillId="0" borderId="2" xfId="0" applyFont="1" applyBorder="1"/>
    <xf numFmtId="0" fontId="0" fillId="2" borderId="0" xfId="0" applyFill="1"/>
    <xf numFmtId="0" fontId="2" fillId="0" borderId="2" xfId="0" applyFont="1" applyBorder="1"/>
    <xf numFmtId="2" fontId="1" fillId="0" borderId="1" xfId="0" applyNumberFormat="1" applyFont="1" applyFill="1" applyBorder="1"/>
    <xf numFmtId="2" fontId="2" fillId="0" borderId="1" xfId="0" applyNumberFormat="1" applyFont="1" applyFill="1" applyBorder="1"/>
    <xf numFmtId="14" fontId="1" fillId="0" borderId="1" xfId="0" applyNumberFormat="1" applyFont="1" applyBorder="1" applyAlignment="1">
      <alignment vertical="top" wrapText="1"/>
    </xf>
    <xf numFmtId="2" fontId="1" fillId="3" borderId="1" xfId="0" applyNumberFormat="1" applyFont="1" applyFill="1" applyBorder="1"/>
    <xf numFmtId="0" fontId="8" fillId="0" borderId="0" xfId="0" applyFont="1"/>
    <xf numFmtId="2" fontId="1" fillId="3" borderId="6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ont="1"/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2" fontId="0" fillId="0" borderId="0" xfId="0" applyNumberFormat="1"/>
    <xf numFmtId="2" fontId="9" fillId="0" borderId="1" xfId="0" applyNumberFormat="1" applyFont="1" applyBorder="1"/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9" fillId="3" borderId="1" xfId="0" applyNumberFormat="1" applyFont="1" applyFill="1" applyBorder="1"/>
    <xf numFmtId="2" fontId="1" fillId="4" borderId="1" xfId="0" applyNumberFormat="1" applyFont="1" applyFill="1" applyBorder="1"/>
    <xf numFmtId="2" fontId="1" fillId="4" borderId="6" xfId="0" applyNumberFormat="1" applyFont="1" applyFill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6600FF"/>
      <color rgb="FFFFFF00"/>
      <color rgb="FFFF66CC"/>
      <color rgb="FF00FF00"/>
      <color rgb="FFFF00FF"/>
      <color rgb="FF0066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7"/>
  <sheetViews>
    <sheetView zoomScale="80" zoomScaleNormal="80" workbookViewId="0">
      <pane xSplit="6" ySplit="7" topLeftCell="BA38" activePane="bottomRight" state="frozen"/>
      <selection pane="topRight" activeCell="H1" sqref="H1"/>
      <selection pane="bottomLeft" activeCell="A8" sqref="A8"/>
      <selection pane="bottomRight" activeCell="BM1" sqref="BM1:BN1048576"/>
    </sheetView>
  </sheetViews>
  <sheetFormatPr defaultRowHeight="15" x14ac:dyDescent="0.25"/>
  <cols>
    <col min="1" max="1" width="6.140625" customWidth="1"/>
    <col min="2" max="2" width="10" customWidth="1"/>
    <col min="3" max="3" width="48" customWidth="1"/>
    <col min="4" max="4" width="12.5703125" hidden="1" customWidth="1"/>
    <col min="5" max="5" width="12.7109375" hidden="1" customWidth="1"/>
    <col min="6" max="6" width="13.85546875" customWidth="1"/>
    <col min="7" max="7" width="14" customWidth="1"/>
    <col min="8" max="8" width="14.85546875" customWidth="1"/>
    <col min="9" max="9" width="0.140625" hidden="1" customWidth="1"/>
    <col min="10" max="10" width="11.85546875" hidden="1" customWidth="1"/>
    <col min="11" max="11" width="9.140625" hidden="1" customWidth="1"/>
    <col min="12" max="12" width="14.5703125" customWidth="1"/>
    <col min="13" max="13" width="15" customWidth="1"/>
    <col min="14" max="14" width="12.140625" customWidth="1"/>
    <col min="15" max="15" width="11" customWidth="1"/>
    <col min="16" max="16" width="13" customWidth="1"/>
    <col min="17" max="17" width="5.7109375" customWidth="1"/>
    <col min="18" max="18" width="5.42578125" customWidth="1"/>
    <col min="19" max="20" width="13.5703125" customWidth="1"/>
    <col min="21" max="21" width="6.42578125" customWidth="1"/>
    <col min="22" max="22" width="15" customWidth="1"/>
    <col min="23" max="23" width="10.5703125" customWidth="1"/>
    <col min="24" max="24" width="11.7109375" hidden="1" customWidth="1"/>
    <col min="25" max="25" width="10.5703125" hidden="1" customWidth="1"/>
    <col min="26" max="26" width="9.140625" hidden="1" customWidth="1"/>
    <col min="27" max="27" width="11.7109375" hidden="1" customWidth="1"/>
    <col min="28" max="28" width="10.140625" hidden="1" customWidth="1"/>
    <col min="29" max="29" width="9.140625" hidden="1" customWidth="1"/>
    <col min="30" max="31" width="11" hidden="1" customWidth="1"/>
    <col min="32" max="32" width="9.140625" hidden="1" customWidth="1"/>
    <col min="33" max="33" width="14" customWidth="1"/>
    <col min="34" max="34" width="13.85546875" customWidth="1"/>
    <col min="35" max="35" width="7.42578125" customWidth="1"/>
    <col min="36" max="47" width="8.85546875" hidden="1" customWidth="1"/>
    <col min="48" max="48" width="13.28515625" customWidth="1"/>
    <col min="49" max="49" width="13.42578125" customWidth="1"/>
    <col min="50" max="50" width="12.28515625" customWidth="1"/>
    <col min="51" max="51" width="11.42578125" customWidth="1"/>
    <col min="52" max="52" width="5.42578125" customWidth="1"/>
    <col min="53" max="53" width="5.140625" customWidth="1"/>
    <col min="54" max="54" width="12.5703125" customWidth="1"/>
    <col min="55" max="56" width="14.7109375" customWidth="1"/>
    <col min="57" max="57" width="14.42578125" customWidth="1"/>
    <col min="58" max="58" width="5.42578125" customWidth="1"/>
    <col min="59" max="59" width="13.5703125" customWidth="1"/>
    <col min="60" max="60" width="6.140625" customWidth="1"/>
    <col min="61" max="61" width="12.7109375" customWidth="1"/>
    <col min="62" max="62" width="13" customWidth="1"/>
    <col min="63" max="63" width="12.140625" customWidth="1"/>
    <col min="64" max="64" width="14.5703125" customWidth="1"/>
  </cols>
  <sheetData>
    <row r="1" spans="1:64" x14ac:dyDescent="0.25">
      <c r="A1" s="1"/>
      <c r="B1" s="1"/>
      <c r="C1" s="1" t="s">
        <v>90</v>
      </c>
      <c r="D1" s="1"/>
      <c r="E1" s="1"/>
      <c r="F1" s="1"/>
      <c r="G1" s="2" t="s">
        <v>112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15" customHeight="1" x14ac:dyDescent="0.25">
      <c r="A2" s="3"/>
      <c r="B2" s="3"/>
      <c r="C2" s="3"/>
      <c r="D2" s="71"/>
      <c r="E2" s="46">
        <v>42736</v>
      </c>
      <c r="F2" s="67" t="s">
        <v>0</v>
      </c>
      <c r="G2" s="72" t="s">
        <v>1</v>
      </c>
      <c r="H2" s="69" t="s">
        <v>2</v>
      </c>
      <c r="I2" s="82" t="s">
        <v>3</v>
      </c>
      <c r="J2" s="83"/>
      <c r="K2" s="84"/>
      <c r="L2" s="69" t="s">
        <v>4</v>
      </c>
      <c r="M2" s="67" t="s">
        <v>5</v>
      </c>
      <c r="N2" s="69" t="s">
        <v>6</v>
      </c>
      <c r="O2" s="69" t="s">
        <v>7</v>
      </c>
      <c r="P2" s="69" t="s">
        <v>8</v>
      </c>
      <c r="Q2" s="69" t="s">
        <v>9</v>
      </c>
      <c r="R2" s="69" t="s">
        <v>10</v>
      </c>
      <c r="S2" s="71" t="s">
        <v>11</v>
      </c>
      <c r="T2" s="69" t="s">
        <v>12</v>
      </c>
      <c r="U2" s="73" t="s">
        <v>104</v>
      </c>
      <c r="V2" s="69" t="s">
        <v>102</v>
      </c>
      <c r="W2" s="73" t="s">
        <v>106</v>
      </c>
      <c r="X2" s="79" t="s">
        <v>13</v>
      </c>
      <c r="Y2" s="80"/>
      <c r="Z2" s="81"/>
      <c r="AA2" s="82" t="s">
        <v>14</v>
      </c>
      <c r="AB2" s="83"/>
      <c r="AC2" s="84"/>
      <c r="AD2" s="70"/>
      <c r="AE2" s="70"/>
      <c r="AF2" s="70"/>
      <c r="AG2" s="74" t="s">
        <v>15</v>
      </c>
      <c r="AH2" s="68" t="s">
        <v>16</v>
      </c>
      <c r="AI2" s="67" t="s">
        <v>17</v>
      </c>
      <c r="AJ2" s="76" t="s">
        <v>18</v>
      </c>
      <c r="AK2" s="77"/>
      <c r="AL2" s="78"/>
      <c r="AM2" s="76" t="s">
        <v>19</v>
      </c>
      <c r="AN2" s="77"/>
      <c r="AO2" s="78"/>
      <c r="AP2" s="76" t="s">
        <v>20</v>
      </c>
      <c r="AQ2" s="77"/>
      <c r="AR2" s="78"/>
      <c r="AS2" s="76" t="s">
        <v>21</v>
      </c>
      <c r="AT2" s="77"/>
      <c r="AU2" s="78"/>
      <c r="AV2" s="69" t="s">
        <v>98</v>
      </c>
      <c r="AW2" s="67" t="s">
        <v>22</v>
      </c>
      <c r="AX2" s="73" t="s">
        <v>91</v>
      </c>
      <c r="AY2" s="73" t="s">
        <v>92</v>
      </c>
      <c r="AZ2" s="73" t="s">
        <v>93</v>
      </c>
      <c r="BA2" s="73" t="s">
        <v>94</v>
      </c>
      <c r="BB2" s="73" t="s">
        <v>95</v>
      </c>
      <c r="BC2" s="67" t="s">
        <v>23</v>
      </c>
      <c r="BD2" s="69" t="s">
        <v>24</v>
      </c>
      <c r="BE2" s="75" t="s">
        <v>109</v>
      </c>
      <c r="BF2" s="69" t="s">
        <v>25</v>
      </c>
      <c r="BG2" s="69" t="s">
        <v>101</v>
      </c>
      <c r="BH2" s="69" t="s">
        <v>26</v>
      </c>
      <c r="BI2" s="69" t="s">
        <v>99</v>
      </c>
      <c r="BJ2" s="69" t="s">
        <v>100</v>
      </c>
      <c r="BK2" s="73" t="s">
        <v>110</v>
      </c>
      <c r="BL2" s="67" t="s">
        <v>27</v>
      </c>
    </row>
    <row r="3" spans="1:64" ht="15" customHeight="1" x14ac:dyDescent="0.25">
      <c r="A3" s="3"/>
      <c r="B3" s="3"/>
      <c r="C3" s="3"/>
      <c r="D3" s="3"/>
      <c r="E3" s="3"/>
      <c r="F3" s="5" t="s">
        <v>30</v>
      </c>
      <c r="G3" s="5" t="s">
        <v>30</v>
      </c>
      <c r="H3" s="5" t="s">
        <v>30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30</v>
      </c>
      <c r="N3" s="5" t="s">
        <v>30</v>
      </c>
      <c r="O3" s="5" t="s">
        <v>30</v>
      </c>
      <c r="P3" s="5" t="s">
        <v>30</v>
      </c>
      <c r="Q3" s="5" t="s">
        <v>30</v>
      </c>
      <c r="R3" s="5" t="s">
        <v>30</v>
      </c>
      <c r="S3" s="7" t="s">
        <v>30</v>
      </c>
      <c r="T3" s="7" t="s">
        <v>30</v>
      </c>
      <c r="U3" s="7" t="s">
        <v>30</v>
      </c>
      <c r="V3" s="7" t="s">
        <v>30</v>
      </c>
      <c r="W3" s="7" t="s">
        <v>30</v>
      </c>
      <c r="X3" s="7" t="s">
        <v>30</v>
      </c>
      <c r="Y3" s="7" t="s">
        <v>31</v>
      </c>
      <c r="Z3" s="7" t="s">
        <v>32</v>
      </c>
      <c r="AA3" s="7" t="s">
        <v>30</v>
      </c>
      <c r="AB3" s="7" t="s">
        <v>31</v>
      </c>
      <c r="AC3" s="7" t="s">
        <v>32</v>
      </c>
      <c r="AD3" s="7"/>
      <c r="AE3" s="7"/>
      <c r="AF3" s="7"/>
      <c r="AG3" s="7" t="s">
        <v>30</v>
      </c>
      <c r="AH3" s="7" t="s">
        <v>30</v>
      </c>
      <c r="AI3" s="7" t="s">
        <v>30</v>
      </c>
      <c r="AJ3" s="7" t="s">
        <v>30</v>
      </c>
      <c r="AK3" s="7" t="s">
        <v>31</v>
      </c>
      <c r="AL3" s="7" t="s">
        <v>32</v>
      </c>
      <c r="AM3" s="7" t="s">
        <v>30</v>
      </c>
      <c r="AN3" s="7" t="s">
        <v>31</v>
      </c>
      <c r="AO3" s="7" t="s">
        <v>32</v>
      </c>
      <c r="AP3" s="7" t="s">
        <v>30</v>
      </c>
      <c r="AQ3" s="7" t="s">
        <v>31</v>
      </c>
      <c r="AR3" s="7" t="s">
        <v>32</v>
      </c>
      <c r="AS3" s="7" t="s">
        <v>30</v>
      </c>
      <c r="AT3" s="7" t="s">
        <v>31</v>
      </c>
      <c r="AU3" s="7" t="s">
        <v>32</v>
      </c>
      <c r="AV3" s="7" t="s">
        <v>30</v>
      </c>
      <c r="AW3" s="7" t="s">
        <v>30</v>
      </c>
      <c r="AX3" s="7" t="s">
        <v>30</v>
      </c>
      <c r="AY3" s="7" t="s">
        <v>30</v>
      </c>
      <c r="AZ3" s="7" t="s">
        <v>30</v>
      </c>
      <c r="BA3" s="7" t="s">
        <v>30</v>
      </c>
      <c r="BB3" s="7" t="s">
        <v>30</v>
      </c>
      <c r="BC3" s="7" t="s">
        <v>30</v>
      </c>
      <c r="BD3" s="7" t="s">
        <v>30</v>
      </c>
      <c r="BE3" s="7" t="s">
        <v>30</v>
      </c>
      <c r="BF3" s="7" t="s">
        <v>30</v>
      </c>
      <c r="BG3" s="7" t="s">
        <v>30</v>
      </c>
      <c r="BH3" s="7" t="s">
        <v>30</v>
      </c>
      <c r="BI3" s="7" t="s">
        <v>30</v>
      </c>
      <c r="BJ3" s="7" t="s">
        <v>30</v>
      </c>
      <c r="BK3" s="7" t="s">
        <v>30</v>
      </c>
      <c r="BL3" s="7" t="s">
        <v>30</v>
      </c>
    </row>
    <row r="4" spans="1:64" x14ac:dyDescent="0.25">
      <c r="A4" s="9" t="s">
        <v>33</v>
      </c>
      <c r="B4" s="9"/>
      <c r="C4" s="9" t="s">
        <v>34</v>
      </c>
      <c r="D4" s="9">
        <f>D5</f>
        <v>0</v>
      </c>
      <c r="E4" s="9">
        <f>E5</f>
        <v>0</v>
      </c>
      <c r="F4" s="10">
        <f>F5+F6+F13+F14+F15+F17</f>
        <v>8955000</v>
      </c>
      <c r="G4" s="10">
        <f t="shared" ref="G4" si="0">G5+G6+G13+G14+G15+G17</f>
        <v>8506100</v>
      </c>
      <c r="H4" s="10">
        <f t="shared" ref="H4" si="1">H5+H6+H13+H14+H15+H17</f>
        <v>6533100</v>
      </c>
      <c r="I4" s="10">
        <f t="shared" ref="I4:J4" si="2">I5+I6+I13+I14+I15+I17</f>
        <v>0</v>
      </c>
      <c r="J4" s="10">
        <f t="shared" si="2"/>
        <v>0</v>
      </c>
      <c r="K4" s="12" t="e">
        <f t="shared" ref="K4:K53" si="3">J4/I4*100</f>
        <v>#DIV/0!</v>
      </c>
      <c r="L4" s="10">
        <f t="shared" ref="L4" si="4">L5+L6+L13+L14+L15+L17</f>
        <v>1973000</v>
      </c>
      <c r="M4" s="10">
        <f t="shared" ref="M4" si="5">M5+M6+M13+M14+M15+M17</f>
        <v>400300</v>
      </c>
      <c r="N4" s="10">
        <f t="shared" ref="N4" si="6">N5+N6+N13+N14+N15+N17</f>
        <v>100000</v>
      </c>
      <c r="O4" s="10">
        <f t="shared" ref="O4" si="7">O5+O6+O13+O14+O15+O17</f>
        <v>0</v>
      </c>
      <c r="P4" s="10">
        <f t="shared" ref="P4" si="8">P5+P6+P13+P14+P15+P17</f>
        <v>150000</v>
      </c>
      <c r="Q4" s="10">
        <f t="shared" ref="Q4" si="9">Q5+Q6+Q13+Q14+Q15+Q17</f>
        <v>0</v>
      </c>
      <c r="R4" s="10">
        <f t="shared" ref="R4" si="10">R5+R6+R13+R14+R15+R17</f>
        <v>0</v>
      </c>
      <c r="S4" s="10">
        <f t="shared" ref="S4" si="11">S5+S6+S13+S14+S15+S17</f>
        <v>10900</v>
      </c>
      <c r="T4" s="10">
        <f t="shared" ref="T4" si="12">T5+T6+T13+T14+T15+T17</f>
        <v>139400</v>
      </c>
      <c r="U4" s="10">
        <f t="shared" ref="U4" si="13">U5+U6+U13+U14+U15+U17</f>
        <v>0</v>
      </c>
      <c r="V4" s="10">
        <f t="shared" ref="V4" si="14">V5+V6+V13+V14+V15+V17</f>
        <v>0</v>
      </c>
      <c r="W4" s="10">
        <f t="shared" ref="W4" si="15">W5+W6+W13+W14+W15+W17</f>
        <v>0</v>
      </c>
      <c r="X4" s="10">
        <f t="shared" ref="X4:Y4" si="16">X5+X6+X13+X14+X15+X17</f>
        <v>0</v>
      </c>
      <c r="Y4" s="10">
        <f t="shared" si="16"/>
        <v>0</v>
      </c>
      <c r="Z4" s="12" t="e">
        <f t="shared" ref="Z4:Z53" si="17">Y4/X4*100</f>
        <v>#DIV/0!</v>
      </c>
      <c r="AA4" s="10">
        <f t="shared" ref="AA4:AB4" si="18">AA5+AA6+AA13+AA14+AA15+AA17</f>
        <v>0</v>
      </c>
      <c r="AB4" s="10">
        <f t="shared" si="18"/>
        <v>0</v>
      </c>
      <c r="AC4" s="12" t="e">
        <f t="shared" ref="AC4:AC53" si="19">AB4/AA4*100</f>
        <v>#DIV/0!</v>
      </c>
      <c r="AD4" s="10">
        <f t="shared" ref="AD4:AE4" si="20">AD5+AD6+AD13+AD14+AD15+AD17</f>
        <v>0</v>
      </c>
      <c r="AE4" s="10">
        <f t="shared" si="20"/>
        <v>0</v>
      </c>
      <c r="AF4" s="12" t="e">
        <f t="shared" ref="AF4" si="21">AE4/AD4*100</f>
        <v>#DIV/0!</v>
      </c>
      <c r="AG4" s="10">
        <f t="shared" ref="AG4" si="22">AG5+AG6+AG13+AG14+AG15+AG17</f>
        <v>0</v>
      </c>
      <c r="AH4" s="10">
        <f t="shared" ref="AH4" si="23">AH5+AH6+AH13+AH14+AH15+AH17</f>
        <v>0</v>
      </c>
      <c r="AI4" s="10">
        <f t="shared" ref="AI4" si="24">AI5+AI6+AI13+AI14+AI15+AI17</f>
        <v>0</v>
      </c>
      <c r="AJ4" s="10">
        <f t="shared" ref="AJ4:AK4" si="25">AJ5+AJ6+AJ13+AJ14+AJ15+AJ17</f>
        <v>0</v>
      </c>
      <c r="AK4" s="10">
        <f t="shared" si="25"/>
        <v>0</v>
      </c>
      <c r="AL4" s="12" t="e">
        <f t="shared" ref="AL4" si="26">AK4/AJ4*100</f>
        <v>#DIV/0!</v>
      </c>
      <c r="AM4" s="10">
        <f t="shared" ref="AM4:AN4" si="27">AM5+AM6+AM13+AM14+AM15+AM17</f>
        <v>0</v>
      </c>
      <c r="AN4" s="10">
        <f t="shared" si="27"/>
        <v>0</v>
      </c>
      <c r="AO4" s="12" t="e">
        <f t="shared" ref="AO4" si="28">AN4/AM4*100</f>
        <v>#DIV/0!</v>
      </c>
      <c r="AP4" s="10">
        <f t="shared" ref="AP4:AQ4" si="29">AP5+AP6+AP13+AP14+AP15+AP17</f>
        <v>0</v>
      </c>
      <c r="AQ4" s="10">
        <f t="shared" si="29"/>
        <v>0</v>
      </c>
      <c r="AR4" s="12" t="e">
        <f t="shared" ref="AR4" si="30">AQ4/AP4*100</f>
        <v>#DIV/0!</v>
      </c>
      <c r="AS4" s="10">
        <f t="shared" ref="AS4:AT4" si="31">AS5+AS6+AS13+AS14+AS15+AS17</f>
        <v>0</v>
      </c>
      <c r="AT4" s="10">
        <f t="shared" si="31"/>
        <v>0</v>
      </c>
      <c r="AU4" s="12" t="e">
        <f t="shared" ref="AU4" si="32">AT4/AS4*100</f>
        <v>#DIV/0!</v>
      </c>
      <c r="AV4" s="10">
        <f t="shared" ref="AV4" si="33">AV5+AV6+AV13+AV14+AV15+AV17</f>
        <v>0</v>
      </c>
      <c r="AW4" s="10">
        <f t="shared" ref="AW4" si="34">AW5+AW6+AW13+AW14+AW15+AW17</f>
        <v>48600</v>
      </c>
      <c r="AX4" s="10">
        <f t="shared" ref="AX4" si="35">AX5+AX6+AX13+AX14+AX15+AX17</f>
        <v>0</v>
      </c>
      <c r="AY4" s="10">
        <f t="shared" ref="AY4" si="36">AY5+AY6+AY13+AY14+AY15+AY17</f>
        <v>0</v>
      </c>
      <c r="AZ4" s="10">
        <f t="shared" ref="AZ4" si="37">AZ5+AZ6+AZ13+AZ14+AZ15+AZ17</f>
        <v>0</v>
      </c>
      <c r="BA4" s="10">
        <f t="shared" ref="BA4" si="38">BA5+BA6+BA13+BA14+BA15+BA17</f>
        <v>0</v>
      </c>
      <c r="BB4" s="10">
        <f t="shared" ref="BB4" si="39">BB5+BB6+BB13+BB14+BB15+BB17</f>
        <v>48600</v>
      </c>
      <c r="BC4" s="10">
        <f t="shared" ref="BC4" si="40">BC5+BC6+BC13+BC14+BC15+BC17</f>
        <v>169500</v>
      </c>
      <c r="BD4" s="10">
        <f t="shared" ref="BD4:BL4" si="41">BD5+BD6+BD13+BD14+BD15+BD17+BD16</f>
        <v>0</v>
      </c>
      <c r="BE4" s="10">
        <f t="shared" si="41"/>
        <v>169500</v>
      </c>
      <c r="BF4" s="10">
        <f t="shared" si="41"/>
        <v>0</v>
      </c>
      <c r="BG4" s="10">
        <f t="shared" si="41"/>
        <v>0</v>
      </c>
      <c r="BH4" s="10">
        <f t="shared" si="41"/>
        <v>0</v>
      </c>
      <c r="BI4" s="10">
        <f t="shared" si="41"/>
        <v>78800</v>
      </c>
      <c r="BJ4" s="10">
        <f t="shared" si="41"/>
        <v>75700</v>
      </c>
      <c r="BK4" s="10">
        <f t="shared" si="41"/>
        <v>15000</v>
      </c>
      <c r="BL4" s="10">
        <f t="shared" si="41"/>
        <v>9124500</v>
      </c>
    </row>
    <row r="5" spans="1:64" x14ac:dyDescent="0.25">
      <c r="A5" s="5" t="s">
        <v>35</v>
      </c>
      <c r="B5" s="15" t="s">
        <v>36</v>
      </c>
      <c r="C5" s="16" t="s">
        <v>37</v>
      </c>
      <c r="D5" s="17"/>
      <c r="E5" s="17"/>
      <c r="F5" s="8">
        <f>G5+M5+X5+AH5+AW5+AG5</f>
        <v>1334000</v>
      </c>
      <c r="G5" s="6">
        <f>H5+I5+L5</f>
        <v>1334000</v>
      </c>
      <c r="H5" s="19">
        <f>1024600</f>
        <v>1024600</v>
      </c>
      <c r="I5" s="21"/>
      <c r="J5" s="21"/>
      <c r="K5" s="12" t="e">
        <f t="shared" si="3"/>
        <v>#DIV/0!</v>
      </c>
      <c r="L5" s="19">
        <f>309400</f>
        <v>309400</v>
      </c>
      <c r="M5" s="6">
        <f>N5+O5+P5+Q5+S5+T5+R5</f>
        <v>0</v>
      </c>
      <c r="N5" s="6"/>
      <c r="O5" s="6"/>
      <c r="P5" s="6"/>
      <c r="Q5" s="6"/>
      <c r="R5" s="6"/>
      <c r="S5" s="6"/>
      <c r="T5" s="6"/>
      <c r="U5" s="12"/>
      <c r="V5" s="6"/>
      <c r="W5" s="12"/>
      <c r="X5" s="12">
        <f t="shared" ref="X5:Y8" si="42">AA5</f>
        <v>0</v>
      </c>
      <c r="Y5" s="12">
        <f t="shared" si="42"/>
        <v>0</v>
      </c>
      <c r="Z5" s="12" t="e">
        <f t="shared" si="17"/>
        <v>#DIV/0!</v>
      </c>
      <c r="AA5" s="6"/>
      <c r="AB5" s="6"/>
      <c r="AC5" s="12" t="e">
        <f t="shared" si="19"/>
        <v>#DIV/0!</v>
      </c>
      <c r="AD5" s="12"/>
      <c r="AE5" s="12"/>
      <c r="AF5" s="12"/>
      <c r="AG5" s="13"/>
      <c r="AH5" s="6">
        <f>AI5+AV5</f>
        <v>0</v>
      </c>
      <c r="AI5" s="6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6"/>
      <c r="AX5" s="6"/>
      <c r="AY5" s="6"/>
      <c r="AZ5" s="6"/>
      <c r="BA5" s="6"/>
      <c r="BB5" s="6"/>
      <c r="BC5" s="6">
        <f>BD5+BF5+BG5+BH5+BI5+BJ5+BK5</f>
        <v>0</v>
      </c>
      <c r="BD5" s="6"/>
      <c r="BE5" s="65">
        <f>BF5+BG5+BH5+BI5+BJ5+BK5</f>
        <v>0</v>
      </c>
      <c r="BF5" s="6"/>
      <c r="BG5" s="6"/>
      <c r="BH5" s="14"/>
      <c r="BI5" s="6"/>
      <c r="BJ5" s="6"/>
      <c r="BK5" s="12"/>
      <c r="BL5" s="6">
        <f>G5+M5+X5+AH5+AW5+BC5+AG5</f>
        <v>1334000</v>
      </c>
    </row>
    <row r="6" spans="1:64" x14ac:dyDescent="0.25">
      <c r="A6" s="5" t="s">
        <v>38</v>
      </c>
      <c r="B6" s="15"/>
      <c r="C6" s="16" t="s">
        <v>39</v>
      </c>
      <c r="D6" s="17"/>
      <c r="E6" s="17"/>
      <c r="F6" s="8">
        <f>F7+F8+F9+F10+F11+F12</f>
        <v>7513000</v>
      </c>
      <c r="G6" s="8">
        <f>G7+G8+G9+G10+G11+G12</f>
        <v>7172100</v>
      </c>
      <c r="H6" s="8">
        <f t="shared" ref="H6" si="43">H7+H8+H10+H11+H12</f>
        <v>5508500</v>
      </c>
      <c r="I6" s="8">
        <f t="shared" ref="I6:J6" si="44">I7+I8+I10+I11+I12</f>
        <v>0</v>
      </c>
      <c r="J6" s="8">
        <f t="shared" si="44"/>
        <v>0</v>
      </c>
      <c r="K6" s="12" t="e">
        <f t="shared" si="3"/>
        <v>#DIV/0!</v>
      </c>
      <c r="L6" s="8">
        <f t="shared" ref="L6" si="45">L7+L8+L10+L11+L12</f>
        <v>1663600</v>
      </c>
      <c r="M6" s="8">
        <f t="shared" ref="M6:W6" si="46">M7+M8+M9+M10+M11+M12</f>
        <v>340300</v>
      </c>
      <c r="N6" s="8">
        <f t="shared" si="46"/>
        <v>100000</v>
      </c>
      <c r="O6" s="8">
        <f t="shared" si="46"/>
        <v>0</v>
      </c>
      <c r="P6" s="8">
        <f t="shared" si="46"/>
        <v>150000</v>
      </c>
      <c r="Q6" s="8">
        <f t="shared" si="46"/>
        <v>0</v>
      </c>
      <c r="R6" s="8">
        <f t="shared" si="46"/>
        <v>0</v>
      </c>
      <c r="S6" s="8">
        <f t="shared" si="46"/>
        <v>10900</v>
      </c>
      <c r="T6" s="8">
        <f t="shared" si="46"/>
        <v>79400</v>
      </c>
      <c r="U6" s="8">
        <f t="shared" si="46"/>
        <v>0</v>
      </c>
      <c r="V6" s="8">
        <f t="shared" si="46"/>
        <v>0</v>
      </c>
      <c r="W6" s="8">
        <f t="shared" si="46"/>
        <v>0</v>
      </c>
      <c r="X6" s="8">
        <f t="shared" ref="X6:Y6" si="47">X7+X8+X10+X11+X12</f>
        <v>0</v>
      </c>
      <c r="Y6" s="8">
        <f t="shared" si="47"/>
        <v>0</v>
      </c>
      <c r="Z6" s="12" t="e">
        <f t="shared" si="17"/>
        <v>#DIV/0!</v>
      </c>
      <c r="AA6" s="8">
        <f t="shared" ref="AA6:AB6" si="48">AA7+AA8+AA10+AA11+AA12</f>
        <v>0</v>
      </c>
      <c r="AB6" s="8">
        <f t="shared" si="48"/>
        <v>0</v>
      </c>
      <c r="AC6" s="12" t="e">
        <f t="shared" si="19"/>
        <v>#DIV/0!</v>
      </c>
      <c r="AD6" s="8">
        <f t="shared" ref="AD6:AE6" si="49">AD7+AD8+AD10+AD11+AD12</f>
        <v>0</v>
      </c>
      <c r="AE6" s="8">
        <f t="shared" si="49"/>
        <v>0</v>
      </c>
      <c r="AF6" s="12" t="e">
        <f t="shared" ref="AF6" si="50">AE6/AD6*100</f>
        <v>#DIV/0!</v>
      </c>
      <c r="AG6" s="8">
        <f>AG7+AG8+AG9+AG10+AG11+AG12</f>
        <v>0</v>
      </c>
      <c r="AH6" s="8">
        <f>AH7+AH8+AH9+AH10+AH11+AH12</f>
        <v>0</v>
      </c>
      <c r="AI6" s="8">
        <f t="shared" ref="AI6" si="51">AI7+AI8+AI10+AI11+AI12</f>
        <v>0</v>
      </c>
      <c r="AJ6" s="8">
        <f t="shared" ref="AJ6:AK6" si="52">AJ7+AJ8+AJ10+AJ11+AJ12</f>
        <v>0</v>
      </c>
      <c r="AK6" s="8">
        <f t="shared" si="52"/>
        <v>0</v>
      </c>
      <c r="AL6" s="12" t="e">
        <f t="shared" ref="AL6" si="53">AK6/AJ6*100</f>
        <v>#DIV/0!</v>
      </c>
      <c r="AM6" s="8">
        <f t="shared" ref="AM6:AN6" si="54">AM7+AM8+AM10+AM11+AM12</f>
        <v>0</v>
      </c>
      <c r="AN6" s="8">
        <f t="shared" si="54"/>
        <v>0</v>
      </c>
      <c r="AO6" s="12" t="e">
        <f t="shared" ref="AO6" si="55">AN6/AM6*100</f>
        <v>#DIV/0!</v>
      </c>
      <c r="AP6" s="8">
        <f t="shared" ref="AP6:AQ6" si="56">AP7+AP8+AP10+AP11+AP12</f>
        <v>0</v>
      </c>
      <c r="AQ6" s="8">
        <f t="shared" si="56"/>
        <v>0</v>
      </c>
      <c r="AR6" s="12" t="e">
        <f t="shared" ref="AR6" si="57">AQ6/AP6*100</f>
        <v>#DIV/0!</v>
      </c>
      <c r="AS6" s="8">
        <f t="shared" ref="AS6:AT6" si="58">AS7+AS8+AS10+AS11+AS12</f>
        <v>0</v>
      </c>
      <c r="AT6" s="8">
        <f t="shared" si="58"/>
        <v>0</v>
      </c>
      <c r="AU6" s="12" t="e">
        <f t="shared" ref="AU6" si="59">AT6/AS6*100</f>
        <v>#DIV/0!</v>
      </c>
      <c r="AV6" s="8">
        <f t="shared" ref="AV6:BL6" si="60">AV7+AV8+AV9+AV10+AV11+AV12</f>
        <v>0</v>
      </c>
      <c r="AW6" s="8">
        <f t="shared" si="60"/>
        <v>600</v>
      </c>
      <c r="AX6" s="8">
        <f t="shared" si="60"/>
        <v>0</v>
      </c>
      <c r="AY6" s="8">
        <f t="shared" si="60"/>
        <v>0</v>
      </c>
      <c r="AZ6" s="8">
        <f t="shared" si="60"/>
        <v>0</v>
      </c>
      <c r="BA6" s="8">
        <f t="shared" si="60"/>
        <v>0</v>
      </c>
      <c r="BB6" s="8">
        <f t="shared" si="60"/>
        <v>600</v>
      </c>
      <c r="BC6" s="8">
        <f t="shared" si="60"/>
        <v>108800</v>
      </c>
      <c r="BD6" s="8">
        <f t="shared" si="60"/>
        <v>0</v>
      </c>
      <c r="BE6" s="8">
        <f t="shared" si="60"/>
        <v>108800</v>
      </c>
      <c r="BF6" s="8">
        <f t="shared" si="60"/>
        <v>0</v>
      </c>
      <c r="BG6" s="8">
        <f t="shared" si="60"/>
        <v>0</v>
      </c>
      <c r="BH6" s="8">
        <f t="shared" si="60"/>
        <v>0</v>
      </c>
      <c r="BI6" s="8">
        <f t="shared" si="60"/>
        <v>78800</v>
      </c>
      <c r="BJ6" s="8">
        <f t="shared" si="60"/>
        <v>15000</v>
      </c>
      <c r="BK6" s="8">
        <f t="shared" si="60"/>
        <v>15000</v>
      </c>
      <c r="BL6" s="8">
        <f t="shared" si="60"/>
        <v>7621800</v>
      </c>
    </row>
    <row r="7" spans="1:64" x14ac:dyDescent="0.25">
      <c r="A7" s="5"/>
      <c r="B7" s="15" t="s">
        <v>36</v>
      </c>
      <c r="C7" s="16" t="s">
        <v>108</v>
      </c>
      <c r="D7" s="17"/>
      <c r="E7" s="17"/>
      <c r="F7" s="8">
        <f t="shared" ref="F7:F19" si="61">G7+M7+X7+AH7+AW7+AG7</f>
        <v>7172100</v>
      </c>
      <c r="G7" s="6">
        <f t="shared" ref="G7:G16" si="62">H7+I7+L7</f>
        <v>7172100</v>
      </c>
      <c r="H7" s="19">
        <f>5508500</f>
        <v>5508500</v>
      </c>
      <c r="I7" s="21"/>
      <c r="J7" s="21"/>
      <c r="K7" s="12" t="e">
        <f t="shared" si="3"/>
        <v>#DIV/0!</v>
      </c>
      <c r="L7" s="19">
        <f>1663600</f>
        <v>1663600</v>
      </c>
      <c r="M7" s="6">
        <f>N7+O7+P7+Q7+S7+T7+R7</f>
        <v>0</v>
      </c>
      <c r="N7" s="6"/>
      <c r="O7" s="6"/>
      <c r="P7" s="6"/>
      <c r="Q7" s="6"/>
      <c r="R7" s="6"/>
      <c r="S7" s="6"/>
      <c r="T7" s="6"/>
      <c r="U7" s="12"/>
      <c r="V7" s="6"/>
      <c r="W7" s="12"/>
      <c r="X7" s="12">
        <f t="shared" si="42"/>
        <v>0</v>
      </c>
      <c r="Y7" s="12">
        <f t="shared" si="42"/>
        <v>0</v>
      </c>
      <c r="Z7" s="12" t="e">
        <f t="shared" si="17"/>
        <v>#DIV/0!</v>
      </c>
      <c r="AA7" s="6"/>
      <c r="AB7" s="6"/>
      <c r="AC7" s="12" t="e">
        <f t="shared" si="19"/>
        <v>#DIV/0!</v>
      </c>
      <c r="AD7" s="12"/>
      <c r="AE7" s="12"/>
      <c r="AF7" s="12"/>
      <c r="AG7" s="13"/>
      <c r="AH7" s="6">
        <f>AI7+AV7</f>
        <v>0</v>
      </c>
      <c r="AI7" s="6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6">
        <f>AX7+AY7+AZ7+BA7+BB7</f>
        <v>0</v>
      </c>
      <c r="AX7" s="6"/>
      <c r="AY7" s="6"/>
      <c r="AZ7" s="6"/>
      <c r="BA7" s="6"/>
      <c r="BB7" s="6"/>
      <c r="BC7" s="6">
        <f>BD7+BF7+BG7+BH7+BI7+BJ7+BK7</f>
        <v>0</v>
      </c>
      <c r="BD7" s="6"/>
      <c r="BE7" s="65">
        <f>BF7+BG7+BH7+BI7+BJ7+BK7</f>
        <v>0</v>
      </c>
      <c r="BF7" s="6"/>
      <c r="BG7" s="6"/>
      <c r="BH7" s="14"/>
      <c r="BI7" s="6"/>
      <c r="BJ7" s="6"/>
      <c r="BK7" s="12"/>
      <c r="BL7" s="6">
        <f t="shared" ref="BL7:BL16" si="63">G7+M7+X7+AH7+AW7+BC7+AG7</f>
        <v>7172100</v>
      </c>
    </row>
    <row r="8" spans="1:64" x14ac:dyDescent="0.25">
      <c r="A8" s="5"/>
      <c r="B8" s="15">
        <v>244</v>
      </c>
      <c r="C8" s="16" t="s">
        <v>40</v>
      </c>
      <c r="D8" s="17"/>
      <c r="E8" s="17"/>
      <c r="F8" s="8">
        <f t="shared" si="61"/>
        <v>190300</v>
      </c>
      <c r="G8" s="6">
        <f t="shared" si="62"/>
        <v>0</v>
      </c>
      <c r="H8" s="22"/>
      <c r="I8" s="5"/>
      <c r="J8" s="5"/>
      <c r="K8" s="12" t="e">
        <f t="shared" si="3"/>
        <v>#DIV/0!</v>
      </c>
      <c r="L8" s="22"/>
      <c r="M8" s="6">
        <f>N8+O8+P8+Q8+S8+T8+R8</f>
        <v>190300</v>
      </c>
      <c r="N8" s="6">
        <f>100000</f>
        <v>100000</v>
      </c>
      <c r="O8" s="6"/>
      <c r="P8" s="6">
        <f>150000-150000</f>
        <v>0</v>
      </c>
      <c r="Q8" s="6"/>
      <c r="R8" s="6"/>
      <c r="S8" s="6">
        <f>10900</f>
        <v>10900</v>
      </c>
      <c r="T8" s="6">
        <f>80000-600</f>
        <v>79400</v>
      </c>
      <c r="U8" s="12"/>
      <c r="V8" s="6"/>
      <c r="W8" s="12"/>
      <c r="X8" s="12">
        <f t="shared" si="42"/>
        <v>0</v>
      </c>
      <c r="Y8" s="12">
        <f t="shared" si="42"/>
        <v>0</v>
      </c>
      <c r="Z8" s="12" t="e">
        <f t="shared" si="17"/>
        <v>#DIV/0!</v>
      </c>
      <c r="AA8" s="6"/>
      <c r="AB8" s="6"/>
      <c r="AC8" s="12" t="e">
        <f t="shared" si="19"/>
        <v>#DIV/0!</v>
      </c>
      <c r="AD8" s="12"/>
      <c r="AE8" s="12"/>
      <c r="AF8" s="12"/>
      <c r="AG8" s="13"/>
      <c r="AH8" s="6">
        <f>AI8+AV8</f>
        <v>0</v>
      </c>
      <c r="AI8" s="6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6">
        <f>AX8+AY8+AZ8+BA8+BB8</f>
        <v>0</v>
      </c>
      <c r="AX8" s="6"/>
      <c r="AY8" s="6"/>
      <c r="AZ8" s="6"/>
      <c r="BA8" s="6"/>
      <c r="BB8" s="6"/>
      <c r="BC8" s="6">
        <f>BD8+BF8+BG8+BH8+BI8+BJ8+BK8</f>
        <v>108800</v>
      </c>
      <c r="BD8" s="6"/>
      <c r="BE8" s="65">
        <f>BF8+BG8+BH8+BI8+BJ8+BK8</f>
        <v>108800</v>
      </c>
      <c r="BF8" s="6"/>
      <c r="BG8" s="6"/>
      <c r="BH8" s="14"/>
      <c r="BI8" s="6">
        <f>78800</f>
        <v>78800</v>
      </c>
      <c r="BJ8" s="6">
        <f>15000</f>
        <v>15000</v>
      </c>
      <c r="BK8" s="12">
        <f>15000</f>
        <v>15000</v>
      </c>
      <c r="BL8" s="6">
        <f t="shared" si="63"/>
        <v>299100</v>
      </c>
    </row>
    <row r="9" spans="1:64" x14ac:dyDescent="0.25">
      <c r="A9" s="5"/>
      <c r="B9" s="15">
        <v>247</v>
      </c>
      <c r="C9" s="16" t="s">
        <v>111</v>
      </c>
      <c r="D9" s="17"/>
      <c r="E9" s="17"/>
      <c r="F9" s="8">
        <f t="shared" si="61"/>
        <v>150000</v>
      </c>
      <c r="G9" s="6">
        <f t="shared" si="62"/>
        <v>0</v>
      </c>
      <c r="H9" s="22"/>
      <c r="I9" s="5"/>
      <c r="J9" s="5"/>
      <c r="K9" s="12"/>
      <c r="L9" s="22"/>
      <c r="M9" s="6">
        <f>N9+O9+P9+Q9+S9+T9+R9</f>
        <v>150000</v>
      </c>
      <c r="N9" s="6"/>
      <c r="O9" s="6"/>
      <c r="P9" s="6">
        <f>150000</f>
        <v>150000</v>
      </c>
      <c r="Q9" s="6"/>
      <c r="R9" s="6"/>
      <c r="S9" s="6"/>
      <c r="T9" s="6"/>
      <c r="U9" s="12"/>
      <c r="V9" s="6"/>
      <c r="W9" s="12"/>
      <c r="X9" s="12"/>
      <c r="Y9" s="12"/>
      <c r="Z9" s="12"/>
      <c r="AA9" s="6"/>
      <c r="AB9" s="6"/>
      <c r="AC9" s="12"/>
      <c r="AD9" s="12"/>
      <c r="AE9" s="12"/>
      <c r="AF9" s="12"/>
      <c r="AG9" s="13"/>
      <c r="AH9" s="6"/>
      <c r="AI9" s="6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6"/>
      <c r="AX9" s="6"/>
      <c r="AY9" s="6"/>
      <c r="AZ9" s="6"/>
      <c r="BA9" s="6"/>
      <c r="BB9" s="6"/>
      <c r="BC9" s="6"/>
      <c r="BD9" s="6"/>
      <c r="BE9" s="65"/>
      <c r="BF9" s="6"/>
      <c r="BG9" s="6"/>
      <c r="BH9" s="14"/>
      <c r="BI9" s="6"/>
      <c r="BJ9" s="6"/>
      <c r="BK9" s="12"/>
      <c r="BL9" s="6">
        <f t="shared" si="63"/>
        <v>150000</v>
      </c>
    </row>
    <row r="10" spans="1:64" ht="15" customHeight="1" x14ac:dyDescent="0.25">
      <c r="A10" s="5"/>
      <c r="B10" s="15">
        <v>851</v>
      </c>
      <c r="C10" s="16" t="s">
        <v>83</v>
      </c>
      <c r="D10" s="17"/>
      <c r="E10" s="17"/>
      <c r="F10" s="8">
        <f t="shared" si="61"/>
        <v>0</v>
      </c>
      <c r="G10" s="6">
        <f t="shared" si="62"/>
        <v>0</v>
      </c>
      <c r="H10" s="22"/>
      <c r="I10" s="5"/>
      <c r="J10" s="5"/>
      <c r="K10" s="12" t="e">
        <f t="shared" si="3"/>
        <v>#DIV/0!</v>
      </c>
      <c r="L10" s="22"/>
      <c r="M10" s="6"/>
      <c r="N10" s="6"/>
      <c r="O10" s="6"/>
      <c r="P10" s="6"/>
      <c r="Q10" s="6"/>
      <c r="R10" s="6"/>
      <c r="S10" s="6"/>
      <c r="T10" s="6"/>
      <c r="U10" s="12"/>
      <c r="V10" s="6"/>
      <c r="W10" s="12"/>
      <c r="X10" s="12"/>
      <c r="Y10" s="12"/>
      <c r="Z10" s="12" t="e">
        <f t="shared" si="17"/>
        <v>#DIV/0!</v>
      </c>
      <c r="AA10" s="6"/>
      <c r="AB10" s="6"/>
      <c r="AC10" s="12" t="e">
        <f t="shared" si="19"/>
        <v>#DIV/0!</v>
      </c>
      <c r="AD10" s="12"/>
      <c r="AE10" s="12"/>
      <c r="AF10" s="12"/>
      <c r="AG10" s="13"/>
      <c r="AH10" s="6"/>
      <c r="AI10" s="6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>
        <f t="shared" ref="AW10:AW19" si="64">AX10+AY10+AZ10+BA10+BB10</f>
        <v>0</v>
      </c>
      <c r="AX10" s="6"/>
      <c r="AY10" s="6"/>
      <c r="AZ10" s="6"/>
      <c r="BA10" s="6"/>
      <c r="BB10" s="6"/>
      <c r="BC10" s="6">
        <f t="shared" ref="BC10:BC16" si="65">BD10+BF10+BG10+BH10+BI10+BJ10+BK10</f>
        <v>0</v>
      </c>
      <c r="BD10" s="6"/>
      <c r="BE10" s="65">
        <f t="shared" ref="BE10:BE15" si="66">BF10+BG10+BH10+BI10+BJ10+BK10</f>
        <v>0</v>
      </c>
      <c r="BF10" s="6"/>
      <c r="BG10" s="6"/>
      <c r="BH10" s="14"/>
      <c r="BI10" s="6"/>
      <c r="BJ10" s="6"/>
      <c r="BK10" s="12"/>
      <c r="BL10" s="6">
        <f t="shared" si="63"/>
        <v>0</v>
      </c>
    </row>
    <row r="11" spans="1:64" x14ac:dyDescent="0.25">
      <c r="A11" s="5"/>
      <c r="B11" s="15">
        <v>852</v>
      </c>
      <c r="C11" s="16" t="s">
        <v>84</v>
      </c>
      <c r="D11" s="17"/>
      <c r="E11" s="17"/>
      <c r="F11" s="8">
        <f t="shared" si="61"/>
        <v>0</v>
      </c>
      <c r="G11" s="6">
        <f t="shared" si="62"/>
        <v>0</v>
      </c>
      <c r="H11" s="22"/>
      <c r="I11" s="5"/>
      <c r="J11" s="5"/>
      <c r="K11" s="12" t="e">
        <f t="shared" si="3"/>
        <v>#DIV/0!</v>
      </c>
      <c r="L11" s="22"/>
      <c r="M11" s="6">
        <f t="shared" ref="M11:M19" si="67">N11+O11+P11+Q11+S11+T11+R11</f>
        <v>0</v>
      </c>
      <c r="N11" s="6"/>
      <c r="O11" s="6"/>
      <c r="P11" s="6"/>
      <c r="Q11" s="6"/>
      <c r="R11" s="6"/>
      <c r="S11" s="6"/>
      <c r="T11" s="6"/>
      <c r="U11" s="12"/>
      <c r="V11" s="6"/>
      <c r="W11" s="12"/>
      <c r="X11" s="12">
        <f t="shared" ref="X11:Y19" si="68">AA11</f>
        <v>0</v>
      </c>
      <c r="Y11" s="12">
        <f t="shared" si="68"/>
        <v>0</v>
      </c>
      <c r="Z11" s="12" t="e">
        <f t="shared" si="17"/>
        <v>#DIV/0!</v>
      </c>
      <c r="AA11" s="6"/>
      <c r="AB11" s="6"/>
      <c r="AC11" s="12" t="e">
        <f t="shared" si="19"/>
        <v>#DIV/0!</v>
      </c>
      <c r="AD11" s="12"/>
      <c r="AE11" s="12"/>
      <c r="AF11" s="12"/>
      <c r="AG11" s="13"/>
      <c r="AH11" s="6">
        <f t="shared" ref="AH11:AH16" si="69">AI11+AV11</f>
        <v>0</v>
      </c>
      <c r="AI11" s="6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6">
        <f t="shared" si="64"/>
        <v>0</v>
      </c>
      <c r="AX11" s="6">
        <f>4900-100-200-700-2600-1300</f>
        <v>0</v>
      </c>
      <c r="AY11" s="6"/>
      <c r="AZ11" s="6"/>
      <c r="BA11" s="6"/>
      <c r="BB11" s="6"/>
      <c r="BC11" s="6">
        <f t="shared" si="65"/>
        <v>0</v>
      </c>
      <c r="BD11" s="6"/>
      <c r="BE11" s="65">
        <f t="shared" si="66"/>
        <v>0</v>
      </c>
      <c r="BF11" s="6"/>
      <c r="BG11" s="6"/>
      <c r="BH11" s="14"/>
      <c r="BI11" s="6"/>
      <c r="BJ11" s="6"/>
      <c r="BK11" s="12"/>
      <c r="BL11" s="6">
        <f t="shared" si="63"/>
        <v>0</v>
      </c>
    </row>
    <row r="12" spans="1:64" x14ac:dyDescent="0.25">
      <c r="A12" s="5"/>
      <c r="B12" s="15">
        <v>853</v>
      </c>
      <c r="C12" s="16" t="s">
        <v>85</v>
      </c>
      <c r="D12" s="17"/>
      <c r="E12" s="17"/>
      <c r="F12" s="8">
        <f t="shared" si="61"/>
        <v>600</v>
      </c>
      <c r="G12" s="6">
        <f t="shared" si="62"/>
        <v>0</v>
      </c>
      <c r="H12" s="22"/>
      <c r="I12" s="5"/>
      <c r="J12" s="5"/>
      <c r="K12" s="12" t="e">
        <f t="shared" si="3"/>
        <v>#DIV/0!</v>
      </c>
      <c r="L12" s="22"/>
      <c r="M12" s="6">
        <f t="shared" si="67"/>
        <v>0</v>
      </c>
      <c r="N12" s="6"/>
      <c r="O12" s="6"/>
      <c r="P12" s="6"/>
      <c r="Q12" s="6"/>
      <c r="R12" s="6"/>
      <c r="S12" s="6"/>
      <c r="T12" s="6"/>
      <c r="U12" s="12"/>
      <c r="V12" s="6"/>
      <c r="W12" s="12"/>
      <c r="X12" s="12">
        <f t="shared" si="68"/>
        <v>0</v>
      </c>
      <c r="Y12" s="12">
        <f t="shared" si="68"/>
        <v>0</v>
      </c>
      <c r="Z12" s="12" t="e">
        <f t="shared" si="17"/>
        <v>#DIV/0!</v>
      </c>
      <c r="AA12" s="6"/>
      <c r="AB12" s="6"/>
      <c r="AC12" s="12" t="e">
        <f t="shared" si="19"/>
        <v>#DIV/0!</v>
      </c>
      <c r="AD12" s="12"/>
      <c r="AE12" s="12"/>
      <c r="AF12" s="12"/>
      <c r="AG12" s="13"/>
      <c r="AH12" s="6">
        <f t="shared" si="69"/>
        <v>0</v>
      </c>
      <c r="AI12" s="6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6">
        <f t="shared" si="64"/>
        <v>600</v>
      </c>
      <c r="AX12" s="6"/>
      <c r="AY12" s="6"/>
      <c r="AZ12" s="6"/>
      <c r="BA12" s="6"/>
      <c r="BB12" s="6">
        <f>600</f>
        <v>600</v>
      </c>
      <c r="BC12" s="6">
        <f t="shared" si="65"/>
        <v>0</v>
      </c>
      <c r="BD12" s="6"/>
      <c r="BE12" s="65">
        <f t="shared" si="66"/>
        <v>0</v>
      </c>
      <c r="BF12" s="6"/>
      <c r="BG12" s="6"/>
      <c r="BH12" s="14"/>
      <c r="BI12" s="6"/>
      <c r="BJ12" s="6"/>
      <c r="BK12" s="12"/>
      <c r="BL12" s="6">
        <f t="shared" si="63"/>
        <v>600</v>
      </c>
    </row>
    <row r="13" spans="1:64" x14ac:dyDescent="0.25">
      <c r="A13" s="5" t="s">
        <v>41</v>
      </c>
      <c r="B13" s="5"/>
      <c r="C13" s="16" t="s">
        <v>42</v>
      </c>
      <c r="D13" s="17"/>
      <c r="E13" s="17"/>
      <c r="F13" s="8">
        <f t="shared" si="61"/>
        <v>0</v>
      </c>
      <c r="G13" s="6">
        <f t="shared" si="62"/>
        <v>0</v>
      </c>
      <c r="H13" s="6"/>
      <c r="I13" s="5"/>
      <c r="J13" s="5"/>
      <c r="K13" s="12" t="e">
        <f t="shared" si="3"/>
        <v>#DIV/0!</v>
      </c>
      <c r="L13" s="6"/>
      <c r="M13" s="6">
        <f t="shared" si="67"/>
        <v>0</v>
      </c>
      <c r="N13" s="6"/>
      <c r="O13" s="6"/>
      <c r="P13" s="6"/>
      <c r="Q13" s="6"/>
      <c r="R13" s="6"/>
      <c r="S13" s="6"/>
      <c r="T13" s="6"/>
      <c r="U13" s="12"/>
      <c r="V13" s="6"/>
      <c r="W13" s="12"/>
      <c r="X13" s="12">
        <f t="shared" si="68"/>
        <v>0</v>
      </c>
      <c r="Y13" s="12">
        <f t="shared" si="68"/>
        <v>0</v>
      </c>
      <c r="Z13" s="12" t="e">
        <f t="shared" si="17"/>
        <v>#DIV/0!</v>
      </c>
      <c r="AA13" s="6"/>
      <c r="AB13" s="6"/>
      <c r="AC13" s="12" t="e">
        <f t="shared" si="19"/>
        <v>#DIV/0!</v>
      </c>
      <c r="AD13" s="12"/>
      <c r="AE13" s="12"/>
      <c r="AF13" s="12"/>
      <c r="AG13" s="13"/>
      <c r="AH13" s="6">
        <f t="shared" si="69"/>
        <v>0</v>
      </c>
      <c r="AI13" s="6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6">
        <f t="shared" si="64"/>
        <v>0</v>
      </c>
      <c r="AX13" s="6"/>
      <c r="AY13" s="6"/>
      <c r="AZ13" s="6"/>
      <c r="BA13" s="6"/>
      <c r="BB13" s="6"/>
      <c r="BC13" s="6">
        <f t="shared" si="65"/>
        <v>0</v>
      </c>
      <c r="BD13" s="6"/>
      <c r="BE13" s="65">
        <f t="shared" si="66"/>
        <v>0</v>
      </c>
      <c r="BF13" s="6"/>
      <c r="BG13" s="6"/>
      <c r="BH13" s="14"/>
      <c r="BI13" s="6"/>
      <c r="BJ13" s="6"/>
      <c r="BK13" s="12"/>
      <c r="BL13" s="6">
        <f t="shared" si="63"/>
        <v>0</v>
      </c>
    </row>
    <row r="14" spans="1:64" x14ac:dyDescent="0.25">
      <c r="A14" s="5" t="s">
        <v>43</v>
      </c>
      <c r="B14" s="5"/>
      <c r="C14" s="16" t="s">
        <v>44</v>
      </c>
      <c r="D14" s="17"/>
      <c r="E14" s="17"/>
      <c r="F14" s="8">
        <f t="shared" si="61"/>
        <v>0</v>
      </c>
      <c r="G14" s="6">
        <f t="shared" si="62"/>
        <v>0</v>
      </c>
      <c r="H14" s="22"/>
      <c r="I14" s="5"/>
      <c r="J14" s="5"/>
      <c r="K14" s="12" t="e">
        <f t="shared" si="3"/>
        <v>#DIV/0!</v>
      </c>
      <c r="L14" s="6"/>
      <c r="M14" s="6">
        <f t="shared" si="67"/>
        <v>0</v>
      </c>
      <c r="N14" s="6"/>
      <c r="O14" s="6"/>
      <c r="P14" s="6"/>
      <c r="Q14" s="6"/>
      <c r="R14" s="6"/>
      <c r="S14" s="6"/>
      <c r="T14" s="6"/>
      <c r="U14" s="12"/>
      <c r="V14" s="6"/>
      <c r="W14" s="12"/>
      <c r="X14" s="12">
        <f t="shared" si="68"/>
        <v>0</v>
      </c>
      <c r="Y14" s="12">
        <f t="shared" si="68"/>
        <v>0</v>
      </c>
      <c r="Z14" s="12" t="e">
        <f t="shared" si="17"/>
        <v>#DIV/0!</v>
      </c>
      <c r="AA14" s="6"/>
      <c r="AB14" s="6"/>
      <c r="AC14" s="12" t="e">
        <f t="shared" si="19"/>
        <v>#DIV/0!</v>
      </c>
      <c r="AD14" s="12"/>
      <c r="AE14" s="12"/>
      <c r="AF14" s="12"/>
      <c r="AG14" s="13"/>
      <c r="AH14" s="6">
        <f t="shared" si="69"/>
        <v>0</v>
      </c>
      <c r="AI14" s="6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6">
        <f t="shared" si="64"/>
        <v>0</v>
      </c>
      <c r="AX14" s="6"/>
      <c r="AY14" s="6"/>
      <c r="AZ14" s="6"/>
      <c r="BA14" s="6"/>
      <c r="BB14" s="6"/>
      <c r="BC14" s="6">
        <f t="shared" si="65"/>
        <v>0</v>
      </c>
      <c r="BD14" s="6"/>
      <c r="BE14" s="65">
        <f t="shared" si="66"/>
        <v>0</v>
      </c>
      <c r="BF14" s="6"/>
      <c r="BG14" s="6"/>
      <c r="BH14" s="14"/>
      <c r="BI14" s="6"/>
      <c r="BJ14" s="6"/>
      <c r="BK14" s="12"/>
      <c r="BL14" s="6">
        <f t="shared" si="63"/>
        <v>0</v>
      </c>
    </row>
    <row r="15" spans="1:64" x14ac:dyDescent="0.25">
      <c r="A15" s="5" t="s">
        <v>45</v>
      </c>
      <c r="B15" s="15">
        <v>870</v>
      </c>
      <c r="C15" s="16" t="s">
        <v>46</v>
      </c>
      <c r="D15" s="17"/>
      <c r="E15" s="17"/>
      <c r="F15" s="8">
        <f t="shared" si="61"/>
        <v>48000</v>
      </c>
      <c r="G15" s="6">
        <f t="shared" si="62"/>
        <v>0</v>
      </c>
      <c r="H15" s="6"/>
      <c r="I15" s="5"/>
      <c r="J15" s="5"/>
      <c r="K15" s="12" t="e">
        <f t="shared" si="3"/>
        <v>#DIV/0!</v>
      </c>
      <c r="L15" s="6"/>
      <c r="M15" s="6">
        <f t="shared" si="67"/>
        <v>0</v>
      </c>
      <c r="N15" s="6"/>
      <c r="O15" s="6"/>
      <c r="P15" s="6"/>
      <c r="Q15" s="6"/>
      <c r="R15" s="6"/>
      <c r="S15" s="6"/>
      <c r="T15" s="6"/>
      <c r="U15" s="12"/>
      <c r="V15" s="6"/>
      <c r="W15" s="12"/>
      <c r="X15" s="12">
        <f t="shared" si="68"/>
        <v>0</v>
      </c>
      <c r="Y15" s="12">
        <f t="shared" si="68"/>
        <v>0</v>
      </c>
      <c r="Z15" s="12" t="e">
        <f t="shared" si="17"/>
        <v>#DIV/0!</v>
      </c>
      <c r="AA15" s="6"/>
      <c r="AB15" s="6"/>
      <c r="AC15" s="12" t="e">
        <f t="shared" si="19"/>
        <v>#DIV/0!</v>
      </c>
      <c r="AD15" s="12"/>
      <c r="AE15" s="12"/>
      <c r="AF15" s="12"/>
      <c r="AG15" s="13"/>
      <c r="AH15" s="6">
        <f t="shared" si="69"/>
        <v>0</v>
      </c>
      <c r="AI15" s="6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6">
        <f t="shared" si="64"/>
        <v>48000</v>
      </c>
      <c r="AX15" s="6"/>
      <c r="AY15" s="6"/>
      <c r="AZ15" s="6"/>
      <c r="BA15" s="6"/>
      <c r="BB15" s="6">
        <f>48000</f>
        <v>48000</v>
      </c>
      <c r="BC15" s="6">
        <f t="shared" si="65"/>
        <v>0</v>
      </c>
      <c r="BD15" s="6"/>
      <c r="BE15" s="65">
        <f t="shared" si="66"/>
        <v>0</v>
      </c>
      <c r="BF15" s="6"/>
      <c r="BG15" s="6"/>
      <c r="BH15" s="14"/>
      <c r="BI15" s="6"/>
      <c r="BJ15" s="6"/>
      <c r="BK15" s="12"/>
      <c r="BL15" s="6">
        <f t="shared" si="63"/>
        <v>48000</v>
      </c>
    </row>
    <row r="16" spans="1:64" x14ac:dyDescent="0.25">
      <c r="A16" s="5"/>
      <c r="B16" s="15">
        <v>244</v>
      </c>
      <c r="C16" s="16"/>
      <c r="D16" s="17"/>
      <c r="E16" s="17"/>
      <c r="F16" s="8">
        <f t="shared" si="61"/>
        <v>0</v>
      </c>
      <c r="G16" s="6">
        <f t="shared" si="62"/>
        <v>0</v>
      </c>
      <c r="H16" s="6"/>
      <c r="I16" s="5"/>
      <c r="J16" s="5"/>
      <c r="K16" s="12" t="e">
        <f t="shared" si="3"/>
        <v>#DIV/0!</v>
      </c>
      <c r="L16" s="6"/>
      <c r="M16" s="6">
        <f t="shared" si="67"/>
        <v>0</v>
      </c>
      <c r="N16" s="6"/>
      <c r="O16" s="6"/>
      <c r="P16" s="6"/>
      <c r="Q16" s="6"/>
      <c r="R16" s="6"/>
      <c r="S16" s="6"/>
      <c r="T16" s="6"/>
      <c r="U16" s="12"/>
      <c r="V16" s="6"/>
      <c r="W16" s="12"/>
      <c r="X16" s="12">
        <f t="shared" si="68"/>
        <v>0</v>
      </c>
      <c r="Y16" s="12">
        <f t="shared" si="68"/>
        <v>0</v>
      </c>
      <c r="Z16" s="12" t="e">
        <f t="shared" si="17"/>
        <v>#DIV/0!</v>
      </c>
      <c r="AA16" s="6"/>
      <c r="AB16" s="6"/>
      <c r="AC16" s="12" t="e">
        <f t="shared" si="19"/>
        <v>#DIV/0!</v>
      </c>
      <c r="AD16" s="12"/>
      <c r="AE16" s="12"/>
      <c r="AF16" s="12"/>
      <c r="AG16" s="13"/>
      <c r="AH16" s="6">
        <f t="shared" si="69"/>
        <v>0</v>
      </c>
      <c r="AI16" s="6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6">
        <f t="shared" si="64"/>
        <v>0</v>
      </c>
      <c r="AX16" s="6"/>
      <c r="AY16" s="6"/>
      <c r="AZ16" s="6"/>
      <c r="BA16" s="6"/>
      <c r="BB16" s="6"/>
      <c r="BC16" s="6">
        <f t="shared" si="65"/>
        <v>0</v>
      </c>
      <c r="BD16" s="6"/>
      <c r="BE16" s="65"/>
      <c r="BF16" s="6"/>
      <c r="BG16" s="6">
        <f>12800-12800</f>
        <v>0</v>
      </c>
      <c r="BH16" s="14"/>
      <c r="BI16" s="6">
        <f>35200-35200</f>
        <v>0</v>
      </c>
      <c r="BJ16" s="6"/>
      <c r="BK16" s="12"/>
      <c r="BL16" s="6">
        <f t="shared" si="63"/>
        <v>0</v>
      </c>
    </row>
    <row r="17" spans="1:64" ht="15" customHeight="1" x14ac:dyDescent="0.25">
      <c r="A17" s="5" t="s">
        <v>47</v>
      </c>
      <c r="B17" s="15">
        <v>244</v>
      </c>
      <c r="C17" s="16" t="s">
        <v>48</v>
      </c>
      <c r="D17" s="17"/>
      <c r="E17" s="17"/>
      <c r="F17" s="8">
        <f t="shared" si="61"/>
        <v>60000</v>
      </c>
      <c r="G17" s="6">
        <f>G18+G19</f>
        <v>0</v>
      </c>
      <c r="H17" s="6">
        <f>H18+H19</f>
        <v>0</v>
      </c>
      <c r="I17" s="5"/>
      <c r="J17" s="5"/>
      <c r="K17" s="12" t="e">
        <f t="shared" si="3"/>
        <v>#DIV/0!</v>
      </c>
      <c r="L17" s="6">
        <f>L18+L19</f>
        <v>0</v>
      </c>
      <c r="M17" s="6">
        <f t="shared" si="67"/>
        <v>60000</v>
      </c>
      <c r="N17" s="6">
        <f t="shared" ref="N17:W17" si="70">N18+N19</f>
        <v>0</v>
      </c>
      <c r="O17" s="6">
        <f t="shared" si="70"/>
        <v>0</v>
      </c>
      <c r="P17" s="6">
        <f t="shared" si="70"/>
        <v>0</v>
      </c>
      <c r="Q17" s="6">
        <f t="shared" si="70"/>
        <v>0</v>
      </c>
      <c r="R17" s="6">
        <f t="shared" si="70"/>
        <v>0</v>
      </c>
      <c r="S17" s="6">
        <f t="shared" si="70"/>
        <v>0</v>
      </c>
      <c r="T17" s="6">
        <f t="shared" si="70"/>
        <v>60000</v>
      </c>
      <c r="U17" s="6">
        <f t="shared" si="70"/>
        <v>0</v>
      </c>
      <c r="V17" s="6">
        <f t="shared" si="70"/>
        <v>0</v>
      </c>
      <c r="W17" s="6">
        <f t="shared" si="70"/>
        <v>0</v>
      </c>
      <c r="X17" s="12">
        <f t="shared" si="68"/>
        <v>0</v>
      </c>
      <c r="Y17" s="12">
        <f t="shared" si="68"/>
        <v>0</v>
      </c>
      <c r="Z17" s="12" t="e">
        <f t="shared" si="17"/>
        <v>#DIV/0!</v>
      </c>
      <c r="AA17" s="6"/>
      <c r="AB17" s="6"/>
      <c r="AC17" s="12" t="e">
        <f t="shared" si="19"/>
        <v>#DIV/0!</v>
      </c>
      <c r="AD17" s="12"/>
      <c r="AE17" s="12"/>
      <c r="AF17" s="12"/>
      <c r="AG17" s="6">
        <f>AG18+AG19</f>
        <v>0</v>
      </c>
      <c r="AH17" s="6">
        <f>AH18+AH19</f>
        <v>0</v>
      </c>
      <c r="AI17" s="6">
        <f>AI18+AI19</f>
        <v>0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6">
        <f>AV18+AV19</f>
        <v>0</v>
      </c>
      <c r="AW17" s="6">
        <f t="shared" si="64"/>
        <v>0</v>
      </c>
      <c r="AX17" s="6">
        <f t="shared" ref="AX17:BL17" si="71">AX18+AX19</f>
        <v>0</v>
      </c>
      <c r="AY17" s="6">
        <f t="shared" si="71"/>
        <v>0</v>
      </c>
      <c r="AZ17" s="6">
        <f t="shared" si="71"/>
        <v>0</v>
      </c>
      <c r="BA17" s="6">
        <f t="shared" si="71"/>
        <v>0</v>
      </c>
      <c r="BB17" s="6">
        <f t="shared" si="71"/>
        <v>0</v>
      </c>
      <c r="BC17" s="6">
        <f t="shared" si="71"/>
        <v>60700</v>
      </c>
      <c r="BD17" s="6">
        <f t="shared" si="71"/>
        <v>0</v>
      </c>
      <c r="BE17" s="6">
        <f t="shared" si="71"/>
        <v>60700</v>
      </c>
      <c r="BF17" s="6">
        <f t="shared" si="71"/>
        <v>0</v>
      </c>
      <c r="BG17" s="6">
        <f t="shared" si="71"/>
        <v>0</v>
      </c>
      <c r="BH17" s="6">
        <f t="shared" si="71"/>
        <v>0</v>
      </c>
      <c r="BI17" s="6">
        <f t="shared" si="71"/>
        <v>0</v>
      </c>
      <c r="BJ17" s="6">
        <f t="shared" si="71"/>
        <v>60700</v>
      </c>
      <c r="BK17" s="6">
        <f t="shared" si="71"/>
        <v>0</v>
      </c>
      <c r="BL17" s="6">
        <f t="shared" si="71"/>
        <v>120700</v>
      </c>
    </row>
    <row r="18" spans="1:64" x14ac:dyDescent="0.25">
      <c r="A18" s="5"/>
      <c r="B18" s="15">
        <v>244</v>
      </c>
      <c r="C18" s="16"/>
      <c r="D18" s="17"/>
      <c r="E18" s="17"/>
      <c r="F18" s="8">
        <f t="shared" si="61"/>
        <v>60000</v>
      </c>
      <c r="G18" s="6">
        <f>H18+I18+L18</f>
        <v>0</v>
      </c>
      <c r="H18" s="6"/>
      <c r="I18" s="5"/>
      <c r="J18" s="5"/>
      <c r="K18" s="12" t="e">
        <f t="shared" si="3"/>
        <v>#DIV/0!</v>
      </c>
      <c r="L18" s="6"/>
      <c r="M18" s="6">
        <f t="shared" si="67"/>
        <v>60000</v>
      </c>
      <c r="N18" s="6"/>
      <c r="O18" s="6"/>
      <c r="P18" s="6"/>
      <c r="Q18" s="6"/>
      <c r="R18" s="6"/>
      <c r="S18" s="6"/>
      <c r="T18" s="6">
        <f>5000+55000</f>
        <v>60000</v>
      </c>
      <c r="U18" s="12"/>
      <c r="V18" s="6"/>
      <c r="W18" s="12"/>
      <c r="X18" s="12">
        <f t="shared" si="68"/>
        <v>0</v>
      </c>
      <c r="Y18" s="12">
        <f t="shared" si="68"/>
        <v>0</v>
      </c>
      <c r="Z18" s="12" t="e">
        <f t="shared" si="17"/>
        <v>#DIV/0!</v>
      </c>
      <c r="AA18" s="6"/>
      <c r="AB18" s="6"/>
      <c r="AC18" s="12" t="e">
        <f t="shared" si="19"/>
        <v>#DIV/0!</v>
      </c>
      <c r="AD18" s="12"/>
      <c r="AE18" s="12"/>
      <c r="AF18" s="12"/>
      <c r="AG18" s="13"/>
      <c r="AH18" s="6">
        <f>AI18+AV18</f>
        <v>0</v>
      </c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6">
        <f t="shared" si="64"/>
        <v>0</v>
      </c>
      <c r="AX18" s="6"/>
      <c r="AY18" s="6"/>
      <c r="AZ18" s="6"/>
      <c r="BA18" s="6"/>
      <c r="BB18" s="6"/>
      <c r="BC18" s="6">
        <f>BD18+BF18+BG18+BH18+BI18+BJ18+BK18</f>
        <v>60700</v>
      </c>
      <c r="BD18" s="6"/>
      <c r="BE18" s="65">
        <f>BF18+BG18+BH18+BI18+BJ18+BK18</f>
        <v>60700</v>
      </c>
      <c r="BF18" s="6"/>
      <c r="BG18" s="6"/>
      <c r="BH18" s="14"/>
      <c r="BI18" s="6"/>
      <c r="BJ18" s="6">
        <f>700+15000*2+20000+2000+3000+5000</f>
        <v>60700</v>
      </c>
      <c r="BK18" s="6">
        <f>1300+1150-50-26-1150-1224</f>
        <v>0</v>
      </c>
      <c r="BL18" s="6">
        <f>G18+M18+X18+AH18+AW18+BC18+AG18</f>
        <v>120700</v>
      </c>
    </row>
    <row r="19" spans="1:64" x14ac:dyDescent="0.25">
      <c r="A19" s="5"/>
      <c r="B19" s="15">
        <v>350</v>
      </c>
      <c r="C19" s="16"/>
      <c r="D19" s="17"/>
      <c r="E19" s="17"/>
      <c r="F19" s="8">
        <f t="shared" si="61"/>
        <v>0</v>
      </c>
      <c r="G19" s="6">
        <f>H19+I19+L19</f>
        <v>0</v>
      </c>
      <c r="H19" s="6"/>
      <c r="I19" s="5"/>
      <c r="J19" s="5"/>
      <c r="K19" s="12" t="e">
        <f t="shared" si="3"/>
        <v>#DIV/0!</v>
      </c>
      <c r="L19" s="6"/>
      <c r="M19" s="6">
        <f t="shared" si="67"/>
        <v>0</v>
      </c>
      <c r="N19" s="6"/>
      <c r="O19" s="6"/>
      <c r="P19" s="6"/>
      <c r="Q19" s="6"/>
      <c r="R19" s="6"/>
      <c r="S19" s="6"/>
      <c r="T19" s="6">
        <v>0</v>
      </c>
      <c r="U19" s="12"/>
      <c r="V19" s="6"/>
      <c r="W19" s="12"/>
      <c r="X19" s="12">
        <f t="shared" si="68"/>
        <v>0</v>
      </c>
      <c r="Y19" s="12">
        <f t="shared" si="68"/>
        <v>0</v>
      </c>
      <c r="Z19" s="12" t="e">
        <f t="shared" si="17"/>
        <v>#DIV/0!</v>
      </c>
      <c r="AA19" s="6"/>
      <c r="AB19" s="6"/>
      <c r="AC19" s="12" t="e">
        <f t="shared" si="19"/>
        <v>#DIV/0!</v>
      </c>
      <c r="AD19" s="12"/>
      <c r="AE19" s="12"/>
      <c r="AF19" s="12"/>
      <c r="AG19" s="13"/>
      <c r="AH19" s="6">
        <f>AI19+AV19</f>
        <v>0</v>
      </c>
      <c r="AI19" s="6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6">
        <f t="shared" si="64"/>
        <v>0</v>
      </c>
      <c r="AX19" s="6"/>
      <c r="AY19" s="6"/>
      <c r="AZ19" s="6"/>
      <c r="BA19" s="6"/>
      <c r="BB19" s="6"/>
      <c r="BC19" s="6">
        <f>BD19+BF19+BG19+BH19+BI19+BJ19+BK19</f>
        <v>0</v>
      </c>
      <c r="BD19" s="6"/>
      <c r="BE19" s="65">
        <f>BF19+BG19+BH19+BI19+BJ19+BK19</f>
        <v>0</v>
      </c>
      <c r="BF19" s="6"/>
      <c r="BG19" s="6"/>
      <c r="BH19" s="14"/>
      <c r="BI19" s="6"/>
      <c r="BJ19" s="6">
        <v>0</v>
      </c>
      <c r="BK19" s="6"/>
      <c r="BL19" s="6">
        <f>G19+M19+X19+AH19+AW19+BC19+AG19</f>
        <v>0</v>
      </c>
    </row>
    <row r="20" spans="1:64" x14ac:dyDescent="0.25">
      <c r="A20" s="13" t="s">
        <v>49</v>
      </c>
      <c r="B20" s="13"/>
      <c r="C20" s="23" t="s">
        <v>50</v>
      </c>
      <c r="D20" s="24"/>
      <c r="E20" s="24"/>
      <c r="F20" s="10">
        <f>SUM(F21:F22)</f>
        <v>324100</v>
      </c>
      <c r="G20" s="10">
        <f>SUM(G21:G22)</f>
        <v>311900</v>
      </c>
      <c r="H20" s="10">
        <f>SUM(H21:H22)</f>
        <v>239600</v>
      </c>
      <c r="I20" s="10">
        <f>SUM(I21:I22)</f>
        <v>0</v>
      </c>
      <c r="J20" s="10">
        <f>SUM(J21:J22)</f>
        <v>0</v>
      </c>
      <c r="K20" s="12" t="e">
        <f t="shared" si="3"/>
        <v>#DIV/0!</v>
      </c>
      <c r="L20" s="10">
        <f t="shared" ref="L20:T20" si="72">SUM(L21:L22)</f>
        <v>72300</v>
      </c>
      <c r="M20" s="10">
        <f t="shared" si="72"/>
        <v>12200</v>
      </c>
      <c r="N20" s="10">
        <f t="shared" si="72"/>
        <v>8600</v>
      </c>
      <c r="O20" s="10">
        <f t="shared" si="72"/>
        <v>3600</v>
      </c>
      <c r="P20" s="10">
        <f t="shared" si="72"/>
        <v>0</v>
      </c>
      <c r="Q20" s="10">
        <f t="shared" si="72"/>
        <v>0</v>
      </c>
      <c r="R20" s="10">
        <f t="shared" si="72"/>
        <v>0</v>
      </c>
      <c r="S20" s="10">
        <f t="shared" si="72"/>
        <v>0</v>
      </c>
      <c r="T20" s="10">
        <f t="shared" si="72"/>
        <v>0</v>
      </c>
      <c r="U20" s="12"/>
      <c r="V20" s="10">
        <f>SUM(V21:V22)</f>
        <v>0</v>
      </c>
      <c r="W20" s="12"/>
      <c r="X20" s="10">
        <f>SUM(X21:X22)</f>
        <v>0</v>
      </c>
      <c r="Y20" s="10">
        <f>SUM(Y21:Y22)</f>
        <v>0</v>
      </c>
      <c r="Z20" s="12" t="e">
        <f t="shared" si="17"/>
        <v>#DIV/0!</v>
      </c>
      <c r="AA20" s="10">
        <f>SUM(AA21:AA22)</f>
        <v>0</v>
      </c>
      <c r="AB20" s="10">
        <f>SUM(AB21:AB22)</f>
        <v>0</v>
      </c>
      <c r="AC20" s="12" t="e">
        <f t="shared" si="19"/>
        <v>#DIV/0!</v>
      </c>
      <c r="AD20" s="12"/>
      <c r="AE20" s="12"/>
      <c r="AF20" s="12"/>
      <c r="AG20" s="10">
        <f>SUM(AG21:AG22)</f>
        <v>0</v>
      </c>
      <c r="AH20" s="10">
        <f>SUM(AH21:AH22)</f>
        <v>0</v>
      </c>
      <c r="AI20" s="10">
        <f>SUM(AI21:AI22)</f>
        <v>0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0">
        <f>SUM(AV21:AV22)</f>
        <v>0</v>
      </c>
      <c r="AW20" s="10">
        <f>SUM(AW21:AW22)</f>
        <v>0</v>
      </c>
      <c r="AX20" s="6">
        <f t="shared" ref="AX20" si="73">SUM(AX21:AX22)</f>
        <v>0</v>
      </c>
      <c r="AY20" s="6">
        <f t="shared" ref="AY20" si="74">SUM(AY21:AY22)</f>
        <v>0</v>
      </c>
      <c r="AZ20" s="6">
        <f t="shared" ref="AZ20" si="75">SUM(AZ21:AZ22)</f>
        <v>0</v>
      </c>
      <c r="BA20" s="6">
        <f t="shared" ref="BA20" si="76">SUM(BA21:BA22)</f>
        <v>0</v>
      </c>
      <c r="BB20" s="6">
        <f t="shared" ref="BB20" si="77">SUM(BB21:BB22)</f>
        <v>0</v>
      </c>
      <c r="BC20" s="10">
        <f t="shared" ref="BC20:BL20" si="78">SUM(BC21:BC22)</f>
        <v>19400</v>
      </c>
      <c r="BD20" s="10">
        <f t="shared" si="78"/>
        <v>0</v>
      </c>
      <c r="BE20" s="10">
        <f t="shared" si="78"/>
        <v>19400</v>
      </c>
      <c r="BF20" s="10">
        <f t="shared" si="78"/>
        <v>0</v>
      </c>
      <c r="BG20" s="10">
        <f t="shared" si="78"/>
        <v>0</v>
      </c>
      <c r="BH20" s="10">
        <f t="shared" si="78"/>
        <v>0</v>
      </c>
      <c r="BI20" s="10">
        <f t="shared" si="78"/>
        <v>0</v>
      </c>
      <c r="BJ20" s="10">
        <f t="shared" si="78"/>
        <v>19400</v>
      </c>
      <c r="BK20" s="10">
        <f t="shared" si="78"/>
        <v>0</v>
      </c>
      <c r="BL20" s="10">
        <f t="shared" si="78"/>
        <v>343500</v>
      </c>
    </row>
    <row r="21" spans="1:64" x14ac:dyDescent="0.25">
      <c r="A21" s="5" t="s">
        <v>51</v>
      </c>
      <c r="B21" s="15" t="s">
        <v>52</v>
      </c>
      <c r="C21" s="16" t="s">
        <v>53</v>
      </c>
      <c r="D21" s="24"/>
      <c r="E21" s="24"/>
      <c r="F21" s="8">
        <f>G21+M21+X21+AH21+AW21+AG21</f>
        <v>311900</v>
      </c>
      <c r="G21" s="6">
        <f>H21+I21+L21</f>
        <v>311900</v>
      </c>
      <c r="H21" s="6">
        <f>239600</f>
        <v>239600</v>
      </c>
      <c r="I21" s="6"/>
      <c r="J21" s="6"/>
      <c r="K21" s="12" t="e">
        <f t="shared" si="3"/>
        <v>#DIV/0!</v>
      </c>
      <c r="L21" s="6">
        <f>72300</f>
        <v>72300</v>
      </c>
      <c r="M21" s="6">
        <f>N21+O21+P21+Q21+S21+T21+R21</f>
        <v>0</v>
      </c>
      <c r="N21" s="6"/>
      <c r="O21" s="6"/>
      <c r="P21" s="6"/>
      <c r="Q21" s="10"/>
      <c r="R21" s="6"/>
      <c r="S21" s="6"/>
      <c r="T21" s="6"/>
      <c r="U21" s="12"/>
      <c r="V21" s="6"/>
      <c r="W21" s="12"/>
      <c r="X21" s="12">
        <f>AA21</f>
        <v>0</v>
      </c>
      <c r="Y21" s="12">
        <f>AB21</f>
        <v>0</v>
      </c>
      <c r="Z21" s="12" t="e">
        <f t="shared" si="17"/>
        <v>#DIV/0!</v>
      </c>
      <c r="AA21" s="10"/>
      <c r="AB21" s="10"/>
      <c r="AC21" s="12" t="e">
        <f t="shared" si="19"/>
        <v>#DIV/0!</v>
      </c>
      <c r="AD21" s="12"/>
      <c r="AE21" s="12"/>
      <c r="AF21" s="12"/>
      <c r="AG21" s="13"/>
      <c r="AH21" s="6">
        <f>AI21+AV21</f>
        <v>0</v>
      </c>
      <c r="AI21" s="10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6">
        <f>AX21+AY21+AZ21+BA21+BB21</f>
        <v>0</v>
      </c>
      <c r="AX21" s="6"/>
      <c r="AY21" s="6"/>
      <c r="AZ21" s="6"/>
      <c r="BA21" s="6"/>
      <c r="BB21" s="6"/>
      <c r="BC21" s="6">
        <f>BD21+BF21+BG21+BH21+BI21+BJ21+BK21</f>
        <v>0</v>
      </c>
      <c r="BD21" s="6"/>
      <c r="BE21" s="65">
        <f>BF21+BG21+BH21+BI21+BJ21+BK21</f>
        <v>0</v>
      </c>
      <c r="BF21" s="10"/>
      <c r="BG21" s="10"/>
      <c r="BH21" s="25"/>
      <c r="BI21" s="6">
        <f>2000-1000+2000-3000</f>
        <v>0</v>
      </c>
      <c r="BJ21" s="6">
        <v>0</v>
      </c>
      <c r="BK21" s="12"/>
      <c r="BL21" s="6">
        <f>G21+M21+X21+AH21+AW21+BC21+AG21</f>
        <v>311900</v>
      </c>
    </row>
    <row r="22" spans="1:64" x14ac:dyDescent="0.25">
      <c r="A22" s="5"/>
      <c r="B22" s="15">
        <v>244</v>
      </c>
      <c r="C22" s="16" t="s">
        <v>40</v>
      </c>
      <c r="D22" s="24"/>
      <c r="E22" s="24"/>
      <c r="F22" s="8">
        <f>G22+M22+X22+AH22+AW22+AG22</f>
        <v>12200</v>
      </c>
      <c r="G22" s="6">
        <f>H22+I22+L22</f>
        <v>0</v>
      </c>
      <c r="H22" s="6"/>
      <c r="I22" s="6"/>
      <c r="J22" s="6"/>
      <c r="K22" s="12" t="e">
        <f t="shared" si="3"/>
        <v>#DIV/0!</v>
      </c>
      <c r="L22" s="6"/>
      <c r="M22" s="6">
        <f>N22+O22+P22+Q22+S22+T22+R22</f>
        <v>12200</v>
      </c>
      <c r="N22" s="6">
        <f>8600</f>
        <v>8600</v>
      </c>
      <c r="O22" s="6">
        <f>2800+800</f>
        <v>3600</v>
      </c>
      <c r="P22" s="6"/>
      <c r="Q22" s="10"/>
      <c r="R22" s="6"/>
      <c r="S22" s="6"/>
      <c r="T22" s="6"/>
      <c r="U22" s="12"/>
      <c r="V22" s="6"/>
      <c r="W22" s="12"/>
      <c r="X22" s="12">
        <f>AA22</f>
        <v>0</v>
      </c>
      <c r="Y22" s="12">
        <f>AB22</f>
        <v>0</v>
      </c>
      <c r="Z22" s="12" t="e">
        <f t="shared" si="17"/>
        <v>#DIV/0!</v>
      </c>
      <c r="AA22" s="10"/>
      <c r="AB22" s="10"/>
      <c r="AC22" s="12" t="e">
        <f t="shared" si="19"/>
        <v>#DIV/0!</v>
      </c>
      <c r="AD22" s="12"/>
      <c r="AE22" s="12"/>
      <c r="AF22" s="12"/>
      <c r="AG22" s="13"/>
      <c r="AH22" s="6">
        <f>AI22+AV22</f>
        <v>0</v>
      </c>
      <c r="AI22" s="10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6">
        <f>AX22+AY22+AZ22+BA22+BB22</f>
        <v>0</v>
      </c>
      <c r="AX22" s="6"/>
      <c r="AY22" s="6"/>
      <c r="AZ22" s="6"/>
      <c r="BA22" s="6"/>
      <c r="BB22" s="6"/>
      <c r="BC22" s="6">
        <f>BD22+BF22+BG22+BH22+BI22+BJ22+BK22</f>
        <v>19400</v>
      </c>
      <c r="BD22" s="6"/>
      <c r="BE22" s="65">
        <f>BF22+BG22+BH22+BI22+BJ22+BK22</f>
        <v>19400</v>
      </c>
      <c r="BF22" s="10"/>
      <c r="BG22" s="10"/>
      <c r="BH22" s="25"/>
      <c r="BI22" s="6"/>
      <c r="BJ22" s="6">
        <f>19400</f>
        <v>19400</v>
      </c>
      <c r="BK22" s="12"/>
      <c r="BL22" s="6">
        <f>G22+M22+X22+AH22+AW22+BC22+AG22</f>
        <v>31600</v>
      </c>
    </row>
    <row r="23" spans="1:64" x14ac:dyDescent="0.25">
      <c r="A23" s="13" t="s">
        <v>54</v>
      </c>
      <c r="B23" s="13"/>
      <c r="C23" s="13" t="s">
        <v>55</v>
      </c>
      <c r="D23" s="13"/>
      <c r="E23" s="13"/>
      <c r="F23" s="10">
        <f>F24+F27+F31</f>
        <v>15403892</v>
      </c>
      <c r="G23" s="10">
        <f t="shared" ref="G23:AI23" si="79">G24+G27+G31</f>
        <v>83100</v>
      </c>
      <c r="H23" s="10">
        <f t="shared" si="79"/>
        <v>63800</v>
      </c>
      <c r="I23" s="10">
        <f t="shared" si="79"/>
        <v>0</v>
      </c>
      <c r="J23" s="10">
        <f t="shared" si="79"/>
        <v>0</v>
      </c>
      <c r="K23" s="10" t="e">
        <f t="shared" si="79"/>
        <v>#DIV/0!</v>
      </c>
      <c r="L23" s="10">
        <f t="shared" si="79"/>
        <v>19300</v>
      </c>
      <c r="M23" s="10">
        <f t="shared" si="79"/>
        <v>15320792</v>
      </c>
      <c r="N23" s="10">
        <f t="shared" si="79"/>
        <v>4500</v>
      </c>
      <c r="O23" s="10">
        <f t="shared" si="79"/>
        <v>0</v>
      </c>
      <c r="P23" s="10">
        <f t="shared" si="79"/>
        <v>0</v>
      </c>
      <c r="Q23" s="10">
        <f t="shared" si="79"/>
        <v>0</v>
      </c>
      <c r="R23" s="10">
        <f t="shared" si="79"/>
        <v>0</v>
      </c>
      <c r="S23" s="10">
        <f t="shared" si="79"/>
        <v>2970992</v>
      </c>
      <c r="T23" s="10">
        <f t="shared" si="79"/>
        <v>352500</v>
      </c>
      <c r="U23" s="10">
        <f t="shared" si="79"/>
        <v>0</v>
      </c>
      <c r="V23" s="10">
        <f t="shared" si="79"/>
        <v>11992800</v>
      </c>
      <c r="W23" s="10">
        <f t="shared" si="79"/>
        <v>0</v>
      </c>
      <c r="X23" s="10">
        <f t="shared" si="79"/>
        <v>0</v>
      </c>
      <c r="Y23" s="10">
        <f t="shared" si="79"/>
        <v>0</v>
      </c>
      <c r="Z23" s="10" t="e">
        <f t="shared" si="79"/>
        <v>#DIV/0!</v>
      </c>
      <c r="AA23" s="10">
        <f t="shared" si="79"/>
        <v>0</v>
      </c>
      <c r="AB23" s="10">
        <f t="shared" si="79"/>
        <v>0</v>
      </c>
      <c r="AC23" s="10" t="e">
        <f t="shared" si="79"/>
        <v>#DIV/0!</v>
      </c>
      <c r="AD23" s="10">
        <f t="shared" si="79"/>
        <v>0</v>
      </c>
      <c r="AE23" s="10">
        <f t="shared" si="79"/>
        <v>0</v>
      </c>
      <c r="AF23" s="10" t="e">
        <f t="shared" si="79"/>
        <v>#DIV/0!</v>
      </c>
      <c r="AG23" s="10">
        <f t="shared" si="79"/>
        <v>0</v>
      </c>
      <c r="AH23" s="10">
        <f t="shared" si="79"/>
        <v>0</v>
      </c>
      <c r="AI23" s="10">
        <f t="shared" si="79"/>
        <v>0</v>
      </c>
      <c r="AJ23" s="10">
        <f t="shared" ref="AJ23:BL23" si="80">AJ24+AJ27+AJ31</f>
        <v>0</v>
      </c>
      <c r="AK23" s="10">
        <f t="shared" si="80"/>
        <v>0</v>
      </c>
      <c r="AL23" s="10" t="e">
        <f t="shared" si="80"/>
        <v>#DIV/0!</v>
      </c>
      <c r="AM23" s="10">
        <f t="shared" si="80"/>
        <v>0</v>
      </c>
      <c r="AN23" s="10">
        <f t="shared" si="80"/>
        <v>0</v>
      </c>
      <c r="AO23" s="10" t="e">
        <f t="shared" si="80"/>
        <v>#DIV/0!</v>
      </c>
      <c r="AP23" s="10">
        <f t="shared" si="80"/>
        <v>0</v>
      </c>
      <c r="AQ23" s="10">
        <f t="shared" si="80"/>
        <v>0</v>
      </c>
      <c r="AR23" s="10" t="e">
        <f t="shared" si="80"/>
        <v>#DIV/0!</v>
      </c>
      <c r="AS23" s="10">
        <f t="shared" si="80"/>
        <v>0</v>
      </c>
      <c r="AT23" s="10">
        <f t="shared" si="80"/>
        <v>0</v>
      </c>
      <c r="AU23" s="10" t="e">
        <f t="shared" si="80"/>
        <v>#DIV/0!</v>
      </c>
      <c r="AV23" s="10">
        <f t="shared" si="80"/>
        <v>0</v>
      </c>
      <c r="AW23" s="10">
        <f t="shared" si="80"/>
        <v>0</v>
      </c>
      <c r="AX23" s="10">
        <f t="shared" si="80"/>
        <v>0</v>
      </c>
      <c r="AY23" s="10">
        <f t="shared" si="80"/>
        <v>0</v>
      </c>
      <c r="AZ23" s="10">
        <f t="shared" si="80"/>
        <v>0</v>
      </c>
      <c r="BA23" s="10">
        <f t="shared" si="80"/>
        <v>0</v>
      </c>
      <c r="BB23" s="10">
        <f t="shared" si="80"/>
        <v>0</v>
      </c>
      <c r="BC23" s="10">
        <f t="shared" si="80"/>
        <v>89000</v>
      </c>
      <c r="BD23" s="10">
        <f t="shared" si="80"/>
        <v>0</v>
      </c>
      <c r="BE23" s="10">
        <f t="shared" si="80"/>
        <v>89000</v>
      </c>
      <c r="BF23" s="10">
        <f t="shared" si="80"/>
        <v>0</v>
      </c>
      <c r="BG23" s="10">
        <f t="shared" si="80"/>
        <v>0</v>
      </c>
      <c r="BH23" s="10">
        <f t="shared" si="80"/>
        <v>0</v>
      </c>
      <c r="BI23" s="10">
        <f t="shared" si="80"/>
        <v>0</v>
      </c>
      <c r="BJ23" s="10">
        <f t="shared" si="80"/>
        <v>89000</v>
      </c>
      <c r="BK23" s="10">
        <f t="shared" si="80"/>
        <v>0</v>
      </c>
      <c r="BL23" s="10">
        <f t="shared" si="80"/>
        <v>15492892</v>
      </c>
    </row>
    <row r="24" spans="1:64" x14ac:dyDescent="0.25">
      <c r="A24" s="5" t="s">
        <v>56</v>
      </c>
      <c r="B24" s="13"/>
      <c r="C24" s="5" t="s">
        <v>34</v>
      </c>
      <c r="D24" s="13"/>
      <c r="E24" s="13"/>
      <c r="F24" s="8">
        <f>F25+F26</f>
        <v>87600</v>
      </c>
      <c r="G24" s="8">
        <f t="shared" ref="G24" si="81">G25+G26</f>
        <v>83100</v>
      </c>
      <c r="H24" s="8">
        <f t="shared" ref="H24" si="82">H25+H26</f>
        <v>63800</v>
      </c>
      <c r="I24" s="8">
        <f t="shared" ref="I24:J24" si="83">I25+I26</f>
        <v>0</v>
      </c>
      <c r="J24" s="8">
        <f t="shared" si="83"/>
        <v>0</v>
      </c>
      <c r="K24" s="12" t="e">
        <f t="shared" si="3"/>
        <v>#DIV/0!</v>
      </c>
      <c r="L24" s="8">
        <f t="shared" ref="L24" si="84">L25+L26</f>
        <v>19300</v>
      </c>
      <c r="M24" s="8">
        <f t="shared" ref="M24" si="85">M25+M26</f>
        <v>4500</v>
      </c>
      <c r="N24" s="8">
        <f t="shared" ref="N24" si="86">N25+N26</f>
        <v>4500</v>
      </c>
      <c r="O24" s="8">
        <f t="shared" ref="O24" si="87">O25+O26</f>
        <v>0</v>
      </c>
      <c r="P24" s="8">
        <f t="shared" ref="P24" si="88">P25+P26</f>
        <v>0</v>
      </c>
      <c r="Q24" s="8">
        <f t="shared" ref="Q24" si="89">Q25+Q26</f>
        <v>0</v>
      </c>
      <c r="R24" s="8">
        <f t="shared" ref="R24" si="90">R25+R26</f>
        <v>0</v>
      </c>
      <c r="S24" s="8">
        <f t="shared" ref="S24" si="91">S25+S26</f>
        <v>0</v>
      </c>
      <c r="T24" s="8">
        <f t="shared" ref="T24" si="92">T25+T26</f>
        <v>0</v>
      </c>
      <c r="U24" s="8">
        <f t="shared" ref="U24" si="93">U25+U26</f>
        <v>0</v>
      </c>
      <c r="V24" s="8">
        <f t="shared" ref="V24" si="94">V25+V26</f>
        <v>0</v>
      </c>
      <c r="W24" s="8">
        <f t="shared" ref="W24" si="95">W25+W26</f>
        <v>0</v>
      </c>
      <c r="X24" s="8">
        <f t="shared" ref="X24:Y24" si="96">X25+X26</f>
        <v>0</v>
      </c>
      <c r="Y24" s="8">
        <f t="shared" si="96"/>
        <v>0</v>
      </c>
      <c r="Z24" s="12" t="e">
        <f t="shared" si="17"/>
        <v>#DIV/0!</v>
      </c>
      <c r="AA24" s="8">
        <f t="shared" ref="AA24:AB24" si="97">AA25+AA26</f>
        <v>0</v>
      </c>
      <c r="AB24" s="8">
        <f t="shared" si="97"/>
        <v>0</v>
      </c>
      <c r="AC24" s="12" t="e">
        <f t="shared" si="19"/>
        <v>#DIV/0!</v>
      </c>
      <c r="AD24" s="8">
        <f t="shared" ref="AD24:AE24" si="98">AD25+AD26</f>
        <v>0</v>
      </c>
      <c r="AE24" s="8">
        <f t="shared" si="98"/>
        <v>0</v>
      </c>
      <c r="AF24" s="12" t="e">
        <f t="shared" ref="AF24" si="99">AE24/AD24*100</f>
        <v>#DIV/0!</v>
      </c>
      <c r="AG24" s="8">
        <f t="shared" ref="AG24" si="100">AG25+AG26</f>
        <v>0</v>
      </c>
      <c r="AH24" s="8">
        <f t="shared" ref="AH24" si="101">AH25+AH26</f>
        <v>0</v>
      </c>
      <c r="AI24" s="8">
        <f t="shared" ref="AI24" si="102">AI25+AI26</f>
        <v>0</v>
      </c>
      <c r="AJ24" s="8">
        <f t="shared" ref="AJ24:AK24" si="103">AJ25+AJ26</f>
        <v>0</v>
      </c>
      <c r="AK24" s="8">
        <f t="shared" si="103"/>
        <v>0</v>
      </c>
      <c r="AL24" s="12" t="e">
        <f t="shared" ref="AL24" si="104">AK24/AJ24*100</f>
        <v>#DIV/0!</v>
      </c>
      <c r="AM24" s="8">
        <f t="shared" ref="AM24:AN24" si="105">AM25+AM26</f>
        <v>0</v>
      </c>
      <c r="AN24" s="8">
        <f t="shared" si="105"/>
        <v>0</v>
      </c>
      <c r="AO24" s="12" t="e">
        <f t="shared" ref="AO24" si="106">AN24/AM24*100</f>
        <v>#DIV/0!</v>
      </c>
      <c r="AP24" s="8">
        <f t="shared" ref="AP24:AQ24" si="107">AP25+AP26</f>
        <v>0</v>
      </c>
      <c r="AQ24" s="8">
        <f t="shared" si="107"/>
        <v>0</v>
      </c>
      <c r="AR24" s="12" t="e">
        <f t="shared" ref="AR24" si="108">AQ24/AP24*100</f>
        <v>#DIV/0!</v>
      </c>
      <c r="AS24" s="8">
        <f t="shared" ref="AS24:AT24" si="109">AS25+AS26</f>
        <v>0</v>
      </c>
      <c r="AT24" s="8">
        <f t="shared" si="109"/>
        <v>0</v>
      </c>
      <c r="AU24" s="12" t="e">
        <f t="shared" ref="AU24" si="110">AT24/AS24*100</f>
        <v>#DIV/0!</v>
      </c>
      <c r="AV24" s="8">
        <f t="shared" ref="AV24" si="111">AV25+AV26</f>
        <v>0</v>
      </c>
      <c r="AW24" s="8">
        <f t="shared" ref="AW24" si="112">AW25+AW26</f>
        <v>0</v>
      </c>
      <c r="AX24" s="8">
        <f t="shared" ref="AX24" si="113">AX25+AX26</f>
        <v>0</v>
      </c>
      <c r="AY24" s="8">
        <f t="shared" ref="AY24" si="114">AY25+AY26</f>
        <v>0</v>
      </c>
      <c r="AZ24" s="8">
        <f t="shared" ref="AZ24" si="115">AZ25+AZ26</f>
        <v>0</v>
      </c>
      <c r="BA24" s="8">
        <f t="shared" ref="BA24" si="116">BA25+BA26</f>
        <v>0</v>
      </c>
      <c r="BB24" s="8">
        <f t="shared" ref="BB24" si="117">BB25+BB26</f>
        <v>0</v>
      </c>
      <c r="BC24" s="8">
        <f t="shared" ref="BC24" si="118">BC25+BC26</f>
        <v>0</v>
      </c>
      <c r="BD24" s="8">
        <f t="shared" ref="BD24:BE24" si="119">BD25+BD26</f>
        <v>0</v>
      </c>
      <c r="BE24" s="8">
        <f t="shared" si="119"/>
        <v>0</v>
      </c>
      <c r="BF24" s="8">
        <f t="shared" ref="BF24" si="120">BF25+BF26</f>
        <v>0</v>
      </c>
      <c r="BG24" s="8">
        <f t="shared" ref="BG24" si="121">BG25+BG26</f>
        <v>0</v>
      </c>
      <c r="BH24" s="8">
        <f t="shared" ref="BH24" si="122">BH25+BH26</f>
        <v>0</v>
      </c>
      <c r="BI24" s="8">
        <f t="shared" ref="BI24" si="123">BI25+BI26</f>
        <v>0</v>
      </c>
      <c r="BJ24" s="8">
        <f t="shared" ref="BJ24" si="124">BJ25+BJ26</f>
        <v>0</v>
      </c>
      <c r="BK24" s="8">
        <f t="shared" ref="BK24" si="125">BK25+BK26</f>
        <v>0</v>
      </c>
      <c r="BL24" s="8">
        <f t="shared" ref="BL24" si="126">BL25+BL26</f>
        <v>87600</v>
      </c>
    </row>
    <row r="25" spans="1:64" x14ac:dyDescent="0.25">
      <c r="A25" s="5"/>
      <c r="B25" s="15" t="s">
        <v>36</v>
      </c>
      <c r="D25" s="13"/>
      <c r="E25" s="13"/>
      <c r="F25" s="8">
        <f t="shared" ref="F25:F32" si="127">G25+M25+X25+AH25+AW25+AG25</f>
        <v>83100</v>
      </c>
      <c r="G25" s="6">
        <f t="shared" ref="G25:G32" si="128">H25+I25+L25</f>
        <v>83100</v>
      </c>
      <c r="H25" s="6">
        <v>63800</v>
      </c>
      <c r="I25" s="11"/>
      <c r="J25" s="11"/>
      <c r="K25" s="12" t="e">
        <f t="shared" si="3"/>
        <v>#DIV/0!</v>
      </c>
      <c r="L25" s="6">
        <f>19300</f>
        <v>19300</v>
      </c>
      <c r="M25" s="6">
        <f>N25+O25+P25+Q25+S25+T25+R25</f>
        <v>0</v>
      </c>
      <c r="N25" s="6"/>
      <c r="O25" s="11"/>
      <c r="P25" s="10"/>
      <c r="Q25" s="10"/>
      <c r="R25" s="11"/>
      <c r="S25" s="10"/>
      <c r="T25" s="10"/>
      <c r="U25" s="12"/>
      <c r="V25" s="10"/>
      <c r="W25" s="12"/>
      <c r="X25" s="12">
        <f t="shared" ref="X25:Y31" si="129">AA25</f>
        <v>0</v>
      </c>
      <c r="Y25" s="12">
        <f t="shared" si="129"/>
        <v>0</v>
      </c>
      <c r="Z25" s="12" t="e">
        <f t="shared" si="17"/>
        <v>#DIV/0!</v>
      </c>
      <c r="AA25" s="11"/>
      <c r="AB25" s="11"/>
      <c r="AC25" s="12" t="e">
        <f t="shared" si="19"/>
        <v>#DIV/0!</v>
      </c>
      <c r="AD25" s="12"/>
      <c r="AE25" s="12"/>
      <c r="AF25" s="12"/>
      <c r="AG25" s="13"/>
      <c r="AH25" s="6">
        <f>AI25+AV25</f>
        <v>0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6">
        <f>AX25+AY25+AZ25+BA25+BB25</f>
        <v>0</v>
      </c>
      <c r="AX25" s="6"/>
      <c r="AY25" s="6"/>
      <c r="AZ25" s="6"/>
      <c r="BA25" s="6"/>
      <c r="BB25" s="6"/>
      <c r="BC25" s="6">
        <f t="shared" ref="BC25:BC32" si="130">BD25+BF25+BG25+BH25+BI25+BJ25+BK25</f>
        <v>0</v>
      </c>
      <c r="BD25" s="10"/>
      <c r="BE25" s="65">
        <f t="shared" ref="BE25:BE32" si="131">BF25+BG25+BH25+BI25+BJ25+BK25</f>
        <v>0</v>
      </c>
      <c r="BF25" s="25"/>
      <c r="BG25" s="25"/>
      <c r="BH25" s="11"/>
      <c r="BI25" s="10"/>
      <c r="BJ25" s="6"/>
      <c r="BK25" s="12"/>
      <c r="BL25" s="6">
        <f t="shared" ref="BL25:BL32" si="132">G25+M25+X25+AH25+AW25+BC25+AG25</f>
        <v>83100</v>
      </c>
    </row>
    <row r="26" spans="1:64" x14ac:dyDescent="0.25">
      <c r="A26" s="5"/>
      <c r="B26" s="15">
        <v>244</v>
      </c>
      <c r="C26" s="16" t="s">
        <v>40</v>
      </c>
      <c r="D26" s="13"/>
      <c r="E26" s="13"/>
      <c r="F26" s="8">
        <f t="shared" si="127"/>
        <v>4500</v>
      </c>
      <c r="G26" s="6">
        <f t="shared" si="128"/>
        <v>0</v>
      </c>
      <c r="H26" s="6"/>
      <c r="I26" s="11"/>
      <c r="J26" s="11"/>
      <c r="K26" s="12" t="e">
        <f t="shared" si="3"/>
        <v>#DIV/0!</v>
      </c>
      <c r="L26" s="6"/>
      <c r="M26" s="6">
        <f>N26+O26+P26+Q26+S26+T26+R26</f>
        <v>4500</v>
      </c>
      <c r="N26" s="6">
        <v>4500</v>
      </c>
      <c r="O26" s="11"/>
      <c r="P26" s="10"/>
      <c r="Q26" s="10"/>
      <c r="R26" s="11"/>
      <c r="S26" s="10"/>
      <c r="T26" s="10"/>
      <c r="U26" s="12"/>
      <c r="V26" s="10"/>
      <c r="W26" s="12"/>
      <c r="X26" s="12">
        <f t="shared" si="129"/>
        <v>0</v>
      </c>
      <c r="Y26" s="12">
        <f t="shared" si="129"/>
        <v>0</v>
      </c>
      <c r="Z26" s="12" t="e">
        <f t="shared" si="17"/>
        <v>#DIV/0!</v>
      </c>
      <c r="AA26" s="11"/>
      <c r="AB26" s="11"/>
      <c r="AC26" s="12" t="e">
        <f t="shared" si="19"/>
        <v>#DIV/0!</v>
      </c>
      <c r="AD26" s="12"/>
      <c r="AE26" s="12"/>
      <c r="AF26" s="12"/>
      <c r="AG26" s="13"/>
      <c r="AH26" s="6">
        <f>AI26+AV26</f>
        <v>0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6">
        <f>AX26+AY26+AZ26+BA26+BB26</f>
        <v>0</v>
      </c>
      <c r="AX26" s="6"/>
      <c r="AY26" s="6"/>
      <c r="AZ26" s="6"/>
      <c r="BA26" s="6"/>
      <c r="BB26" s="6"/>
      <c r="BC26" s="6">
        <f t="shared" si="130"/>
        <v>0</v>
      </c>
      <c r="BD26" s="10"/>
      <c r="BE26" s="65">
        <f t="shared" si="131"/>
        <v>0</v>
      </c>
      <c r="BF26" s="25"/>
      <c r="BG26" s="25"/>
      <c r="BH26" s="11"/>
      <c r="BI26" s="10"/>
      <c r="BJ26" s="6"/>
      <c r="BK26" s="12"/>
      <c r="BL26" s="6">
        <f t="shared" si="132"/>
        <v>4500</v>
      </c>
    </row>
    <row r="27" spans="1:64" x14ac:dyDescent="0.25">
      <c r="A27" s="5" t="s">
        <v>57</v>
      </c>
      <c r="B27" s="5"/>
      <c r="C27" s="5" t="s">
        <v>58</v>
      </c>
      <c r="D27" s="13"/>
      <c r="E27" s="13"/>
      <c r="F27" s="8">
        <f t="shared" si="127"/>
        <v>15016292</v>
      </c>
      <c r="G27" s="6">
        <f t="shared" si="128"/>
        <v>0</v>
      </c>
      <c r="H27" s="6">
        <f>H28+H29+H30</f>
        <v>0</v>
      </c>
      <c r="I27" s="11"/>
      <c r="J27" s="11"/>
      <c r="K27" s="12" t="e">
        <f t="shared" si="3"/>
        <v>#DIV/0!</v>
      </c>
      <c r="L27" s="6">
        <f>L28+L29+L30</f>
        <v>0</v>
      </c>
      <c r="M27" s="6">
        <f>N27+O27+P27+Q27+S27+T27+R27+U27+V27</f>
        <v>15016292</v>
      </c>
      <c r="N27" s="6">
        <f t="shared" ref="N27:W27" si="133">N28+N29+N30</f>
        <v>0</v>
      </c>
      <c r="O27" s="6">
        <f t="shared" si="133"/>
        <v>0</v>
      </c>
      <c r="P27" s="6">
        <f t="shared" si="133"/>
        <v>0</v>
      </c>
      <c r="Q27" s="6">
        <f t="shared" si="133"/>
        <v>0</v>
      </c>
      <c r="R27" s="6">
        <f t="shared" si="133"/>
        <v>0</v>
      </c>
      <c r="S27" s="6">
        <f t="shared" si="133"/>
        <v>2970992</v>
      </c>
      <c r="T27" s="6">
        <f t="shared" si="133"/>
        <v>52500</v>
      </c>
      <c r="U27" s="6">
        <f t="shared" si="133"/>
        <v>0</v>
      </c>
      <c r="V27" s="6">
        <f t="shared" si="133"/>
        <v>11992800</v>
      </c>
      <c r="W27" s="6">
        <f t="shared" si="133"/>
        <v>0</v>
      </c>
      <c r="X27" s="12">
        <f t="shared" si="129"/>
        <v>0</v>
      </c>
      <c r="Y27" s="12">
        <f t="shared" si="129"/>
        <v>0</v>
      </c>
      <c r="Z27" s="12" t="e">
        <f t="shared" si="17"/>
        <v>#DIV/0!</v>
      </c>
      <c r="AA27" s="11"/>
      <c r="AB27" s="11"/>
      <c r="AC27" s="12" t="e">
        <f t="shared" si="19"/>
        <v>#DIV/0!</v>
      </c>
      <c r="AD27" s="12"/>
      <c r="AE27" s="12"/>
      <c r="AF27" s="12"/>
      <c r="AG27" s="6">
        <f>AG28+AG29+AG30</f>
        <v>0</v>
      </c>
      <c r="AH27" s="6">
        <f>AH28+AH29+AH30</f>
        <v>0</v>
      </c>
      <c r="AI27" s="6">
        <f>AI28+AI29+AI30</f>
        <v>0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6">
        <f t="shared" ref="AV27:BB27" si="134">AV28+AV29+AV30</f>
        <v>0</v>
      </c>
      <c r="AW27" s="6">
        <f t="shared" si="134"/>
        <v>0</v>
      </c>
      <c r="AX27" s="6">
        <f t="shared" si="134"/>
        <v>0</v>
      </c>
      <c r="AY27" s="6">
        <f t="shared" si="134"/>
        <v>0</v>
      </c>
      <c r="AZ27" s="6">
        <f t="shared" si="134"/>
        <v>0</v>
      </c>
      <c r="BA27" s="6">
        <f t="shared" si="134"/>
        <v>0</v>
      </c>
      <c r="BB27" s="6">
        <f t="shared" si="134"/>
        <v>0</v>
      </c>
      <c r="BC27" s="6">
        <f t="shared" si="130"/>
        <v>89000</v>
      </c>
      <c r="BD27" s="6">
        <f>BD28+BD29+BD30</f>
        <v>0</v>
      </c>
      <c r="BE27" s="65">
        <f t="shared" si="131"/>
        <v>89000</v>
      </c>
      <c r="BF27" s="6">
        <f t="shared" ref="BF27:BK27" si="135">BF28+BF29+BF30</f>
        <v>0</v>
      </c>
      <c r="BG27" s="6">
        <f t="shared" si="135"/>
        <v>0</v>
      </c>
      <c r="BH27" s="6">
        <f t="shared" si="135"/>
        <v>0</v>
      </c>
      <c r="BI27" s="6">
        <f t="shared" si="135"/>
        <v>0</v>
      </c>
      <c r="BJ27" s="6">
        <f t="shared" si="135"/>
        <v>89000</v>
      </c>
      <c r="BK27" s="6">
        <f t="shared" si="135"/>
        <v>0</v>
      </c>
      <c r="BL27" s="6">
        <f t="shared" si="132"/>
        <v>15105292</v>
      </c>
    </row>
    <row r="28" spans="1:64" x14ac:dyDescent="0.25">
      <c r="A28" s="5"/>
      <c r="B28" s="5">
        <v>244</v>
      </c>
      <c r="C28" s="16" t="s">
        <v>40</v>
      </c>
      <c r="D28" s="13"/>
      <c r="E28" s="13"/>
      <c r="F28" s="8">
        <f t="shared" si="127"/>
        <v>3023492</v>
      </c>
      <c r="G28" s="6">
        <f t="shared" si="128"/>
        <v>0</v>
      </c>
      <c r="H28" s="6"/>
      <c r="I28" s="11"/>
      <c r="J28" s="11"/>
      <c r="K28" s="12"/>
      <c r="L28" s="6"/>
      <c r="M28" s="6">
        <f>N28+O28+P28+Q28+S28+T28+R28+U28+V28</f>
        <v>3023492</v>
      </c>
      <c r="N28" s="10"/>
      <c r="O28" s="11"/>
      <c r="P28" s="10"/>
      <c r="Q28" s="10"/>
      <c r="R28" s="11"/>
      <c r="S28" s="6">
        <f>3023692-52700</f>
        <v>2970992</v>
      </c>
      <c r="T28" s="6">
        <f>52500</f>
        <v>52500</v>
      </c>
      <c r="U28" s="12"/>
      <c r="V28" s="6"/>
      <c r="W28" s="12"/>
      <c r="X28" s="12"/>
      <c r="Y28" s="12"/>
      <c r="Z28" s="12"/>
      <c r="AA28" s="11"/>
      <c r="AB28" s="11"/>
      <c r="AC28" s="12"/>
      <c r="AD28" s="12"/>
      <c r="AE28" s="12"/>
      <c r="AF28" s="12"/>
      <c r="AG28" s="13"/>
      <c r="AH28" s="6">
        <f>AI28+AV28</f>
        <v>0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6">
        <f>AX28+AY28+AZ28+BA28+BB28</f>
        <v>0</v>
      </c>
      <c r="AX28" s="6"/>
      <c r="AY28" s="6"/>
      <c r="AZ28" s="6"/>
      <c r="BA28" s="6"/>
      <c r="BB28" s="6"/>
      <c r="BC28" s="6">
        <f t="shared" si="130"/>
        <v>89000</v>
      </c>
      <c r="BD28" s="6"/>
      <c r="BE28" s="65">
        <f t="shared" si="131"/>
        <v>89000</v>
      </c>
      <c r="BF28" s="25"/>
      <c r="BG28" s="25"/>
      <c r="BH28" s="11"/>
      <c r="BI28" s="10"/>
      <c r="BJ28" s="6">
        <f>36300+52700</f>
        <v>89000</v>
      </c>
      <c r="BK28" s="12"/>
      <c r="BL28" s="6">
        <f t="shared" si="132"/>
        <v>3112492</v>
      </c>
    </row>
    <row r="29" spans="1:64" x14ac:dyDescent="0.25">
      <c r="A29" s="5"/>
      <c r="B29" s="5">
        <v>414</v>
      </c>
      <c r="C29" s="5" t="s">
        <v>89</v>
      </c>
      <c r="D29" s="13"/>
      <c r="E29" s="13"/>
      <c r="F29" s="8">
        <f t="shared" si="127"/>
        <v>11992800</v>
      </c>
      <c r="G29" s="6">
        <f t="shared" si="128"/>
        <v>0</v>
      </c>
      <c r="H29" s="6"/>
      <c r="I29" s="11"/>
      <c r="J29" s="11"/>
      <c r="K29" s="12"/>
      <c r="L29" s="6"/>
      <c r="M29" s="6">
        <f>N29+O29+P29+Q29+S29+T29+R29+U29+V29</f>
        <v>11992800</v>
      </c>
      <c r="N29" s="10"/>
      <c r="O29" s="11"/>
      <c r="P29" s="10"/>
      <c r="Q29" s="10"/>
      <c r="R29" s="11"/>
      <c r="S29" s="6">
        <v>0</v>
      </c>
      <c r="T29" s="6"/>
      <c r="U29" s="12"/>
      <c r="V29" s="6">
        <f>11531500+461300</f>
        <v>11992800</v>
      </c>
      <c r="W29" s="12"/>
      <c r="X29" s="12"/>
      <c r="Y29" s="12"/>
      <c r="Z29" s="12"/>
      <c r="AA29" s="11"/>
      <c r="AB29" s="11"/>
      <c r="AC29" s="12"/>
      <c r="AD29" s="12"/>
      <c r="AE29" s="12"/>
      <c r="AF29" s="12"/>
      <c r="AG29" s="13"/>
      <c r="AH29" s="6">
        <f>AI29+AV29</f>
        <v>0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6">
        <f>AX29+AY29+AZ29+BA29+BB29</f>
        <v>0</v>
      </c>
      <c r="AX29" s="6"/>
      <c r="AY29" s="6"/>
      <c r="AZ29" s="6"/>
      <c r="BA29" s="6"/>
      <c r="BB29" s="6"/>
      <c r="BC29" s="6">
        <f t="shared" si="130"/>
        <v>0</v>
      </c>
      <c r="BD29" s="6"/>
      <c r="BE29" s="65">
        <f t="shared" si="131"/>
        <v>0</v>
      </c>
      <c r="BF29" s="25"/>
      <c r="BG29" s="25"/>
      <c r="BH29" s="11"/>
      <c r="BI29" s="10"/>
      <c r="BJ29" s="6"/>
      <c r="BK29" s="12"/>
      <c r="BL29" s="6">
        <f t="shared" si="132"/>
        <v>11992800</v>
      </c>
    </row>
    <row r="30" spans="1:64" x14ac:dyDescent="0.25">
      <c r="A30" s="5"/>
      <c r="B30" s="5">
        <v>853</v>
      </c>
      <c r="C30" s="16" t="s">
        <v>85</v>
      </c>
      <c r="D30" s="13"/>
      <c r="E30" s="13"/>
      <c r="F30" s="8">
        <f t="shared" si="127"/>
        <v>0</v>
      </c>
      <c r="G30" s="6">
        <f t="shared" si="128"/>
        <v>0</v>
      </c>
      <c r="H30" s="6"/>
      <c r="I30" s="11"/>
      <c r="J30" s="11"/>
      <c r="K30" s="12"/>
      <c r="L30" s="6"/>
      <c r="M30" s="6">
        <f>N30+O30+P30+Q30+S30+T30+R30</f>
        <v>0</v>
      </c>
      <c r="N30" s="10"/>
      <c r="O30" s="11"/>
      <c r="P30" s="10"/>
      <c r="Q30" s="10"/>
      <c r="R30" s="11"/>
      <c r="S30" s="6"/>
      <c r="T30" s="6"/>
      <c r="U30" s="12"/>
      <c r="V30" s="6"/>
      <c r="W30" s="12"/>
      <c r="X30" s="12"/>
      <c r="Y30" s="12"/>
      <c r="Z30" s="12"/>
      <c r="AA30" s="11"/>
      <c r="AB30" s="11"/>
      <c r="AC30" s="12"/>
      <c r="AD30" s="12"/>
      <c r="AE30" s="12"/>
      <c r="AF30" s="12"/>
      <c r="AG30" s="13"/>
      <c r="AH30" s="6">
        <f>AI30+AV30</f>
        <v>0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6">
        <f>AX30+AY30+AZ30+BA30+BB30</f>
        <v>0</v>
      </c>
      <c r="AX30" s="6"/>
      <c r="AY30" s="6"/>
      <c r="AZ30" s="6"/>
      <c r="BA30" s="6"/>
      <c r="BB30" s="6"/>
      <c r="BC30" s="6">
        <f t="shared" si="130"/>
        <v>0</v>
      </c>
      <c r="BD30" s="6"/>
      <c r="BE30" s="65">
        <f t="shared" si="131"/>
        <v>0</v>
      </c>
      <c r="BF30" s="25"/>
      <c r="BG30" s="25"/>
      <c r="BH30" s="11"/>
      <c r="BI30" s="10"/>
      <c r="BJ30" s="6"/>
      <c r="BK30" s="12"/>
      <c r="BL30" s="6">
        <f t="shared" si="132"/>
        <v>0</v>
      </c>
    </row>
    <row r="31" spans="1:64" x14ac:dyDescent="0.25">
      <c r="A31" s="5" t="s">
        <v>59</v>
      </c>
      <c r="B31" s="5">
        <v>244</v>
      </c>
      <c r="C31" s="5" t="s">
        <v>60</v>
      </c>
      <c r="D31" s="13"/>
      <c r="E31" s="13"/>
      <c r="F31" s="8">
        <f t="shared" si="127"/>
        <v>300000</v>
      </c>
      <c r="G31" s="6">
        <f t="shared" si="128"/>
        <v>0</v>
      </c>
      <c r="H31" s="6"/>
      <c r="I31" s="11"/>
      <c r="J31" s="11"/>
      <c r="K31" s="12" t="e">
        <f t="shared" si="3"/>
        <v>#DIV/0!</v>
      </c>
      <c r="L31" s="6"/>
      <c r="M31" s="6">
        <f>N31+O31+P31+Q31+S31+T31+R31</f>
        <v>300000</v>
      </c>
      <c r="N31" s="10"/>
      <c r="O31" s="11"/>
      <c r="P31" s="10"/>
      <c r="Q31" s="10"/>
      <c r="R31" s="11"/>
      <c r="S31" s="10"/>
      <c r="T31" s="44">
        <f>300000</f>
        <v>300000</v>
      </c>
      <c r="U31" s="12"/>
      <c r="V31" s="44"/>
      <c r="W31" s="12"/>
      <c r="X31" s="12">
        <f t="shared" si="129"/>
        <v>0</v>
      </c>
      <c r="Y31" s="12">
        <f t="shared" si="129"/>
        <v>0</v>
      </c>
      <c r="Z31" s="12" t="e">
        <f t="shared" si="17"/>
        <v>#DIV/0!</v>
      </c>
      <c r="AA31" s="11"/>
      <c r="AB31" s="11"/>
      <c r="AC31" s="12" t="e">
        <f t="shared" si="19"/>
        <v>#DIV/0!</v>
      </c>
      <c r="AD31" s="12"/>
      <c r="AE31" s="12"/>
      <c r="AF31" s="12"/>
      <c r="AG31" s="13"/>
      <c r="AH31" s="6">
        <f>AI31+AV31</f>
        <v>0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6">
        <f>AX31+AY31+AZ31+BA31+BB31</f>
        <v>0</v>
      </c>
      <c r="AX31" s="6"/>
      <c r="AY31" s="6"/>
      <c r="AZ31" s="6"/>
      <c r="BA31" s="6"/>
      <c r="BB31" s="6"/>
      <c r="BC31" s="6">
        <f t="shared" si="130"/>
        <v>0</v>
      </c>
      <c r="BD31" s="6"/>
      <c r="BE31" s="65">
        <f t="shared" si="131"/>
        <v>0</v>
      </c>
      <c r="BF31" s="25"/>
      <c r="BG31" s="25"/>
      <c r="BH31" s="11"/>
      <c r="BI31" s="10"/>
      <c r="BJ31" s="6"/>
      <c r="BK31" s="12"/>
      <c r="BL31" s="6">
        <f t="shared" si="132"/>
        <v>300000</v>
      </c>
    </row>
    <row r="32" spans="1:64" x14ac:dyDescent="0.25">
      <c r="A32" s="5"/>
      <c r="B32" s="50">
        <v>245</v>
      </c>
      <c r="C32" s="50" t="s">
        <v>87</v>
      </c>
      <c r="D32" s="13"/>
      <c r="E32" s="13"/>
      <c r="F32" s="8">
        <f t="shared" si="127"/>
        <v>0</v>
      </c>
      <c r="G32" s="6">
        <f t="shared" si="128"/>
        <v>0</v>
      </c>
      <c r="H32" s="6"/>
      <c r="I32" s="11"/>
      <c r="J32" s="11"/>
      <c r="K32" s="12" t="e">
        <f t="shared" si="3"/>
        <v>#DIV/0!</v>
      </c>
      <c r="L32" s="6"/>
      <c r="M32" s="6">
        <f>N32+O32+P32+Q32+S32+T32+R32</f>
        <v>0</v>
      </c>
      <c r="N32" s="10"/>
      <c r="O32" s="11"/>
      <c r="P32" s="10"/>
      <c r="Q32" s="10"/>
      <c r="R32" s="11"/>
      <c r="S32" s="10"/>
      <c r="T32" s="44"/>
      <c r="U32" s="12"/>
      <c r="V32" s="44"/>
      <c r="W32" s="12"/>
      <c r="X32" s="12"/>
      <c r="Y32" s="12"/>
      <c r="Z32" s="12" t="e">
        <f t="shared" si="17"/>
        <v>#DIV/0!</v>
      </c>
      <c r="AA32" s="11"/>
      <c r="AB32" s="11"/>
      <c r="AC32" s="12" t="e">
        <f t="shared" si="19"/>
        <v>#DIV/0!</v>
      </c>
      <c r="AD32" s="12"/>
      <c r="AE32" s="12"/>
      <c r="AF32" s="12"/>
      <c r="AG32" s="13"/>
      <c r="AH32" s="6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6">
        <f>AX32+AY32+AZ32+BA32+BB32</f>
        <v>0</v>
      </c>
      <c r="AX32" s="6"/>
      <c r="AY32" s="6"/>
      <c r="AZ32" s="6"/>
      <c r="BA32" s="6"/>
      <c r="BB32" s="6"/>
      <c r="BC32" s="6">
        <f t="shared" si="130"/>
        <v>0</v>
      </c>
      <c r="BD32" s="6"/>
      <c r="BE32" s="65">
        <f t="shared" si="131"/>
        <v>0</v>
      </c>
      <c r="BF32" s="25"/>
      <c r="BG32" s="25"/>
      <c r="BH32" s="11"/>
      <c r="BI32" s="10"/>
      <c r="BJ32" s="6"/>
      <c r="BK32" s="12"/>
      <c r="BL32" s="6">
        <f t="shared" si="132"/>
        <v>0</v>
      </c>
    </row>
    <row r="33" spans="1:64" x14ac:dyDescent="0.25">
      <c r="A33" s="13" t="s">
        <v>61</v>
      </c>
      <c r="B33" s="13"/>
      <c r="C33" s="13" t="s">
        <v>62</v>
      </c>
      <c r="D33" s="13"/>
      <c r="E33" s="13"/>
      <c r="F33" s="10">
        <f>F34+F38+F46</f>
        <v>5366263</v>
      </c>
      <c r="G33" s="10">
        <f t="shared" ref="G33" si="136">G34+G38+G46</f>
        <v>0</v>
      </c>
      <c r="H33" s="10">
        <f t="shared" ref="H33" si="137">H34+H38+H46</f>
        <v>0</v>
      </c>
      <c r="I33" s="10">
        <f t="shared" ref="I33:J33" si="138">I34+I38+I46</f>
        <v>0</v>
      </c>
      <c r="J33" s="10">
        <f t="shared" si="138"/>
        <v>0</v>
      </c>
      <c r="K33" s="12" t="e">
        <f t="shared" si="3"/>
        <v>#DIV/0!</v>
      </c>
      <c r="L33" s="10">
        <f t="shared" ref="L33" si="139">L34+L38+L46</f>
        <v>0</v>
      </c>
      <c r="M33" s="10">
        <f t="shared" ref="M33" si="140">M34+M38+M46</f>
        <v>4772963</v>
      </c>
      <c r="N33" s="10">
        <f t="shared" ref="N33" si="141">N34+N38+N46</f>
        <v>0</v>
      </c>
      <c r="O33" s="10">
        <f t="shared" ref="O33" si="142">O34+O38+O46</f>
        <v>0</v>
      </c>
      <c r="P33" s="10">
        <f t="shared" ref="P33" si="143">P34+P38+P46</f>
        <v>358900</v>
      </c>
      <c r="Q33" s="10">
        <f t="shared" ref="Q33" si="144">Q34+Q38+Q46</f>
        <v>0</v>
      </c>
      <c r="R33" s="10">
        <f t="shared" ref="R33" si="145">R34+R38+R46</f>
        <v>0</v>
      </c>
      <c r="S33" s="10">
        <f t="shared" ref="S33" si="146">S34+S38+S46</f>
        <v>0</v>
      </c>
      <c r="T33" s="10">
        <f t="shared" ref="T33" si="147">T34+T38+T46</f>
        <v>4414063</v>
      </c>
      <c r="U33" s="10">
        <f t="shared" ref="U33" si="148">U34+U38+U46</f>
        <v>0</v>
      </c>
      <c r="V33" s="10">
        <f t="shared" ref="V33" si="149">V34+V38+V46</f>
        <v>0</v>
      </c>
      <c r="W33" s="10">
        <f t="shared" ref="W33" si="150">W34+W38+W46</f>
        <v>0</v>
      </c>
      <c r="X33" s="10">
        <f t="shared" ref="X33:Y33" si="151">X34+X38+X46</f>
        <v>0</v>
      </c>
      <c r="Y33" s="10">
        <f t="shared" si="151"/>
        <v>0</v>
      </c>
      <c r="Z33" s="12" t="e">
        <f t="shared" si="17"/>
        <v>#DIV/0!</v>
      </c>
      <c r="AA33" s="10">
        <f t="shared" ref="AA33:AB33" si="152">AA34+AA38+AA46</f>
        <v>0</v>
      </c>
      <c r="AB33" s="10">
        <f t="shared" si="152"/>
        <v>0</v>
      </c>
      <c r="AC33" s="12" t="e">
        <f t="shared" si="19"/>
        <v>#DIV/0!</v>
      </c>
      <c r="AD33" s="10">
        <f t="shared" ref="AD33:AE33" si="153">AD34+AD38+AD46</f>
        <v>0</v>
      </c>
      <c r="AE33" s="10">
        <f t="shared" si="153"/>
        <v>0</v>
      </c>
      <c r="AF33" s="12" t="e">
        <f t="shared" ref="AF33:AF34" si="154">AE33/AD33*100</f>
        <v>#DIV/0!</v>
      </c>
      <c r="AG33" s="10">
        <f t="shared" ref="AG33" si="155">AG34+AG38+AG46</f>
        <v>0</v>
      </c>
      <c r="AH33" s="10">
        <f t="shared" ref="AH33" si="156">AH34+AH38+AH46</f>
        <v>0</v>
      </c>
      <c r="AI33" s="10">
        <f t="shared" ref="AI33" si="157">AI34+AI38+AI46</f>
        <v>0</v>
      </c>
      <c r="AJ33" s="10">
        <f t="shared" ref="AJ33:AK33" si="158">AJ34+AJ38+AJ46</f>
        <v>0</v>
      </c>
      <c r="AK33" s="10">
        <f t="shared" si="158"/>
        <v>0</v>
      </c>
      <c r="AL33" s="12" t="e">
        <f t="shared" ref="AL33:AL34" si="159">AK33/AJ33*100</f>
        <v>#DIV/0!</v>
      </c>
      <c r="AM33" s="10">
        <f t="shared" ref="AM33:AN33" si="160">AM34+AM38+AM46</f>
        <v>0</v>
      </c>
      <c r="AN33" s="10">
        <f t="shared" si="160"/>
        <v>0</v>
      </c>
      <c r="AO33" s="12" t="e">
        <f t="shared" ref="AO33:AO34" si="161">AN33/AM33*100</f>
        <v>#DIV/0!</v>
      </c>
      <c r="AP33" s="10">
        <f t="shared" ref="AP33:AQ33" si="162">AP34+AP38+AP46</f>
        <v>0</v>
      </c>
      <c r="AQ33" s="10">
        <f t="shared" si="162"/>
        <v>0</v>
      </c>
      <c r="AR33" s="12" t="e">
        <f t="shared" ref="AR33:AR34" si="163">AQ33/AP33*100</f>
        <v>#DIV/0!</v>
      </c>
      <c r="AS33" s="10">
        <f t="shared" ref="AS33:AT33" si="164">AS34+AS38+AS46</f>
        <v>0</v>
      </c>
      <c r="AT33" s="10">
        <f t="shared" si="164"/>
        <v>0</v>
      </c>
      <c r="AU33" s="12" t="e">
        <f t="shared" ref="AU33:AU34" si="165">AT33/AS33*100</f>
        <v>#DIV/0!</v>
      </c>
      <c r="AV33" s="10">
        <f t="shared" ref="AV33" si="166">AV34+AV38+AV46</f>
        <v>0</v>
      </c>
      <c r="AW33" s="10">
        <f t="shared" ref="AW33" si="167">AW34+AW38+AW46</f>
        <v>593300</v>
      </c>
      <c r="AX33" s="10">
        <f t="shared" ref="AX33" si="168">AX34+AX38+AX46</f>
        <v>590000</v>
      </c>
      <c r="AY33" s="10">
        <f t="shared" ref="AY33" si="169">AY34+AY38+AY46</f>
        <v>3300</v>
      </c>
      <c r="AZ33" s="10">
        <f t="shared" ref="AZ33" si="170">AZ34+AZ38+AZ46</f>
        <v>0</v>
      </c>
      <c r="BA33" s="10">
        <f t="shared" ref="BA33" si="171">BA34+BA38+BA46</f>
        <v>0</v>
      </c>
      <c r="BB33" s="10">
        <f t="shared" ref="BB33" si="172">BB34+BB38+BB46</f>
        <v>0</v>
      </c>
      <c r="BC33" s="10">
        <f t="shared" ref="BC33" si="173">BC34+BC38+BC46</f>
        <v>1246700</v>
      </c>
      <c r="BD33" s="10">
        <f t="shared" ref="BD33" si="174">BD34+BD38+BD46</f>
        <v>517000</v>
      </c>
      <c r="BE33" s="10">
        <f t="shared" ref="BE33" si="175">BE34+BE38+BE46</f>
        <v>729700</v>
      </c>
      <c r="BF33" s="10">
        <f t="shared" ref="BF33" si="176">BF34+BF38+BF46</f>
        <v>0</v>
      </c>
      <c r="BG33" s="10">
        <f t="shared" ref="BG33" si="177">BG34+BG38+BG46</f>
        <v>0</v>
      </c>
      <c r="BH33" s="10">
        <f t="shared" ref="BH33" si="178">BH34+BH38+BH46</f>
        <v>0</v>
      </c>
      <c r="BI33" s="10">
        <f t="shared" ref="BI33" si="179">BI34+BI38+BI46</f>
        <v>332000</v>
      </c>
      <c r="BJ33" s="10">
        <f t="shared" ref="BJ33" si="180">BJ34+BJ38+BJ46</f>
        <v>397700</v>
      </c>
      <c r="BK33" s="10">
        <f t="shared" ref="BK33" si="181">BK34+BK38+BK46</f>
        <v>0</v>
      </c>
      <c r="BL33" s="10">
        <f t="shared" ref="BL33" si="182">BL34+BL38+BL46</f>
        <v>6612963</v>
      </c>
    </row>
    <row r="34" spans="1:64" x14ac:dyDescent="0.25">
      <c r="A34" s="5" t="s">
        <v>63</v>
      </c>
      <c r="B34" s="13"/>
      <c r="C34" s="5" t="s">
        <v>64</v>
      </c>
      <c r="D34" s="13"/>
      <c r="E34" s="13"/>
      <c r="F34" s="8">
        <f>F35+F36+F37</f>
        <v>0</v>
      </c>
      <c r="G34" s="8">
        <f t="shared" ref="G34" si="183">G35+G36+G37</f>
        <v>0</v>
      </c>
      <c r="H34" s="8">
        <f t="shared" ref="H34" si="184">H35+H36+H37</f>
        <v>0</v>
      </c>
      <c r="I34" s="8">
        <f t="shared" ref="I34:J34" si="185">I35+I36+I37</f>
        <v>0</v>
      </c>
      <c r="J34" s="8">
        <f t="shared" si="185"/>
        <v>0</v>
      </c>
      <c r="K34" s="12" t="e">
        <f t="shared" si="3"/>
        <v>#DIV/0!</v>
      </c>
      <c r="L34" s="8">
        <f t="shared" ref="L34" si="186">L35+L36+L37</f>
        <v>0</v>
      </c>
      <c r="M34" s="8">
        <f t="shared" ref="M34" si="187">M35+M36+M37</f>
        <v>0</v>
      </c>
      <c r="N34" s="8">
        <f t="shared" ref="N34" si="188">N35+N36+N37</f>
        <v>0</v>
      </c>
      <c r="O34" s="8">
        <f t="shared" ref="O34" si="189">O35+O36+O37</f>
        <v>0</v>
      </c>
      <c r="P34" s="8">
        <f t="shared" ref="P34" si="190">P35+P36+P37</f>
        <v>0</v>
      </c>
      <c r="Q34" s="8">
        <f t="shared" ref="Q34" si="191">Q35+Q36+Q37</f>
        <v>0</v>
      </c>
      <c r="R34" s="8">
        <f t="shared" ref="R34" si="192">R35+R36+R37</f>
        <v>0</v>
      </c>
      <c r="S34" s="8">
        <f t="shared" ref="S34" si="193">S35+S36+S37</f>
        <v>0</v>
      </c>
      <c r="T34" s="8">
        <f t="shared" ref="T34" si="194">T35+T36+T37</f>
        <v>0</v>
      </c>
      <c r="U34" s="8">
        <f t="shared" ref="U34" si="195">U35+U36+U37</f>
        <v>0</v>
      </c>
      <c r="V34" s="8">
        <f t="shared" ref="V34" si="196">V35+V36+V37</f>
        <v>0</v>
      </c>
      <c r="W34" s="8">
        <f t="shared" ref="W34" si="197">W35+W36+W37</f>
        <v>0</v>
      </c>
      <c r="X34" s="8">
        <f t="shared" ref="X34:Y34" si="198">X35+X36+X37</f>
        <v>0</v>
      </c>
      <c r="Y34" s="8">
        <f t="shared" si="198"/>
        <v>0</v>
      </c>
      <c r="Z34" s="12" t="e">
        <f t="shared" si="17"/>
        <v>#DIV/0!</v>
      </c>
      <c r="AA34" s="8">
        <f t="shared" ref="AA34:AB34" si="199">AA35+AA36+AA37</f>
        <v>0</v>
      </c>
      <c r="AB34" s="8">
        <f t="shared" si="199"/>
        <v>0</v>
      </c>
      <c r="AC34" s="12" t="e">
        <f t="shared" si="19"/>
        <v>#DIV/0!</v>
      </c>
      <c r="AD34" s="8">
        <f t="shared" ref="AD34:AE34" si="200">AD35+AD36+AD37</f>
        <v>0</v>
      </c>
      <c r="AE34" s="8">
        <f t="shared" si="200"/>
        <v>0</v>
      </c>
      <c r="AF34" s="12" t="e">
        <f t="shared" si="154"/>
        <v>#DIV/0!</v>
      </c>
      <c r="AG34" s="8">
        <f t="shared" ref="AG34" si="201">AG35+AG36+AG37</f>
        <v>0</v>
      </c>
      <c r="AH34" s="8">
        <f t="shared" ref="AH34" si="202">AH35+AH36+AH37</f>
        <v>0</v>
      </c>
      <c r="AI34" s="8">
        <f t="shared" ref="AI34" si="203">AI35+AI36+AI37</f>
        <v>0</v>
      </c>
      <c r="AJ34" s="8">
        <f t="shared" ref="AJ34:AK34" si="204">AJ35+AJ36+AJ37</f>
        <v>0</v>
      </c>
      <c r="AK34" s="8">
        <f t="shared" si="204"/>
        <v>0</v>
      </c>
      <c r="AL34" s="12" t="e">
        <f t="shared" si="159"/>
        <v>#DIV/0!</v>
      </c>
      <c r="AM34" s="8">
        <f t="shared" ref="AM34:AN34" si="205">AM35+AM36+AM37</f>
        <v>0</v>
      </c>
      <c r="AN34" s="8">
        <f t="shared" si="205"/>
        <v>0</v>
      </c>
      <c r="AO34" s="12" t="e">
        <f t="shared" si="161"/>
        <v>#DIV/0!</v>
      </c>
      <c r="AP34" s="8">
        <f t="shared" ref="AP34:AQ34" si="206">AP35+AP36+AP37</f>
        <v>0</v>
      </c>
      <c r="AQ34" s="8">
        <f t="shared" si="206"/>
        <v>0</v>
      </c>
      <c r="AR34" s="12" t="e">
        <f t="shared" si="163"/>
        <v>#DIV/0!</v>
      </c>
      <c r="AS34" s="8">
        <f t="shared" ref="AS34:AT34" si="207">AS35+AS36+AS37</f>
        <v>0</v>
      </c>
      <c r="AT34" s="8">
        <f t="shared" si="207"/>
        <v>0</v>
      </c>
      <c r="AU34" s="12" t="e">
        <f t="shared" si="165"/>
        <v>#DIV/0!</v>
      </c>
      <c r="AV34" s="8">
        <f t="shared" ref="AV34" si="208">AV35+AV36+AV37</f>
        <v>0</v>
      </c>
      <c r="AW34" s="8">
        <f t="shared" ref="AW34" si="209">AW35+AW36+AW37</f>
        <v>0</v>
      </c>
      <c r="AX34" s="8">
        <f t="shared" ref="AX34" si="210">AX35+AX36+AX37</f>
        <v>0</v>
      </c>
      <c r="AY34" s="8">
        <f t="shared" ref="AY34" si="211">AY35+AY36+AY37</f>
        <v>0</v>
      </c>
      <c r="AZ34" s="8">
        <f t="shared" ref="AZ34" si="212">AZ35+AZ36+AZ37</f>
        <v>0</v>
      </c>
      <c r="BA34" s="8">
        <f t="shared" ref="BA34" si="213">BA35+BA36+BA37</f>
        <v>0</v>
      </c>
      <c r="BB34" s="8">
        <f t="shared" ref="BB34" si="214">BB35+BB36+BB37</f>
        <v>0</v>
      </c>
      <c r="BC34" s="8">
        <f t="shared" ref="BC34" si="215">BC35+BC36+BC37</f>
        <v>0</v>
      </c>
      <c r="BD34" s="8">
        <f t="shared" ref="BD34" si="216">BD35+BD36+BD37</f>
        <v>0</v>
      </c>
      <c r="BE34" s="8">
        <f t="shared" ref="BE34" si="217">BE35+BE36+BE37</f>
        <v>0</v>
      </c>
      <c r="BF34" s="8">
        <f t="shared" ref="BF34" si="218">BF35+BF36+BF37</f>
        <v>0</v>
      </c>
      <c r="BG34" s="8">
        <f t="shared" ref="BG34" si="219">BG35+BG36+BG37</f>
        <v>0</v>
      </c>
      <c r="BH34" s="8">
        <f t="shared" ref="BH34" si="220">BH35+BH36+BH37</f>
        <v>0</v>
      </c>
      <c r="BI34" s="8">
        <f t="shared" ref="BI34" si="221">BI35+BI36+BI37</f>
        <v>0</v>
      </c>
      <c r="BJ34" s="8">
        <f t="shared" ref="BJ34" si="222">BJ35+BJ36+BJ37</f>
        <v>0</v>
      </c>
      <c r="BK34" s="8">
        <f t="shared" ref="BK34" si="223">BK35+BK36+BK37</f>
        <v>0</v>
      </c>
      <c r="BL34" s="8">
        <f t="shared" ref="BL34" si="224">BL35+BL36+BL37</f>
        <v>0</v>
      </c>
    </row>
    <row r="35" spans="1:64" x14ac:dyDescent="0.25">
      <c r="B35" s="5">
        <v>244</v>
      </c>
      <c r="C35" s="5" t="s">
        <v>64</v>
      </c>
      <c r="D35" s="5"/>
      <c r="E35" s="5"/>
      <c r="F35" s="8">
        <f>G35+M35+X35+AH35+AW35+AG35</f>
        <v>0</v>
      </c>
      <c r="G35" s="6">
        <f>H35+I35+L35</f>
        <v>0</v>
      </c>
      <c r="H35" s="6"/>
      <c r="I35" s="5"/>
      <c r="J35" s="5"/>
      <c r="K35" s="12" t="e">
        <f t="shared" si="3"/>
        <v>#DIV/0!</v>
      </c>
      <c r="L35" s="6"/>
      <c r="M35" s="6">
        <f>N35+O35+P35+Q35+S35+T35+R35</f>
        <v>0</v>
      </c>
      <c r="N35" s="6"/>
      <c r="O35" s="12"/>
      <c r="P35" s="6"/>
      <c r="Q35" s="6"/>
      <c r="R35" s="5"/>
      <c r="S35" s="6"/>
      <c r="T35" s="44"/>
      <c r="U35" s="12"/>
      <c r="V35" s="44"/>
      <c r="W35" s="12"/>
      <c r="X35" s="12">
        <f>AA35</f>
        <v>0</v>
      </c>
      <c r="Y35" s="12">
        <f>AB35</f>
        <v>0</v>
      </c>
      <c r="Z35" s="12" t="e">
        <f t="shared" si="17"/>
        <v>#DIV/0!</v>
      </c>
      <c r="AA35" s="6"/>
      <c r="AB35" s="6"/>
      <c r="AC35" s="12" t="e">
        <f t="shared" si="19"/>
        <v>#DIV/0!</v>
      </c>
      <c r="AD35" s="12"/>
      <c r="AE35" s="12"/>
      <c r="AF35" s="12"/>
      <c r="AG35" s="11"/>
      <c r="AH35" s="6">
        <f>AI35+AV35</f>
        <v>0</v>
      </c>
      <c r="AI35" s="5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6">
        <f>AX35+AY35+AZ35+BA35+BB35</f>
        <v>0</v>
      </c>
      <c r="AX35" s="6"/>
      <c r="AY35" s="6"/>
      <c r="AZ35" s="6"/>
      <c r="BA35" s="6"/>
      <c r="BB35" s="6"/>
      <c r="BC35" s="6">
        <f>BD35+BF35+BG35+BH35+BI35+BJ35+BK35</f>
        <v>0</v>
      </c>
      <c r="BD35" s="6"/>
      <c r="BE35" s="65">
        <f>BF35+BG35+BH35+BI35+BJ35+BK35</f>
        <v>0</v>
      </c>
      <c r="BF35" s="14"/>
      <c r="BG35" s="6"/>
      <c r="BH35" s="12"/>
      <c r="BI35" s="6"/>
      <c r="BJ35" s="12"/>
      <c r="BK35" s="5"/>
      <c r="BL35" s="6">
        <f>G35+M35+X35+AH35+AW35+BC35+AG35</f>
        <v>0</v>
      </c>
    </row>
    <row r="36" spans="1:64" x14ac:dyDescent="0.25">
      <c r="A36" s="5"/>
      <c r="B36" s="50">
        <v>245</v>
      </c>
      <c r="C36" s="50" t="s">
        <v>87</v>
      </c>
      <c r="D36" s="5"/>
      <c r="E36" s="5"/>
      <c r="F36" s="8">
        <f>G36+M36+X36+AH36+AW36+AG36</f>
        <v>0</v>
      </c>
      <c r="G36" s="6">
        <f>H36+I36+L36</f>
        <v>0</v>
      </c>
      <c r="H36" s="6"/>
      <c r="I36" s="5"/>
      <c r="J36" s="5"/>
      <c r="K36" s="12" t="e">
        <f t="shared" si="3"/>
        <v>#DIV/0!</v>
      </c>
      <c r="L36" s="6"/>
      <c r="M36" s="6">
        <f>N36+O36+P36+Q36+S36+T36+R36</f>
        <v>0</v>
      </c>
      <c r="N36" s="6"/>
      <c r="O36" s="12"/>
      <c r="P36" s="6"/>
      <c r="Q36" s="6"/>
      <c r="R36" s="5"/>
      <c r="S36" s="6"/>
      <c r="T36" s="44"/>
      <c r="U36" s="12"/>
      <c r="V36" s="44"/>
      <c r="W36" s="12"/>
      <c r="X36" s="12"/>
      <c r="Y36" s="12"/>
      <c r="Z36" s="12" t="e">
        <f t="shared" si="17"/>
        <v>#DIV/0!</v>
      </c>
      <c r="AA36" s="6"/>
      <c r="AB36" s="6"/>
      <c r="AC36" s="12" t="e">
        <f t="shared" si="19"/>
        <v>#DIV/0!</v>
      </c>
      <c r="AD36" s="12"/>
      <c r="AE36" s="12"/>
      <c r="AF36" s="12"/>
      <c r="AG36" s="11"/>
      <c r="AH36" s="6"/>
      <c r="AI36" s="5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6">
        <f>AX36+AY36+AZ36+BA36+BB36</f>
        <v>0</v>
      </c>
      <c r="AX36" s="6"/>
      <c r="AY36" s="6"/>
      <c r="AZ36" s="6"/>
      <c r="BA36" s="6"/>
      <c r="BB36" s="6"/>
      <c r="BC36" s="6">
        <f>BD36+BF36+BG36+BH36+BI36+BJ36+BK36</f>
        <v>0</v>
      </c>
      <c r="BD36" s="6"/>
      <c r="BE36" s="65">
        <f>BF36+BG36+BH36+BI36+BJ36+BK36</f>
        <v>0</v>
      </c>
      <c r="BF36" s="14"/>
      <c r="BG36" s="14"/>
      <c r="BH36" s="12"/>
      <c r="BI36" s="6"/>
      <c r="BJ36" s="12"/>
      <c r="BK36" s="5"/>
      <c r="BL36" s="6">
        <f>G36+M36+X36+AH36+AW36+BC36+AG36</f>
        <v>0</v>
      </c>
    </row>
    <row r="37" spans="1:64" x14ac:dyDescent="0.25">
      <c r="A37" s="5"/>
      <c r="B37" s="5">
        <v>851</v>
      </c>
      <c r="C37" s="5" t="s">
        <v>86</v>
      </c>
      <c r="D37" s="5"/>
      <c r="E37" s="5"/>
      <c r="F37" s="8">
        <f>G37+M37+X37+AH37+AW37+AG37</f>
        <v>0</v>
      </c>
      <c r="G37" s="6">
        <f>H37+I37+L37</f>
        <v>0</v>
      </c>
      <c r="H37" s="6"/>
      <c r="I37" s="5"/>
      <c r="J37" s="5"/>
      <c r="K37" s="12" t="e">
        <f t="shared" si="3"/>
        <v>#DIV/0!</v>
      </c>
      <c r="L37" s="6"/>
      <c r="M37" s="6">
        <f>N37+O37+P37+Q37+S37+T37+R37</f>
        <v>0</v>
      </c>
      <c r="N37" s="6"/>
      <c r="O37" s="12"/>
      <c r="P37" s="6"/>
      <c r="Q37" s="6"/>
      <c r="R37" s="5"/>
      <c r="S37" s="6"/>
      <c r="T37" s="44"/>
      <c r="U37" s="12"/>
      <c r="V37" s="44"/>
      <c r="W37" s="12"/>
      <c r="X37" s="12"/>
      <c r="Y37" s="12"/>
      <c r="Z37" s="12" t="e">
        <f t="shared" si="17"/>
        <v>#DIV/0!</v>
      </c>
      <c r="AA37" s="6"/>
      <c r="AB37" s="6"/>
      <c r="AC37" s="12" t="e">
        <f t="shared" si="19"/>
        <v>#DIV/0!</v>
      </c>
      <c r="AD37" s="12"/>
      <c r="AE37" s="12"/>
      <c r="AF37" s="12"/>
      <c r="AG37" s="11"/>
      <c r="AH37" s="6"/>
      <c r="AI37" s="5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6">
        <f>AX37+AY37+AZ37+BA37+BB37</f>
        <v>0</v>
      </c>
      <c r="AX37" s="6"/>
      <c r="AY37" s="6"/>
      <c r="AZ37" s="6"/>
      <c r="BA37" s="6"/>
      <c r="BB37" s="6"/>
      <c r="BC37" s="6">
        <f>BD37+BF37+BG37+BH37+BI37+BJ37+BK37</f>
        <v>0</v>
      </c>
      <c r="BD37" s="6"/>
      <c r="BE37" s="65">
        <f>BF37+BG37+BH37+BI37+BJ37+BK37</f>
        <v>0</v>
      </c>
      <c r="BF37" s="14"/>
      <c r="BG37" s="14"/>
      <c r="BH37" s="12"/>
      <c r="BI37" s="6"/>
      <c r="BJ37" s="12"/>
      <c r="BK37" s="5"/>
      <c r="BL37" s="6">
        <f>G37+M37+X37+AH37+AW37+BC37+AG37</f>
        <v>0</v>
      </c>
    </row>
    <row r="38" spans="1:64" x14ac:dyDescent="0.25">
      <c r="A38" s="5" t="s">
        <v>96</v>
      </c>
      <c r="B38" s="5"/>
      <c r="C38" s="5" t="s">
        <v>65</v>
      </c>
      <c r="D38" s="5"/>
      <c r="E38" s="5"/>
      <c r="F38" s="8">
        <f>F39+F40+F41+F42+F43+F44+F45</f>
        <v>401900</v>
      </c>
      <c r="G38" s="8">
        <f>G39+G40+G41+G42+G43+G44+G45</f>
        <v>0</v>
      </c>
      <c r="H38" s="8">
        <f>H39+H40+H41+H42+H43+H44+H45</f>
        <v>0</v>
      </c>
      <c r="I38" s="8">
        <f t="shared" ref="I38:J38" si="225">I39+I40+I42+I43+I44</f>
        <v>0</v>
      </c>
      <c r="J38" s="8">
        <f t="shared" si="225"/>
        <v>0</v>
      </c>
      <c r="K38" s="12" t="e">
        <f t="shared" si="3"/>
        <v>#DIV/0!</v>
      </c>
      <c r="L38" s="8">
        <f t="shared" ref="L38:W38" si="226">L39+L40+L41+L42+L43+L44+L45</f>
        <v>0</v>
      </c>
      <c r="M38" s="8">
        <f t="shared" si="226"/>
        <v>348600</v>
      </c>
      <c r="N38" s="8">
        <f t="shared" si="226"/>
        <v>0</v>
      </c>
      <c r="O38" s="8">
        <f t="shared" si="226"/>
        <v>0</v>
      </c>
      <c r="P38" s="8">
        <f t="shared" si="226"/>
        <v>180600</v>
      </c>
      <c r="Q38" s="8">
        <f t="shared" si="226"/>
        <v>0</v>
      </c>
      <c r="R38" s="8">
        <f t="shared" si="226"/>
        <v>0</v>
      </c>
      <c r="S38" s="8">
        <f t="shared" si="226"/>
        <v>0</v>
      </c>
      <c r="T38" s="8">
        <f t="shared" si="226"/>
        <v>168000</v>
      </c>
      <c r="U38" s="8">
        <f t="shared" si="226"/>
        <v>0</v>
      </c>
      <c r="V38" s="8">
        <f t="shared" si="226"/>
        <v>0</v>
      </c>
      <c r="W38" s="8">
        <f t="shared" si="226"/>
        <v>0</v>
      </c>
      <c r="X38" s="8">
        <f t="shared" ref="X38:Y38" si="227">X39+X40+X42+X43+X44</f>
        <v>0</v>
      </c>
      <c r="Y38" s="8">
        <f t="shared" si="227"/>
        <v>0</v>
      </c>
      <c r="Z38" s="12" t="e">
        <f t="shared" si="17"/>
        <v>#DIV/0!</v>
      </c>
      <c r="AA38" s="8">
        <f t="shared" ref="AA38:AB38" si="228">AA39+AA40+AA42+AA43+AA44</f>
        <v>0</v>
      </c>
      <c r="AB38" s="8">
        <f t="shared" si="228"/>
        <v>0</v>
      </c>
      <c r="AC38" s="12" t="e">
        <f t="shared" si="19"/>
        <v>#DIV/0!</v>
      </c>
      <c r="AD38" s="8">
        <f t="shared" ref="AD38:AE38" si="229">AD39+AD40+AD42+AD43+AD44</f>
        <v>0</v>
      </c>
      <c r="AE38" s="8">
        <f t="shared" si="229"/>
        <v>0</v>
      </c>
      <c r="AF38" s="12" t="e">
        <f t="shared" ref="AF38" si="230">AE38/AD38*100</f>
        <v>#DIV/0!</v>
      </c>
      <c r="AG38" s="8">
        <f>AG39+AG40+AG41+AG42+AG43+AG44+AG45</f>
        <v>0</v>
      </c>
      <c r="AH38" s="8">
        <f>AH39+AH40+AH41+AH42+AH43+AH44+AH45</f>
        <v>0</v>
      </c>
      <c r="AI38" s="8">
        <f>AI39+AI40+AI41+AI42+AI43+AI44+AI45</f>
        <v>0</v>
      </c>
      <c r="AJ38" s="8">
        <f t="shared" ref="AJ38:AK38" si="231">AJ39+AJ40+AJ42+AJ43+AJ44</f>
        <v>0</v>
      </c>
      <c r="AK38" s="8">
        <f t="shared" si="231"/>
        <v>0</v>
      </c>
      <c r="AL38" s="12" t="e">
        <f t="shared" ref="AL38" si="232">AK38/AJ38*100</f>
        <v>#DIV/0!</v>
      </c>
      <c r="AM38" s="8">
        <f t="shared" ref="AM38:AN38" si="233">AM39+AM40+AM42+AM43+AM44</f>
        <v>0</v>
      </c>
      <c r="AN38" s="8">
        <f t="shared" si="233"/>
        <v>0</v>
      </c>
      <c r="AO38" s="12" t="e">
        <f t="shared" ref="AO38" si="234">AN38/AM38*100</f>
        <v>#DIV/0!</v>
      </c>
      <c r="AP38" s="8">
        <f t="shared" ref="AP38:AQ38" si="235">AP39+AP40+AP42+AP43+AP44</f>
        <v>0</v>
      </c>
      <c r="AQ38" s="8">
        <f t="shared" si="235"/>
        <v>0</v>
      </c>
      <c r="AR38" s="12" t="e">
        <f t="shared" ref="AR38" si="236">AQ38/AP38*100</f>
        <v>#DIV/0!</v>
      </c>
      <c r="AS38" s="8">
        <f t="shared" ref="AS38:AT38" si="237">AS39+AS40+AS42+AS43+AS44</f>
        <v>0</v>
      </c>
      <c r="AT38" s="8">
        <f t="shared" si="237"/>
        <v>0</v>
      </c>
      <c r="AU38" s="12" t="e">
        <f t="shared" ref="AU38" si="238">AT38/AS38*100</f>
        <v>#DIV/0!</v>
      </c>
      <c r="AV38" s="8">
        <f t="shared" ref="AV38:BL38" si="239">AV39+AV40+AV41+AV42+AV43+AV44+AV45</f>
        <v>0</v>
      </c>
      <c r="AW38" s="8">
        <f t="shared" si="239"/>
        <v>53300</v>
      </c>
      <c r="AX38" s="8">
        <f t="shared" si="239"/>
        <v>50000</v>
      </c>
      <c r="AY38" s="8">
        <f t="shared" si="239"/>
        <v>3300</v>
      </c>
      <c r="AZ38" s="8">
        <f t="shared" si="239"/>
        <v>0</v>
      </c>
      <c r="BA38" s="8">
        <f t="shared" si="239"/>
        <v>0</v>
      </c>
      <c r="BB38" s="8">
        <f t="shared" si="239"/>
        <v>0</v>
      </c>
      <c r="BC38" s="8">
        <f t="shared" si="239"/>
        <v>472700</v>
      </c>
      <c r="BD38" s="8">
        <f t="shared" si="239"/>
        <v>220000</v>
      </c>
      <c r="BE38" s="8">
        <f t="shared" si="239"/>
        <v>252700</v>
      </c>
      <c r="BF38" s="8">
        <f t="shared" si="239"/>
        <v>0</v>
      </c>
      <c r="BG38" s="8">
        <f t="shared" si="239"/>
        <v>0</v>
      </c>
      <c r="BH38" s="8">
        <f t="shared" si="239"/>
        <v>0</v>
      </c>
      <c r="BI38" s="8">
        <f t="shared" si="239"/>
        <v>232000</v>
      </c>
      <c r="BJ38" s="8">
        <f t="shared" si="239"/>
        <v>20700</v>
      </c>
      <c r="BK38" s="8">
        <f t="shared" si="239"/>
        <v>0</v>
      </c>
      <c r="BL38" s="8">
        <f t="shared" si="239"/>
        <v>874600</v>
      </c>
    </row>
    <row r="39" spans="1:64" x14ac:dyDescent="0.25">
      <c r="B39" s="15">
        <v>244</v>
      </c>
      <c r="C39" s="16" t="s">
        <v>40</v>
      </c>
      <c r="D39" s="5"/>
      <c r="E39" s="5"/>
      <c r="F39" s="8">
        <f t="shared" ref="F39:F45" si="240">G39+M39+X39+AH39+AW39+AG39</f>
        <v>168000</v>
      </c>
      <c r="G39" s="6">
        <f t="shared" ref="G39:G45" si="241">H39+I39+L39</f>
        <v>0</v>
      </c>
      <c r="H39" s="6"/>
      <c r="I39" s="6"/>
      <c r="J39" s="6"/>
      <c r="K39" s="12" t="e">
        <f t="shared" si="3"/>
        <v>#DIV/0!</v>
      </c>
      <c r="L39" s="6"/>
      <c r="M39" s="6">
        <f>N39+O39+P39+Q39+S39+T39+R39</f>
        <v>168000</v>
      </c>
      <c r="N39" s="6"/>
      <c r="O39" s="6"/>
      <c r="P39" s="6">
        <f>200000-200000</f>
        <v>0</v>
      </c>
      <c r="Q39" s="6"/>
      <c r="R39" s="6"/>
      <c r="S39" s="26"/>
      <c r="T39" s="44">
        <f>168000</f>
        <v>168000</v>
      </c>
      <c r="U39" s="12"/>
      <c r="V39" s="44"/>
      <c r="W39" s="12"/>
      <c r="X39" s="12">
        <f>AA39</f>
        <v>0</v>
      </c>
      <c r="Y39" s="12">
        <f>AB39</f>
        <v>0</v>
      </c>
      <c r="Z39" s="12" t="e">
        <f t="shared" si="17"/>
        <v>#DIV/0!</v>
      </c>
      <c r="AA39" s="6"/>
      <c r="AB39" s="6"/>
      <c r="AC39" s="12" t="e">
        <f t="shared" si="19"/>
        <v>#DIV/0!</v>
      </c>
      <c r="AD39" s="12"/>
      <c r="AE39" s="12"/>
      <c r="AF39" s="12"/>
      <c r="AG39" s="11"/>
      <c r="AH39" s="6">
        <f>AI39+AV39</f>
        <v>0</v>
      </c>
      <c r="AI39" s="6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6">
        <f>AX39+AY39+AZ39+BA39+BB39</f>
        <v>0</v>
      </c>
      <c r="AX39" s="6"/>
      <c r="AY39" s="6"/>
      <c r="AZ39" s="6"/>
      <c r="BA39" s="6"/>
      <c r="BB39" s="6"/>
      <c r="BC39" s="6">
        <f>BD39+BF39+BG39+BH39+BI39+BJ39+BK39</f>
        <v>472700</v>
      </c>
      <c r="BD39" s="6">
        <f>250000-50000+20000</f>
        <v>220000</v>
      </c>
      <c r="BE39" s="65">
        <f t="shared" ref="BE39:BE45" si="242">BF39+BG39+BH39+BI39+BJ39+BK39</f>
        <v>252700</v>
      </c>
      <c r="BF39" s="6">
        <f>40000-40000</f>
        <v>0</v>
      </c>
      <c r="BG39" s="6"/>
      <c r="BH39" s="6"/>
      <c r="BI39" s="6">
        <f>50000-18000+200000</f>
        <v>232000</v>
      </c>
      <c r="BJ39" s="44">
        <f>20700</f>
        <v>20700</v>
      </c>
      <c r="BK39" s="12"/>
      <c r="BL39" s="6">
        <f t="shared" ref="BL39:BL45" si="243">G39+M39+X39+AH39+AW39+BC39+AG39</f>
        <v>640700</v>
      </c>
    </row>
    <row r="40" spans="1:64" ht="16.5" customHeight="1" x14ac:dyDescent="0.25">
      <c r="A40" s="5"/>
      <c r="B40" s="15">
        <v>245</v>
      </c>
      <c r="C40" s="5" t="s">
        <v>87</v>
      </c>
      <c r="D40" s="5"/>
      <c r="E40" s="5"/>
      <c r="F40" s="8">
        <f t="shared" si="240"/>
        <v>0</v>
      </c>
      <c r="G40" s="6">
        <f t="shared" si="241"/>
        <v>0</v>
      </c>
      <c r="H40" s="6"/>
      <c r="I40" s="5"/>
      <c r="J40" s="5"/>
      <c r="K40" s="12" t="e">
        <f t="shared" si="3"/>
        <v>#DIV/0!</v>
      </c>
      <c r="L40" s="6"/>
      <c r="M40" s="6">
        <f>N40+O40+P40+Q40+S40+T40+R40</f>
        <v>0</v>
      </c>
      <c r="N40" s="6"/>
      <c r="O40" s="6"/>
      <c r="P40" s="6"/>
      <c r="Q40" s="6"/>
      <c r="R40" s="6"/>
      <c r="S40" s="26"/>
      <c r="T40" s="44"/>
      <c r="U40" s="12"/>
      <c r="V40" s="44"/>
      <c r="W40" s="12"/>
      <c r="X40" s="12"/>
      <c r="Y40" s="12"/>
      <c r="Z40" s="12" t="e">
        <f t="shared" si="17"/>
        <v>#DIV/0!</v>
      </c>
      <c r="AA40" s="6"/>
      <c r="AB40" s="6"/>
      <c r="AC40" s="12" t="e">
        <f t="shared" si="19"/>
        <v>#DIV/0!</v>
      </c>
      <c r="AD40" s="12"/>
      <c r="AE40" s="12"/>
      <c r="AF40" s="12"/>
      <c r="AG40" s="11"/>
      <c r="AH40" s="6">
        <f>AI40+AV40</f>
        <v>0</v>
      </c>
      <c r="AI40" s="6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6">
        <f>AX40+AY40+AZ40+BA40+BB40</f>
        <v>0</v>
      </c>
      <c r="AX40" s="6"/>
      <c r="AY40" s="6"/>
      <c r="AZ40" s="6"/>
      <c r="BA40" s="6"/>
      <c r="BB40" s="6"/>
      <c r="BC40" s="6">
        <f>BD40+BF40+BG40+BH40+BI40+BJ40+BK40</f>
        <v>0</v>
      </c>
      <c r="BD40" s="6"/>
      <c r="BE40" s="65">
        <f t="shared" si="242"/>
        <v>0</v>
      </c>
      <c r="BF40" s="6"/>
      <c r="BG40" s="6"/>
      <c r="BH40" s="6"/>
      <c r="BI40" s="6"/>
      <c r="BJ40" s="44"/>
      <c r="BK40" s="12"/>
      <c r="BL40" s="6">
        <f t="shared" si="243"/>
        <v>0</v>
      </c>
    </row>
    <row r="41" spans="1:64" x14ac:dyDescent="0.25">
      <c r="A41" s="5"/>
      <c r="B41" s="15">
        <v>247</v>
      </c>
      <c r="C41" s="16" t="s">
        <v>111</v>
      </c>
      <c r="D41" s="5"/>
      <c r="E41" s="5"/>
      <c r="F41" s="8">
        <f t="shared" si="240"/>
        <v>180600</v>
      </c>
      <c r="G41" s="6">
        <f t="shared" si="241"/>
        <v>0</v>
      </c>
      <c r="H41" s="6"/>
      <c r="I41" s="5"/>
      <c r="J41" s="5"/>
      <c r="K41" s="12" t="e">
        <f t="shared" si="3"/>
        <v>#DIV/0!</v>
      </c>
      <c r="L41" s="6"/>
      <c r="M41" s="6">
        <f>N41+O41+P41+Q41+S41+T41+R41</f>
        <v>180600</v>
      </c>
      <c r="N41" s="6"/>
      <c r="O41" s="6"/>
      <c r="P41" s="6">
        <f>200000-23100-100000+43700+60000</f>
        <v>180600</v>
      </c>
      <c r="Q41" s="6"/>
      <c r="R41" s="6"/>
      <c r="S41" s="26"/>
      <c r="T41" s="44"/>
      <c r="U41" s="12"/>
      <c r="V41" s="44"/>
      <c r="W41" s="12"/>
      <c r="X41" s="12"/>
      <c r="Y41" s="12"/>
      <c r="Z41" s="12"/>
      <c r="AA41" s="6"/>
      <c r="AB41" s="6"/>
      <c r="AC41" s="12"/>
      <c r="AD41" s="12"/>
      <c r="AE41" s="12"/>
      <c r="AF41" s="12"/>
      <c r="AG41" s="11"/>
      <c r="AH41" s="6"/>
      <c r="AI41" s="6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6"/>
      <c r="AX41" s="6"/>
      <c r="AY41" s="6"/>
      <c r="AZ41" s="6"/>
      <c r="BA41" s="6"/>
      <c r="BB41" s="6"/>
      <c r="BC41" s="6"/>
      <c r="BD41" s="6"/>
      <c r="BE41" s="65">
        <f t="shared" si="242"/>
        <v>0</v>
      </c>
      <c r="BF41" s="6"/>
      <c r="BG41" s="6"/>
      <c r="BH41" s="6"/>
      <c r="BI41" s="6"/>
      <c r="BJ41" s="44"/>
      <c r="BK41" s="12"/>
      <c r="BL41" s="6">
        <f t="shared" si="243"/>
        <v>180600</v>
      </c>
    </row>
    <row r="42" spans="1:64" x14ac:dyDescent="0.25">
      <c r="A42" s="5"/>
      <c r="B42" s="15">
        <v>414</v>
      </c>
      <c r="C42" s="5" t="s">
        <v>89</v>
      </c>
      <c r="D42" s="5"/>
      <c r="E42" s="5"/>
      <c r="F42" s="8">
        <f t="shared" si="240"/>
        <v>0</v>
      </c>
      <c r="G42" s="6">
        <f t="shared" si="241"/>
        <v>0</v>
      </c>
      <c r="H42" s="6"/>
      <c r="I42" s="5"/>
      <c r="J42" s="5"/>
      <c r="K42" s="12" t="e">
        <f t="shared" si="3"/>
        <v>#DIV/0!</v>
      </c>
      <c r="L42" s="6"/>
      <c r="M42" s="6">
        <f>N42+O42+P42+Q42+S42+T42+R42+V42</f>
        <v>0</v>
      </c>
      <c r="N42" s="6"/>
      <c r="O42" s="6"/>
      <c r="P42" s="6"/>
      <c r="Q42" s="6"/>
      <c r="R42" s="6"/>
      <c r="S42" s="26"/>
      <c r="T42" s="44"/>
      <c r="U42" s="12"/>
      <c r="V42" s="44"/>
      <c r="W42" s="12"/>
      <c r="X42" s="12"/>
      <c r="Y42" s="12"/>
      <c r="Z42" s="12" t="e">
        <f t="shared" si="17"/>
        <v>#DIV/0!</v>
      </c>
      <c r="AA42" s="6"/>
      <c r="AB42" s="6"/>
      <c r="AC42" s="12" t="e">
        <f t="shared" si="19"/>
        <v>#DIV/0!</v>
      </c>
      <c r="AD42" s="12"/>
      <c r="AE42" s="12"/>
      <c r="AF42" s="12"/>
      <c r="AG42" s="11"/>
      <c r="AH42" s="6"/>
      <c r="AI42" s="6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6">
        <f>AX42+AY42+AZ42+BA42+BB42</f>
        <v>0</v>
      </c>
      <c r="AX42" s="6"/>
      <c r="AY42" s="6"/>
      <c r="AZ42" s="6"/>
      <c r="BA42" s="6"/>
      <c r="BB42" s="6"/>
      <c r="BC42" s="6">
        <f>BD42+BF42+BG42+BH42+BI42+BJ42+BK42</f>
        <v>0</v>
      </c>
      <c r="BD42" s="6">
        <v>0</v>
      </c>
      <c r="BE42" s="65">
        <f t="shared" si="242"/>
        <v>0</v>
      </c>
      <c r="BF42" s="6"/>
      <c r="BG42" s="6"/>
      <c r="BH42" s="6"/>
      <c r="BI42" s="6"/>
      <c r="BJ42" s="44"/>
      <c r="BK42" s="12"/>
      <c r="BL42" s="6">
        <f t="shared" si="243"/>
        <v>0</v>
      </c>
    </row>
    <row r="43" spans="1:64" x14ac:dyDescent="0.25">
      <c r="A43" s="5"/>
      <c r="B43" s="15">
        <v>851</v>
      </c>
      <c r="C43" s="16" t="s">
        <v>83</v>
      </c>
      <c r="D43" s="5"/>
      <c r="E43" s="5"/>
      <c r="F43" s="8">
        <f t="shared" si="240"/>
        <v>0</v>
      </c>
      <c r="G43" s="6">
        <f t="shared" si="241"/>
        <v>0</v>
      </c>
      <c r="H43" s="6"/>
      <c r="I43" s="5"/>
      <c r="J43" s="5"/>
      <c r="K43" s="12" t="e">
        <f t="shared" si="3"/>
        <v>#DIV/0!</v>
      </c>
      <c r="L43" s="6"/>
      <c r="M43" s="6">
        <f>N43+O43+P43+Q43+S43+T43+R43</f>
        <v>0</v>
      </c>
      <c r="N43" s="6"/>
      <c r="O43" s="6"/>
      <c r="P43" s="6"/>
      <c r="Q43" s="6"/>
      <c r="R43" s="6"/>
      <c r="S43" s="26"/>
      <c r="T43" s="44"/>
      <c r="U43" s="12"/>
      <c r="V43" s="44"/>
      <c r="W43" s="12"/>
      <c r="X43" s="12"/>
      <c r="Y43" s="12"/>
      <c r="Z43" s="12" t="e">
        <f t="shared" si="17"/>
        <v>#DIV/0!</v>
      </c>
      <c r="AA43" s="6"/>
      <c r="AB43" s="6"/>
      <c r="AC43" s="12" t="e">
        <f t="shared" si="19"/>
        <v>#DIV/0!</v>
      </c>
      <c r="AD43" s="12"/>
      <c r="AE43" s="12"/>
      <c r="AF43" s="12"/>
      <c r="AG43" s="11"/>
      <c r="AH43" s="6">
        <f>AI43+AV43</f>
        <v>0</v>
      </c>
      <c r="AI43" s="6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6">
        <f>AX43+AY43+AZ43+BA43+BB43</f>
        <v>0</v>
      </c>
      <c r="AX43" s="6"/>
      <c r="AY43" s="6"/>
      <c r="AZ43" s="6"/>
      <c r="BA43" s="6"/>
      <c r="BB43" s="6"/>
      <c r="BC43" s="6">
        <f>BD43+BF43+BG43+BH43+BI43+BJ43+BK43</f>
        <v>0</v>
      </c>
      <c r="BD43" s="6"/>
      <c r="BE43" s="65">
        <f t="shared" si="242"/>
        <v>0</v>
      </c>
      <c r="BF43" s="6"/>
      <c r="BG43" s="6"/>
      <c r="BH43" s="6"/>
      <c r="BI43" s="6"/>
      <c r="BJ43" s="6"/>
      <c r="BK43" s="12"/>
      <c r="BL43" s="6">
        <f t="shared" si="243"/>
        <v>0</v>
      </c>
    </row>
    <row r="44" spans="1:64" x14ac:dyDescent="0.25">
      <c r="A44" s="5"/>
      <c r="B44" s="15">
        <v>852</v>
      </c>
      <c r="C44" s="16" t="s">
        <v>84</v>
      </c>
      <c r="D44" s="5"/>
      <c r="E44" s="5"/>
      <c r="F44" s="8">
        <f t="shared" si="240"/>
        <v>50000</v>
      </c>
      <c r="G44" s="6">
        <f t="shared" si="241"/>
        <v>0</v>
      </c>
      <c r="H44" s="6"/>
      <c r="I44" s="5"/>
      <c r="J44" s="5"/>
      <c r="K44" s="12" t="e">
        <f t="shared" si="3"/>
        <v>#DIV/0!</v>
      </c>
      <c r="L44" s="6"/>
      <c r="M44" s="6">
        <f>N44+O44+P44+Q44+S44+T44+R44</f>
        <v>0</v>
      </c>
      <c r="N44" s="6"/>
      <c r="O44" s="6"/>
      <c r="P44" s="6"/>
      <c r="Q44" s="6"/>
      <c r="R44" s="6"/>
      <c r="S44" s="26"/>
      <c r="T44" s="44"/>
      <c r="U44" s="12"/>
      <c r="V44" s="44"/>
      <c r="W44" s="12"/>
      <c r="X44" s="12"/>
      <c r="Y44" s="12"/>
      <c r="Z44" s="12" t="e">
        <f t="shared" si="17"/>
        <v>#DIV/0!</v>
      </c>
      <c r="AA44" s="6"/>
      <c r="AB44" s="6"/>
      <c r="AC44" s="12" t="e">
        <f t="shared" si="19"/>
        <v>#DIV/0!</v>
      </c>
      <c r="AD44" s="12"/>
      <c r="AE44" s="12"/>
      <c r="AF44" s="12"/>
      <c r="AG44" s="11"/>
      <c r="AH44" s="6">
        <f>AI44+AV44</f>
        <v>0</v>
      </c>
      <c r="AI44" s="6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6">
        <f>AX44+AY44+AZ44+BA44+BB44</f>
        <v>50000</v>
      </c>
      <c r="AX44" s="6">
        <f>30000+20000</f>
        <v>50000</v>
      </c>
      <c r="AY44" s="6"/>
      <c r="AZ44" s="6"/>
      <c r="BA44" s="6"/>
      <c r="BB44" s="6"/>
      <c r="BC44" s="6">
        <f>BD44+BF44+BG44+BH44+BI44+BJ44+BK44</f>
        <v>0</v>
      </c>
      <c r="BD44" s="6"/>
      <c r="BE44" s="65">
        <f t="shared" si="242"/>
        <v>0</v>
      </c>
      <c r="BF44" s="6"/>
      <c r="BG44" s="6"/>
      <c r="BH44" s="6"/>
      <c r="BI44" s="6"/>
      <c r="BJ44" s="6"/>
      <c r="BK44" s="12"/>
      <c r="BL44" s="6">
        <f t="shared" si="243"/>
        <v>50000</v>
      </c>
    </row>
    <row r="45" spans="1:64" x14ac:dyDescent="0.25">
      <c r="A45" s="5"/>
      <c r="B45" s="15">
        <v>853</v>
      </c>
      <c r="C45" s="16" t="s">
        <v>84</v>
      </c>
      <c r="D45" s="5"/>
      <c r="E45" s="5"/>
      <c r="F45" s="8">
        <f t="shared" si="240"/>
        <v>3300</v>
      </c>
      <c r="G45" s="6">
        <f t="shared" si="241"/>
        <v>0</v>
      </c>
      <c r="H45" s="6"/>
      <c r="I45" s="5"/>
      <c r="J45" s="5"/>
      <c r="K45" s="12" t="e">
        <f t="shared" si="3"/>
        <v>#DIV/0!</v>
      </c>
      <c r="L45" s="6"/>
      <c r="M45" s="6">
        <f>N45+O45+P45+Q45+S45+T45+R45</f>
        <v>0</v>
      </c>
      <c r="N45" s="6"/>
      <c r="O45" s="6"/>
      <c r="P45" s="6"/>
      <c r="Q45" s="6"/>
      <c r="R45" s="6"/>
      <c r="S45" s="26"/>
      <c r="T45" s="44"/>
      <c r="U45" s="12"/>
      <c r="V45" s="44"/>
      <c r="W45" s="12"/>
      <c r="X45" s="12"/>
      <c r="Y45" s="12"/>
      <c r="Z45" s="12" t="e">
        <f t="shared" si="17"/>
        <v>#DIV/0!</v>
      </c>
      <c r="AA45" s="6"/>
      <c r="AB45" s="6"/>
      <c r="AC45" s="12" t="e">
        <f t="shared" si="19"/>
        <v>#DIV/0!</v>
      </c>
      <c r="AD45" s="12"/>
      <c r="AE45" s="12"/>
      <c r="AF45" s="12"/>
      <c r="AG45" s="11"/>
      <c r="AH45" s="6">
        <f>AI45+AV45</f>
        <v>0</v>
      </c>
      <c r="AI45" s="6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6">
        <f>AX45+AY45+AZ45+BA45+BB45</f>
        <v>3300</v>
      </c>
      <c r="AX45" s="6"/>
      <c r="AY45" s="6">
        <f>3100+200</f>
        <v>3300</v>
      </c>
      <c r="AZ45" s="6"/>
      <c r="BA45" s="6"/>
      <c r="BB45" s="6"/>
      <c r="BC45" s="6">
        <f>BD45+BF45+BG45+BH45+BI45+BJ45+BK45</f>
        <v>0</v>
      </c>
      <c r="BD45" s="6"/>
      <c r="BE45" s="65">
        <f t="shared" si="242"/>
        <v>0</v>
      </c>
      <c r="BF45" s="6"/>
      <c r="BG45" s="6"/>
      <c r="BH45" s="6"/>
      <c r="BI45" s="6"/>
      <c r="BJ45" s="6"/>
      <c r="BK45" s="12"/>
      <c r="BL45" s="6">
        <f t="shared" si="243"/>
        <v>3300</v>
      </c>
    </row>
    <row r="46" spans="1:64" x14ac:dyDescent="0.25">
      <c r="A46" s="5" t="s">
        <v>66</v>
      </c>
      <c r="B46" s="15"/>
      <c r="C46" s="5" t="s">
        <v>97</v>
      </c>
      <c r="D46" s="5"/>
      <c r="E46" s="5"/>
      <c r="F46" s="8">
        <f>F47+F48+F49+F50+F51+F52+F53</f>
        <v>4964363</v>
      </c>
      <c r="G46" s="8">
        <f>G47+G48+G49+G50+G51+G52+G53</f>
        <v>0</v>
      </c>
      <c r="H46" s="8">
        <f>H47+H48+H49+H50+H51+H52+H53</f>
        <v>0</v>
      </c>
      <c r="I46" s="8">
        <f t="shared" ref="I46:J46" si="244">I47+I48+I50+I51+I52+I53</f>
        <v>0</v>
      </c>
      <c r="J46" s="8">
        <f t="shared" si="244"/>
        <v>0</v>
      </c>
      <c r="K46" s="12" t="e">
        <f t="shared" si="3"/>
        <v>#DIV/0!</v>
      </c>
      <c r="L46" s="8">
        <f t="shared" ref="L46:W46" si="245">L47+L48+L49+L50+L51+L52+L53</f>
        <v>0</v>
      </c>
      <c r="M46" s="8">
        <f t="shared" si="245"/>
        <v>4424363</v>
      </c>
      <c r="N46" s="8">
        <f t="shared" si="245"/>
        <v>0</v>
      </c>
      <c r="O46" s="8">
        <f t="shared" si="245"/>
        <v>0</v>
      </c>
      <c r="P46" s="8">
        <f t="shared" si="245"/>
        <v>178300</v>
      </c>
      <c r="Q46" s="8">
        <f t="shared" si="245"/>
        <v>0</v>
      </c>
      <c r="R46" s="8">
        <f t="shared" si="245"/>
        <v>0</v>
      </c>
      <c r="S46" s="8">
        <f t="shared" si="245"/>
        <v>0</v>
      </c>
      <c r="T46" s="8">
        <f t="shared" si="245"/>
        <v>4246063</v>
      </c>
      <c r="U46" s="8">
        <f t="shared" si="245"/>
        <v>0</v>
      </c>
      <c r="V46" s="8">
        <f t="shared" si="245"/>
        <v>0</v>
      </c>
      <c r="W46" s="8">
        <f t="shared" si="245"/>
        <v>0</v>
      </c>
      <c r="X46" s="8">
        <f t="shared" ref="X46:Y46" si="246">X47+X48+X50+X51+X52+X53</f>
        <v>0</v>
      </c>
      <c r="Y46" s="8">
        <f t="shared" si="246"/>
        <v>0</v>
      </c>
      <c r="Z46" s="12" t="e">
        <f t="shared" si="17"/>
        <v>#DIV/0!</v>
      </c>
      <c r="AA46" s="8">
        <f t="shared" ref="AA46:AB46" si="247">AA47+AA48+AA50+AA51+AA52+AA53</f>
        <v>0</v>
      </c>
      <c r="AB46" s="8">
        <f t="shared" si="247"/>
        <v>0</v>
      </c>
      <c r="AC46" s="12" t="e">
        <f t="shared" si="19"/>
        <v>#DIV/0!</v>
      </c>
      <c r="AD46" s="8">
        <f t="shared" ref="AD46:AE46" si="248">AD47+AD48+AD50+AD51+AD52+AD53</f>
        <v>0</v>
      </c>
      <c r="AE46" s="8">
        <f t="shared" si="248"/>
        <v>0</v>
      </c>
      <c r="AF46" s="12" t="e">
        <f t="shared" ref="AF46" si="249">AE46/AD46*100</f>
        <v>#DIV/0!</v>
      </c>
      <c r="AG46" s="8">
        <f>AG47+AG48+AG49+AG50+AG51+AG52+AG53</f>
        <v>0</v>
      </c>
      <c r="AH46" s="8">
        <f>AH47+AH48+AH49+AH50+AH51+AH52+AH53</f>
        <v>0</v>
      </c>
      <c r="AI46" s="8">
        <f>AI47+AI48+AI49+AI50+AI51+AI52+AI53</f>
        <v>0</v>
      </c>
      <c r="AJ46" s="8">
        <f t="shared" ref="AJ46:AK46" si="250">AJ47+AJ48+AJ50+AJ51+AJ52+AJ53</f>
        <v>0</v>
      </c>
      <c r="AK46" s="8">
        <f t="shared" si="250"/>
        <v>0</v>
      </c>
      <c r="AL46" s="12" t="e">
        <f t="shared" ref="AL46" si="251">AK46/AJ46*100</f>
        <v>#DIV/0!</v>
      </c>
      <c r="AM46" s="8">
        <f t="shared" ref="AM46:AN46" si="252">AM47+AM48+AM50+AM51+AM52+AM53</f>
        <v>0</v>
      </c>
      <c r="AN46" s="8">
        <f t="shared" si="252"/>
        <v>0</v>
      </c>
      <c r="AO46" s="12" t="e">
        <f t="shared" ref="AO46" si="253">AN46/AM46*100</f>
        <v>#DIV/0!</v>
      </c>
      <c r="AP46" s="8">
        <f t="shared" ref="AP46:AQ46" si="254">AP47+AP48+AP50+AP51+AP52+AP53</f>
        <v>0</v>
      </c>
      <c r="AQ46" s="8">
        <f t="shared" si="254"/>
        <v>0</v>
      </c>
      <c r="AR46" s="12" t="e">
        <f t="shared" ref="AR46" si="255">AQ46/AP46*100</f>
        <v>#DIV/0!</v>
      </c>
      <c r="AS46" s="8">
        <f t="shared" ref="AS46:AT46" si="256">AS47+AS48+AS50+AS51+AS52+AS53</f>
        <v>0</v>
      </c>
      <c r="AT46" s="8">
        <f t="shared" si="256"/>
        <v>0</v>
      </c>
      <c r="AU46" s="12" t="e">
        <f t="shared" ref="AU46" si="257">AT46/AS46*100</f>
        <v>#DIV/0!</v>
      </c>
      <c r="AV46" s="8">
        <f>AV47+AV48+AV49+AV50+AV51+AV52+AV53</f>
        <v>0</v>
      </c>
      <c r="AW46" s="8">
        <f>AW47+AW48+AW49+AW50+AW51+AW52+AW53</f>
        <v>540000</v>
      </c>
      <c r="AX46" s="8">
        <f t="shared" ref="AX46" si="258">AX47+AX48+AX50+AX51+AX52+AX53</f>
        <v>540000</v>
      </c>
      <c r="AY46" s="8">
        <f t="shared" ref="AY46:BF46" si="259">AY47+AY48+AY49+AY50+AY51+AY52+AY53</f>
        <v>0</v>
      </c>
      <c r="AZ46" s="8">
        <f t="shared" si="259"/>
        <v>0</v>
      </c>
      <c r="BA46" s="8">
        <f t="shared" si="259"/>
        <v>0</v>
      </c>
      <c r="BB46" s="8">
        <f t="shared" si="259"/>
        <v>0</v>
      </c>
      <c r="BC46" s="8">
        <f t="shared" si="259"/>
        <v>774000</v>
      </c>
      <c r="BD46" s="8">
        <f t="shared" si="259"/>
        <v>297000</v>
      </c>
      <c r="BE46" s="8">
        <f t="shared" si="259"/>
        <v>477000</v>
      </c>
      <c r="BF46" s="8">
        <f t="shared" si="259"/>
        <v>0</v>
      </c>
      <c r="BG46" s="8">
        <f t="shared" ref="BG46" si="260">BG47+BG48+BG50+BG51+BG52+BG53</f>
        <v>0</v>
      </c>
      <c r="BH46" s="8">
        <f>BH47+BH48+BH49+BH50+BH51+BH52+BH53</f>
        <v>0</v>
      </c>
      <c r="BI46" s="8">
        <f>BI47+BI48+BI49+BI50+BI51+BI52+BI53</f>
        <v>100000</v>
      </c>
      <c r="BJ46" s="8">
        <f>BJ47+BJ48+BJ49+BJ50+BJ51+BJ52+BJ53</f>
        <v>377000</v>
      </c>
      <c r="BK46" s="8">
        <f>BK47+BK48+BK49+BK50+BK51+BK52+BK53</f>
        <v>0</v>
      </c>
      <c r="BL46" s="8">
        <f>BL47+BL48+BL49+BL50+BL51+BL52+BL53</f>
        <v>5738363</v>
      </c>
    </row>
    <row r="47" spans="1:64" ht="17.25" customHeight="1" x14ac:dyDescent="0.25">
      <c r="B47" s="15">
        <v>244</v>
      </c>
      <c r="C47" s="16" t="s">
        <v>40</v>
      </c>
      <c r="D47" s="5"/>
      <c r="E47" s="5"/>
      <c r="F47" s="8">
        <f t="shared" ref="F47:F53" si="261">G47+M47+X47+AH47+AW47+AG47</f>
        <v>4246063</v>
      </c>
      <c r="G47" s="6">
        <f t="shared" ref="G47:G53" si="262">H47+I47+L47</f>
        <v>0</v>
      </c>
      <c r="H47" s="6"/>
      <c r="I47" s="6"/>
      <c r="J47" s="6"/>
      <c r="K47" s="12" t="e">
        <f t="shared" si="3"/>
        <v>#DIV/0!</v>
      </c>
      <c r="L47" s="6"/>
      <c r="M47" s="6">
        <f t="shared" ref="M47:M55" si="263">N47+O47+P47+Q47+S47+T47+R47</f>
        <v>4246063</v>
      </c>
      <c r="N47" s="6"/>
      <c r="O47" s="6"/>
      <c r="P47" s="6">
        <f>400000-400000</f>
        <v>0</v>
      </c>
      <c r="Q47" s="6"/>
      <c r="R47" s="6">
        <f>10000-10000</f>
        <v>0</v>
      </c>
      <c r="S47" s="26"/>
      <c r="T47" s="44">
        <f>300959+27704+3917400</f>
        <v>4246063</v>
      </c>
      <c r="U47" s="12"/>
      <c r="V47" s="44"/>
      <c r="W47" s="12"/>
      <c r="X47" s="12">
        <f>AA47</f>
        <v>0</v>
      </c>
      <c r="Y47" s="12">
        <f>AB47</f>
        <v>0</v>
      </c>
      <c r="Z47" s="12" t="e">
        <f t="shared" si="17"/>
        <v>#DIV/0!</v>
      </c>
      <c r="AA47" s="6"/>
      <c r="AB47" s="6"/>
      <c r="AC47" s="12" t="e">
        <f t="shared" si="19"/>
        <v>#DIV/0!</v>
      </c>
      <c r="AD47" s="12"/>
      <c r="AE47" s="12"/>
      <c r="AF47" s="12"/>
      <c r="AG47" s="11"/>
      <c r="AH47" s="6">
        <f>AI47+AV47</f>
        <v>0</v>
      </c>
      <c r="AI47" s="6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6">
        <f t="shared" ref="AW47:AW53" si="264">AX47+AY47+AZ47+BA47+BB47</f>
        <v>0</v>
      </c>
      <c r="AX47" s="6"/>
      <c r="AY47" s="6"/>
      <c r="AZ47" s="6"/>
      <c r="BA47" s="6"/>
      <c r="BB47" s="6"/>
      <c r="BC47" s="6">
        <f t="shared" ref="BC47:BC53" si="265">BD47+BF47+BG47+BH47+BI47+BJ47+BK47</f>
        <v>774000</v>
      </c>
      <c r="BD47" s="6">
        <f>297000</f>
        <v>297000</v>
      </c>
      <c r="BE47" s="65">
        <f t="shared" ref="BE47:BE53" si="266">BF47+BG47+BH47+BI47+BJ47+BK47</f>
        <v>477000</v>
      </c>
      <c r="BF47" s="6">
        <f>40000-40000</f>
        <v>0</v>
      </c>
      <c r="BG47" s="6"/>
      <c r="BH47" s="6"/>
      <c r="BI47" s="6">
        <f>100000</f>
        <v>100000</v>
      </c>
      <c r="BJ47" s="44">
        <f>297000+80000</f>
        <v>377000</v>
      </c>
      <c r="BK47" s="12"/>
      <c r="BL47" s="6">
        <f t="shared" ref="BL47:BL53" si="267">G47+M47+X47+AH47+AW47+BC47+AG47</f>
        <v>5020063</v>
      </c>
    </row>
    <row r="48" spans="1:64" x14ac:dyDescent="0.25">
      <c r="A48" s="5"/>
      <c r="B48" s="15">
        <v>245</v>
      </c>
      <c r="C48" s="5" t="s">
        <v>87</v>
      </c>
      <c r="D48" s="5"/>
      <c r="E48" s="5"/>
      <c r="F48" s="8">
        <f t="shared" si="261"/>
        <v>0</v>
      </c>
      <c r="G48" s="6">
        <f t="shared" si="262"/>
        <v>0</v>
      </c>
      <c r="H48" s="6"/>
      <c r="I48" s="5"/>
      <c r="J48" s="5"/>
      <c r="K48" s="12" t="e">
        <f t="shared" si="3"/>
        <v>#DIV/0!</v>
      </c>
      <c r="L48" s="6"/>
      <c r="M48" s="6">
        <f t="shared" si="263"/>
        <v>0</v>
      </c>
      <c r="N48" s="6"/>
      <c r="O48" s="6"/>
      <c r="P48" s="6"/>
      <c r="Q48" s="6"/>
      <c r="R48" s="6"/>
      <c r="S48" s="44"/>
      <c r="T48" s="44"/>
      <c r="U48" s="12"/>
      <c r="V48" s="44"/>
      <c r="W48" s="12"/>
      <c r="X48" s="12"/>
      <c r="Y48" s="12"/>
      <c r="Z48" s="12" t="e">
        <f t="shared" si="17"/>
        <v>#DIV/0!</v>
      </c>
      <c r="AA48" s="6"/>
      <c r="AB48" s="6"/>
      <c r="AC48" s="12" t="e">
        <f t="shared" si="19"/>
        <v>#DIV/0!</v>
      </c>
      <c r="AD48" s="12"/>
      <c r="AE48" s="12"/>
      <c r="AF48" s="12"/>
      <c r="AG48" s="11"/>
      <c r="AH48" s="6">
        <f>AI48+AV48</f>
        <v>0</v>
      </c>
      <c r="AI48" s="6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6">
        <f t="shared" si="264"/>
        <v>0</v>
      </c>
      <c r="AX48" s="6"/>
      <c r="AY48" s="6"/>
      <c r="AZ48" s="6"/>
      <c r="BA48" s="6"/>
      <c r="BB48" s="6"/>
      <c r="BC48" s="6">
        <f t="shared" si="265"/>
        <v>0</v>
      </c>
      <c r="BD48" s="6"/>
      <c r="BE48" s="65">
        <f t="shared" si="266"/>
        <v>0</v>
      </c>
      <c r="BF48" s="6"/>
      <c r="BG48" s="6"/>
      <c r="BH48" s="6"/>
      <c r="BI48" s="6"/>
      <c r="BJ48" s="44"/>
      <c r="BK48" s="12"/>
      <c r="BL48" s="6">
        <f t="shared" si="267"/>
        <v>0</v>
      </c>
    </row>
    <row r="49" spans="1:64" x14ac:dyDescent="0.25">
      <c r="A49" s="5"/>
      <c r="B49" s="15">
        <v>247</v>
      </c>
      <c r="C49" s="16" t="s">
        <v>111</v>
      </c>
      <c r="D49" s="5"/>
      <c r="E49" s="5"/>
      <c r="F49" s="8">
        <f t="shared" si="261"/>
        <v>178300</v>
      </c>
      <c r="G49" s="6">
        <f t="shared" si="262"/>
        <v>0</v>
      </c>
      <c r="H49" s="6"/>
      <c r="I49" s="5"/>
      <c r="J49" s="5"/>
      <c r="K49" s="12" t="e">
        <f t="shared" si="3"/>
        <v>#DIV/0!</v>
      </c>
      <c r="L49" s="6"/>
      <c r="M49" s="6">
        <f t="shared" si="263"/>
        <v>178300</v>
      </c>
      <c r="N49" s="6"/>
      <c r="O49" s="6"/>
      <c r="P49" s="6">
        <f>400000-200000-64600+42900</f>
        <v>178300</v>
      </c>
      <c r="Q49" s="6"/>
      <c r="R49" s="6"/>
      <c r="S49" s="44"/>
      <c r="T49" s="44"/>
      <c r="U49" s="12"/>
      <c r="V49" s="44"/>
      <c r="W49" s="12"/>
      <c r="X49" s="12"/>
      <c r="Y49" s="12"/>
      <c r="Z49" s="12" t="e">
        <f t="shared" si="17"/>
        <v>#DIV/0!</v>
      </c>
      <c r="AA49" s="6"/>
      <c r="AB49" s="6"/>
      <c r="AC49" s="12" t="e">
        <f t="shared" si="19"/>
        <v>#DIV/0!</v>
      </c>
      <c r="AD49" s="12"/>
      <c r="AE49" s="12"/>
      <c r="AF49" s="12"/>
      <c r="AG49" s="11"/>
      <c r="AH49" s="6">
        <f>AI49+AV49</f>
        <v>0</v>
      </c>
      <c r="AI49" s="6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6">
        <f t="shared" si="264"/>
        <v>0</v>
      </c>
      <c r="AX49" s="6"/>
      <c r="AY49" s="6"/>
      <c r="AZ49" s="6"/>
      <c r="BA49" s="6"/>
      <c r="BB49" s="6"/>
      <c r="BC49" s="6">
        <f t="shared" si="265"/>
        <v>0</v>
      </c>
      <c r="BD49" s="6"/>
      <c r="BE49" s="65">
        <f t="shared" si="266"/>
        <v>0</v>
      </c>
      <c r="BF49" s="6"/>
      <c r="BG49" s="6"/>
      <c r="BH49" s="6"/>
      <c r="BI49" s="6"/>
      <c r="BJ49" s="44"/>
      <c r="BK49" s="12"/>
      <c r="BL49" s="6">
        <f t="shared" si="267"/>
        <v>178300</v>
      </c>
    </row>
    <row r="50" spans="1:64" x14ac:dyDescent="0.25">
      <c r="A50" s="5"/>
      <c r="B50" s="15">
        <v>350</v>
      </c>
      <c r="C50" s="5" t="s">
        <v>107</v>
      </c>
      <c r="D50" s="5"/>
      <c r="E50" s="5"/>
      <c r="F50" s="8">
        <f t="shared" si="261"/>
        <v>0</v>
      </c>
      <c r="G50" s="6">
        <f t="shared" si="262"/>
        <v>0</v>
      </c>
      <c r="H50" s="6"/>
      <c r="I50" s="5"/>
      <c r="J50" s="5"/>
      <c r="K50" s="12" t="e">
        <f t="shared" si="3"/>
        <v>#DIV/0!</v>
      </c>
      <c r="L50" s="6"/>
      <c r="M50" s="6">
        <f t="shared" si="263"/>
        <v>0</v>
      </c>
      <c r="N50" s="6"/>
      <c r="O50" s="6"/>
      <c r="P50" s="6"/>
      <c r="Q50" s="6"/>
      <c r="R50" s="6"/>
      <c r="S50" s="44"/>
      <c r="T50" s="44"/>
      <c r="U50" s="12"/>
      <c r="V50" s="44"/>
      <c r="W50" s="12"/>
      <c r="X50" s="12"/>
      <c r="Y50" s="12"/>
      <c r="Z50" s="12" t="e">
        <f t="shared" si="17"/>
        <v>#DIV/0!</v>
      </c>
      <c r="AA50" s="6"/>
      <c r="AB50" s="6"/>
      <c r="AC50" s="12" t="e">
        <f t="shared" si="19"/>
        <v>#DIV/0!</v>
      </c>
      <c r="AD50" s="12"/>
      <c r="AE50" s="12"/>
      <c r="AF50" s="12"/>
      <c r="AG50" s="11"/>
      <c r="AH50" s="6">
        <f>AI50+AV50</f>
        <v>0</v>
      </c>
      <c r="AI50" s="6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6">
        <f t="shared" si="264"/>
        <v>0</v>
      </c>
      <c r="AX50" s="6"/>
      <c r="AY50" s="6"/>
      <c r="AZ50" s="6"/>
      <c r="BA50" s="6"/>
      <c r="BB50" s="6"/>
      <c r="BC50" s="6">
        <f t="shared" si="265"/>
        <v>0</v>
      </c>
      <c r="BD50" s="6"/>
      <c r="BE50" s="65">
        <f t="shared" si="266"/>
        <v>0</v>
      </c>
      <c r="BF50" s="6"/>
      <c r="BG50" s="6"/>
      <c r="BH50" s="6"/>
      <c r="BI50" s="6"/>
      <c r="BJ50" s="44"/>
      <c r="BK50" s="12"/>
      <c r="BL50" s="6">
        <f t="shared" si="267"/>
        <v>0</v>
      </c>
    </row>
    <row r="51" spans="1:64" x14ac:dyDescent="0.25">
      <c r="A51" s="5"/>
      <c r="B51" s="15">
        <v>414</v>
      </c>
      <c r="C51" s="5" t="s">
        <v>89</v>
      </c>
      <c r="D51" s="5"/>
      <c r="E51" s="5"/>
      <c r="F51" s="8">
        <f t="shared" si="261"/>
        <v>0</v>
      </c>
      <c r="G51" s="6">
        <f t="shared" si="262"/>
        <v>0</v>
      </c>
      <c r="H51" s="6"/>
      <c r="I51" s="5"/>
      <c r="J51" s="5"/>
      <c r="K51" s="12" t="e">
        <f t="shared" si="3"/>
        <v>#DIV/0!</v>
      </c>
      <c r="L51" s="6"/>
      <c r="M51" s="6">
        <f t="shared" si="263"/>
        <v>0</v>
      </c>
      <c r="N51" s="6"/>
      <c r="O51" s="6"/>
      <c r="P51" s="6"/>
      <c r="Q51" s="6"/>
      <c r="R51" s="6"/>
      <c r="S51" s="26"/>
      <c r="T51" s="44"/>
      <c r="U51" s="12"/>
      <c r="V51" s="44"/>
      <c r="W51" s="12"/>
      <c r="X51" s="12"/>
      <c r="Y51" s="12"/>
      <c r="Z51" s="12" t="e">
        <f t="shared" si="17"/>
        <v>#DIV/0!</v>
      </c>
      <c r="AA51" s="6"/>
      <c r="AB51" s="6"/>
      <c r="AC51" s="12" t="e">
        <f t="shared" si="19"/>
        <v>#DIV/0!</v>
      </c>
      <c r="AD51" s="12"/>
      <c r="AE51" s="12"/>
      <c r="AF51" s="12"/>
      <c r="AG51" s="11"/>
      <c r="AH51" s="6"/>
      <c r="AI51" s="6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6">
        <f t="shared" si="264"/>
        <v>0</v>
      </c>
      <c r="AX51" s="6"/>
      <c r="AY51" s="6"/>
      <c r="AZ51" s="6"/>
      <c r="BA51" s="6"/>
      <c r="BB51" s="6"/>
      <c r="BC51" s="6">
        <f t="shared" si="265"/>
        <v>0</v>
      </c>
      <c r="BD51" s="6"/>
      <c r="BE51" s="65">
        <f t="shared" si="266"/>
        <v>0</v>
      </c>
      <c r="BF51" s="6"/>
      <c r="BG51" s="6"/>
      <c r="BH51" s="6"/>
      <c r="BI51" s="6"/>
      <c r="BJ51" s="44"/>
      <c r="BK51" s="12"/>
      <c r="BL51" s="6">
        <f t="shared" si="267"/>
        <v>0</v>
      </c>
    </row>
    <row r="52" spans="1:64" x14ac:dyDescent="0.25">
      <c r="A52" s="5"/>
      <c r="B52" s="15">
        <v>851</v>
      </c>
      <c r="C52" s="16" t="s">
        <v>83</v>
      </c>
      <c r="D52" s="5"/>
      <c r="E52" s="5"/>
      <c r="F52" s="8">
        <f t="shared" si="261"/>
        <v>540000</v>
      </c>
      <c r="G52" s="6">
        <f t="shared" si="262"/>
        <v>0</v>
      </c>
      <c r="H52" s="6"/>
      <c r="I52" s="5"/>
      <c r="J52" s="5"/>
      <c r="K52" s="12" t="e">
        <f t="shared" si="3"/>
        <v>#DIV/0!</v>
      </c>
      <c r="L52" s="6"/>
      <c r="M52" s="6">
        <f t="shared" si="263"/>
        <v>0</v>
      </c>
      <c r="N52" s="6"/>
      <c r="O52" s="6"/>
      <c r="P52" s="6"/>
      <c r="Q52" s="6"/>
      <c r="R52" s="6"/>
      <c r="S52" s="26"/>
      <c r="T52" s="44"/>
      <c r="U52" s="12"/>
      <c r="V52" s="44"/>
      <c r="W52" s="12"/>
      <c r="X52" s="12"/>
      <c r="Y52" s="12"/>
      <c r="Z52" s="12" t="e">
        <f t="shared" si="17"/>
        <v>#DIV/0!</v>
      </c>
      <c r="AA52" s="6"/>
      <c r="AB52" s="6"/>
      <c r="AC52" s="12" t="e">
        <f t="shared" si="19"/>
        <v>#DIV/0!</v>
      </c>
      <c r="AD52" s="12"/>
      <c r="AE52" s="12"/>
      <c r="AF52" s="12"/>
      <c r="AG52" s="11"/>
      <c r="AH52" s="6">
        <f>AI52+AV52</f>
        <v>0</v>
      </c>
      <c r="AI52" s="6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6">
        <f t="shared" si="264"/>
        <v>540000</v>
      </c>
      <c r="AX52" s="6">
        <f>540000</f>
        <v>540000</v>
      </c>
      <c r="AY52" s="6"/>
      <c r="AZ52" s="6"/>
      <c r="BA52" s="6"/>
      <c r="BB52" s="6"/>
      <c r="BC52" s="6">
        <f t="shared" si="265"/>
        <v>0</v>
      </c>
      <c r="BD52" s="6"/>
      <c r="BE52" s="65">
        <f t="shared" si="266"/>
        <v>0</v>
      </c>
      <c r="BF52" s="6"/>
      <c r="BG52" s="6"/>
      <c r="BH52" s="6"/>
      <c r="BI52" s="6"/>
      <c r="BJ52" s="6"/>
      <c r="BK52" s="12"/>
      <c r="BL52" s="6">
        <f t="shared" si="267"/>
        <v>540000</v>
      </c>
    </row>
    <row r="53" spans="1:64" ht="17.25" customHeight="1" x14ac:dyDescent="0.25">
      <c r="A53" s="5"/>
      <c r="B53" s="15">
        <v>852.85299999999995</v>
      </c>
      <c r="C53" s="16" t="s">
        <v>84</v>
      </c>
      <c r="D53" s="5"/>
      <c r="E53" s="5"/>
      <c r="F53" s="8">
        <f t="shared" si="261"/>
        <v>0</v>
      </c>
      <c r="G53" s="6">
        <f t="shared" si="262"/>
        <v>0</v>
      </c>
      <c r="H53" s="6"/>
      <c r="I53" s="5"/>
      <c r="J53" s="5"/>
      <c r="K53" s="12" t="e">
        <f t="shared" si="3"/>
        <v>#DIV/0!</v>
      </c>
      <c r="L53" s="6"/>
      <c r="M53" s="6">
        <f t="shared" si="263"/>
        <v>0</v>
      </c>
      <c r="N53" s="6"/>
      <c r="O53" s="6"/>
      <c r="P53" s="6"/>
      <c r="Q53" s="6"/>
      <c r="R53" s="6"/>
      <c r="S53" s="26"/>
      <c r="T53" s="44"/>
      <c r="U53" s="12"/>
      <c r="V53" s="44"/>
      <c r="W53" s="12"/>
      <c r="X53" s="12"/>
      <c r="Y53" s="12"/>
      <c r="Z53" s="12" t="e">
        <f t="shared" si="17"/>
        <v>#DIV/0!</v>
      </c>
      <c r="AA53" s="6"/>
      <c r="AB53" s="6"/>
      <c r="AC53" s="12" t="e">
        <f t="shared" si="19"/>
        <v>#DIV/0!</v>
      </c>
      <c r="AD53" s="12"/>
      <c r="AE53" s="12"/>
      <c r="AF53" s="12"/>
      <c r="AG53" s="11"/>
      <c r="AH53" s="6">
        <f>AI53+AV53</f>
        <v>0</v>
      </c>
      <c r="AI53" s="6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6">
        <f t="shared" si="264"/>
        <v>0</v>
      </c>
      <c r="AX53" s="6"/>
      <c r="AY53" s="6"/>
      <c r="AZ53" s="6"/>
      <c r="BA53" s="6"/>
      <c r="BB53" s="6"/>
      <c r="BC53" s="6">
        <f t="shared" si="265"/>
        <v>0</v>
      </c>
      <c r="BD53" s="6"/>
      <c r="BE53" s="65">
        <f t="shared" si="266"/>
        <v>0</v>
      </c>
      <c r="BF53" s="6"/>
      <c r="BG53" s="6"/>
      <c r="BH53" s="6"/>
      <c r="BI53" s="6"/>
      <c r="BJ53" s="6"/>
      <c r="BK53" s="12"/>
      <c r="BL53" s="6">
        <f t="shared" si="267"/>
        <v>0</v>
      </c>
    </row>
    <row r="54" spans="1:64" x14ac:dyDescent="0.25">
      <c r="A54" s="13" t="s">
        <v>78</v>
      </c>
      <c r="B54" s="29"/>
      <c r="C54" s="23" t="s">
        <v>79</v>
      </c>
      <c r="D54" s="13"/>
      <c r="E54" s="13"/>
      <c r="F54" s="37">
        <f>F55</f>
        <v>0</v>
      </c>
      <c r="G54" s="37">
        <f t="shared" ref="G54:AN54" si="268">G55</f>
        <v>0</v>
      </c>
      <c r="H54" s="37">
        <f t="shared" si="268"/>
        <v>0</v>
      </c>
      <c r="I54" s="37">
        <f t="shared" si="268"/>
        <v>0</v>
      </c>
      <c r="J54" s="37">
        <f t="shared" si="268"/>
        <v>0</v>
      </c>
      <c r="K54" s="37">
        <f t="shared" si="268"/>
        <v>0</v>
      </c>
      <c r="L54" s="37">
        <f t="shared" si="268"/>
        <v>0</v>
      </c>
      <c r="M54" s="10">
        <f t="shared" si="263"/>
        <v>0</v>
      </c>
      <c r="N54" s="37">
        <f t="shared" si="268"/>
        <v>0</v>
      </c>
      <c r="O54" s="37">
        <f t="shared" si="268"/>
        <v>0</v>
      </c>
      <c r="P54" s="37">
        <f t="shared" si="268"/>
        <v>0</v>
      </c>
      <c r="Q54" s="37">
        <f t="shared" si="268"/>
        <v>0</v>
      </c>
      <c r="R54" s="37">
        <f t="shared" si="268"/>
        <v>0</v>
      </c>
      <c r="S54" s="37">
        <f t="shared" si="268"/>
        <v>0</v>
      </c>
      <c r="T54" s="37">
        <f t="shared" si="268"/>
        <v>0</v>
      </c>
      <c r="U54" s="37"/>
      <c r="V54" s="37">
        <f t="shared" si="268"/>
        <v>0</v>
      </c>
      <c r="W54" s="37"/>
      <c r="X54" s="37">
        <f t="shared" si="268"/>
        <v>0</v>
      </c>
      <c r="Y54" s="37">
        <f t="shared" si="268"/>
        <v>0</v>
      </c>
      <c r="Z54" s="37">
        <f t="shared" si="268"/>
        <v>0</v>
      </c>
      <c r="AA54" s="37">
        <f t="shared" si="268"/>
        <v>0</v>
      </c>
      <c r="AB54" s="37">
        <f t="shared" si="268"/>
        <v>0</v>
      </c>
      <c r="AC54" s="37">
        <f t="shared" si="268"/>
        <v>0</v>
      </c>
      <c r="AD54" s="37">
        <f t="shared" si="268"/>
        <v>0</v>
      </c>
      <c r="AE54" s="37">
        <f t="shared" si="268"/>
        <v>0</v>
      </c>
      <c r="AF54" s="37">
        <f t="shared" si="268"/>
        <v>0</v>
      </c>
      <c r="AG54" s="37">
        <f t="shared" si="268"/>
        <v>0</v>
      </c>
      <c r="AH54" s="37">
        <f t="shared" si="268"/>
        <v>0</v>
      </c>
      <c r="AI54" s="37">
        <f t="shared" si="268"/>
        <v>0</v>
      </c>
      <c r="AJ54" s="37">
        <f t="shared" si="268"/>
        <v>0</v>
      </c>
      <c r="AK54" s="37">
        <f t="shared" si="268"/>
        <v>0</v>
      </c>
      <c r="AL54" s="37">
        <f t="shared" si="268"/>
        <v>0</v>
      </c>
      <c r="AM54" s="37">
        <f t="shared" si="268"/>
        <v>0</v>
      </c>
      <c r="AN54" s="37">
        <f t="shared" si="268"/>
        <v>0</v>
      </c>
      <c r="AO54" s="37">
        <f t="shared" ref="AO54:BL54" si="269">AO55</f>
        <v>0</v>
      </c>
      <c r="AP54" s="37">
        <f t="shared" si="269"/>
        <v>0</v>
      </c>
      <c r="AQ54" s="37">
        <f t="shared" si="269"/>
        <v>0</v>
      </c>
      <c r="AR54" s="37">
        <f t="shared" si="269"/>
        <v>0</v>
      </c>
      <c r="AS54" s="37">
        <f t="shared" si="269"/>
        <v>0</v>
      </c>
      <c r="AT54" s="37">
        <f t="shared" si="269"/>
        <v>0</v>
      </c>
      <c r="AU54" s="37">
        <f t="shared" si="269"/>
        <v>0</v>
      </c>
      <c r="AV54" s="37">
        <f t="shared" si="269"/>
        <v>0</v>
      </c>
      <c r="AW54" s="37">
        <f t="shared" si="269"/>
        <v>0</v>
      </c>
      <c r="AX54" s="37">
        <f t="shared" si="269"/>
        <v>0</v>
      </c>
      <c r="AY54" s="37">
        <f t="shared" si="269"/>
        <v>0</v>
      </c>
      <c r="AZ54" s="37">
        <f t="shared" si="269"/>
        <v>0</v>
      </c>
      <c r="BA54" s="37">
        <f t="shared" si="269"/>
        <v>0</v>
      </c>
      <c r="BB54" s="37">
        <f t="shared" si="269"/>
        <v>0</v>
      </c>
      <c r="BC54" s="37">
        <f t="shared" si="269"/>
        <v>0</v>
      </c>
      <c r="BD54" s="37">
        <f t="shared" si="269"/>
        <v>0</v>
      </c>
      <c r="BE54" s="37">
        <f t="shared" si="269"/>
        <v>0</v>
      </c>
      <c r="BF54" s="37">
        <f t="shared" si="269"/>
        <v>0</v>
      </c>
      <c r="BG54" s="37">
        <f t="shared" si="269"/>
        <v>0</v>
      </c>
      <c r="BH54" s="37">
        <f t="shared" si="269"/>
        <v>0</v>
      </c>
      <c r="BI54" s="37">
        <f t="shared" si="269"/>
        <v>0</v>
      </c>
      <c r="BJ54" s="37">
        <f t="shared" si="269"/>
        <v>0</v>
      </c>
      <c r="BK54" s="37">
        <f t="shared" si="269"/>
        <v>0</v>
      </c>
      <c r="BL54" s="37">
        <f t="shared" si="269"/>
        <v>0</v>
      </c>
    </row>
    <row r="55" spans="1:64" ht="28.5" x14ac:dyDescent="0.25">
      <c r="A55" s="5" t="s">
        <v>80</v>
      </c>
      <c r="B55" s="15">
        <v>244</v>
      </c>
      <c r="C55" s="16" t="s">
        <v>103</v>
      </c>
      <c r="D55" s="5"/>
      <c r="E55" s="5"/>
      <c r="F55" s="8">
        <f>G55+M55+X55+AH55+AW55+AG55</f>
        <v>0</v>
      </c>
      <c r="G55" s="6">
        <f>H55+I55+L55</f>
        <v>0</v>
      </c>
      <c r="H55" s="6"/>
      <c r="I55" s="5"/>
      <c r="J55" s="5"/>
      <c r="K55" s="12"/>
      <c r="L55" s="6"/>
      <c r="M55" s="6">
        <f t="shared" si="263"/>
        <v>0</v>
      </c>
      <c r="N55" s="6"/>
      <c r="O55" s="6"/>
      <c r="P55" s="6"/>
      <c r="Q55" s="6"/>
      <c r="R55" s="6"/>
      <c r="S55" s="26"/>
      <c r="T55" s="44"/>
      <c r="U55" s="12"/>
      <c r="V55" s="44"/>
      <c r="W55" s="12"/>
      <c r="X55" s="12"/>
      <c r="Y55" s="12"/>
      <c r="Z55" s="12"/>
      <c r="AA55" s="6"/>
      <c r="AB55" s="6"/>
      <c r="AC55" s="12"/>
      <c r="AD55" s="12"/>
      <c r="AE55" s="12"/>
      <c r="AF55" s="12"/>
      <c r="AG55" s="11"/>
      <c r="AH55" s="6"/>
      <c r="AI55" s="6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6"/>
      <c r="AX55" s="6"/>
      <c r="AY55" s="6"/>
      <c r="AZ55" s="6"/>
      <c r="BA55" s="6"/>
      <c r="BB55" s="6"/>
      <c r="BC55" s="6">
        <f>BD55+BF55+BG55+BH55+BI55+BJ55+BK55</f>
        <v>0</v>
      </c>
      <c r="BD55" s="6"/>
      <c r="BE55" s="65">
        <f>BF55+BG55+BH55+BI55+BJ55+BK55</f>
        <v>0</v>
      </c>
      <c r="BF55" s="6"/>
      <c r="BG55" s="6"/>
      <c r="BH55" s="6"/>
      <c r="BI55" s="6"/>
      <c r="BJ55" s="6"/>
      <c r="BK55" s="12"/>
      <c r="BL55" s="6">
        <f>G55+M55+X55+AH55+AW55+BC55+AG55</f>
        <v>0</v>
      </c>
    </row>
    <row r="56" spans="1:64" x14ac:dyDescent="0.25">
      <c r="A56" s="4" t="s">
        <v>67</v>
      </c>
      <c r="B56" s="4"/>
      <c r="C56" s="28" t="s">
        <v>68</v>
      </c>
      <c r="D56" s="28" t="e">
        <f>D57+D62+#REF!+#REF!</f>
        <v>#REF!</v>
      </c>
      <c r="E56" s="28" t="e">
        <f>E57+E62+#REF!+#REF!</f>
        <v>#REF!</v>
      </c>
      <c r="F56" s="10">
        <f>SUM(F57:F64)</f>
        <v>410700</v>
      </c>
      <c r="G56" s="10">
        <f>SUM(G57:G64)</f>
        <v>356700</v>
      </c>
      <c r="H56" s="10">
        <f>SUM(H57:H64)</f>
        <v>274000</v>
      </c>
      <c r="I56" s="10">
        <f>SUM(I57:I64)</f>
        <v>0</v>
      </c>
      <c r="J56" s="10">
        <f>SUM(J57:J64)</f>
        <v>0</v>
      </c>
      <c r="K56" s="12" t="e">
        <f t="shared" ref="K56:K76" si="270">J56/I56*100</f>
        <v>#DIV/0!</v>
      </c>
      <c r="L56" s="10">
        <f t="shared" ref="L56:T56" si="271">SUM(L57:L64)</f>
        <v>82700</v>
      </c>
      <c r="M56" s="10">
        <f t="shared" si="271"/>
        <v>49400</v>
      </c>
      <c r="N56" s="10">
        <f t="shared" si="271"/>
        <v>0</v>
      </c>
      <c r="O56" s="10">
        <f t="shared" si="271"/>
        <v>0</v>
      </c>
      <c r="P56" s="10">
        <f t="shared" si="271"/>
        <v>0</v>
      </c>
      <c r="Q56" s="10">
        <f t="shared" si="271"/>
        <v>0</v>
      </c>
      <c r="R56" s="10">
        <f t="shared" si="271"/>
        <v>0</v>
      </c>
      <c r="S56" s="10">
        <f t="shared" si="271"/>
        <v>0</v>
      </c>
      <c r="T56" s="10">
        <f t="shared" si="271"/>
        <v>49400</v>
      </c>
      <c r="U56" s="12"/>
      <c r="V56" s="10">
        <f>SUM(V57:V64)</f>
        <v>0</v>
      </c>
      <c r="W56" s="12"/>
      <c r="X56" s="10">
        <f>SUM(X57:X64)</f>
        <v>0</v>
      </c>
      <c r="Y56" s="10">
        <f>SUM(Y57:Y64)</f>
        <v>0</v>
      </c>
      <c r="Z56" s="12" t="e">
        <f t="shared" ref="Z56:Z68" si="272">Y56/X56*100</f>
        <v>#DIV/0!</v>
      </c>
      <c r="AA56" s="10">
        <f>SUM(AA57:AA64)</f>
        <v>0</v>
      </c>
      <c r="AB56" s="10">
        <f>SUM(AB57:AB64)</f>
        <v>0</v>
      </c>
      <c r="AC56" s="12" t="e">
        <f t="shared" ref="AC56:AC68" si="273">AB56/AA56*100</f>
        <v>#DIV/0!</v>
      </c>
      <c r="AD56" s="12"/>
      <c r="AE56" s="12"/>
      <c r="AF56" s="12"/>
      <c r="AG56" s="10">
        <f>SUM(AG57:AG64)</f>
        <v>0</v>
      </c>
      <c r="AH56" s="10">
        <f>SUM(AH57:AH64)</f>
        <v>0</v>
      </c>
      <c r="AI56" s="10">
        <f>SUM(AI57:AI64)</f>
        <v>0</v>
      </c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10">
        <f t="shared" ref="AV56:BL56" si="274">SUM(AV57:AV64)</f>
        <v>0</v>
      </c>
      <c r="AW56" s="10">
        <f t="shared" si="274"/>
        <v>4600</v>
      </c>
      <c r="AX56" s="6">
        <f t="shared" si="274"/>
        <v>0</v>
      </c>
      <c r="AY56" s="6">
        <f t="shared" si="274"/>
        <v>100</v>
      </c>
      <c r="AZ56" s="6">
        <f t="shared" si="274"/>
        <v>0</v>
      </c>
      <c r="BA56" s="6">
        <f t="shared" si="274"/>
        <v>0</v>
      </c>
      <c r="BB56" s="6">
        <f t="shared" si="274"/>
        <v>4500</v>
      </c>
      <c r="BC56" s="10">
        <f t="shared" si="274"/>
        <v>63500</v>
      </c>
      <c r="BD56" s="10">
        <f t="shared" si="274"/>
        <v>0</v>
      </c>
      <c r="BE56" s="10">
        <f t="shared" si="274"/>
        <v>63500</v>
      </c>
      <c r="BF56" s="10">
        <f t="shared" si="274"/>
        <v>0</v>
      </c>
      <c r="BG56" s="10">
        <f t="shared" si="274"/>
        <v>0</v>
      </c>
      <c r="BH56" s="10">
        <f t="shared" si="274"/>
        <v>0</v>
      </c>
      <c r="BI56" s="10">
        <f t="shared" si="274"/>
        <v>0</v>
      </c>
      <c r="BJ56" s="10">
        <f t="shared" si="274"/>
        <v>63500</v>
      </c>
      <c r="BK56" s="10">
        <f t="shared" si="274"/>
        <v>0</v>
      </c>
      <c r="BL56" s="10">
        <f t="shared" si="274"/>
        <v>474200</v>
      </c>
    </row>
    <row r="57" spans="1:64" x14ac:dyDescent="0.25">
      <c r="A57" s="5" t="s">
        <v>69</v>
      </c>
      <c r="B57" s="15">
        <v>611</v>
      </c>
      <c r="C57" s="5" t="s">
        <v>70</v>
      </c>
      <c r="D57" s="5"/>
      <c r="E57" s="5"/>
      <c r="F57" s="8">
        <f t="shared" ref="F57:F64" si="275">G57+M57+X57+AH57+AW57+AG57</f>
        <v>410600</v>
      </c>
      <c r="G57" s="6">
        <f t="shared" ref="G57:G64" si="276">H57+I57+L57</f>
        <v>356700</v>
      </c>
      <c r="H57" s="6">
        <f>474000-200000</f>
        <v>274000</v>
      </c>
      <c r="I57" s="5"/>
      <c r="J57" s="5"/>
      <c r="K57" s="12" t="e">
        <f t="shared" si="270"/>
        <v>#DIV/0!</v>
      </c>
      <c r="L57" s="6">
        <f>143100-60400</f>
        <v>82700</v>
      </c>
      <c r="M57" s="6">
        <f t="shared" ref="M57:M64" si="277">N57+O57+P57+Q57+S57+T57+R57</f>
        <v>49400</v>
      </c>
      <c r="N57" s="6"/>
      <c r="O57" s="6"/>
      <c r="P57" s="6"/>
      <c r="Q57" s="6"/>
      <c r="R57" s="6"/>
      <c r="S57" s="6"/>
      <c r="T57" s="6">
        <f>60000-10500-100</f>
        <v>49400</v>
      </c>
      <c r="U57" s="12"/>
      <c r="V57" s="6"/>
      <c r="W57" s="12"/>
      <c r="X57" s="12">
        <f>AA57</f>
        <v>0</v>
      </c>
      <c r="Y57" s="12">
        <f>AB57</f>
        <v>0</v>
      </c>
      <c r="Z57" s="12" t="e">
        <f t="shared" si="272"/>
        <v>#DIV/0!</v>
      </c>
      <c r="AA57" s="6"/>
      <c r="AB57" s="6"/>
      <c r="AC57" s="12" t="e">
        <f t="shared" si="273"/>
        <v>#DIV/0!</v>
      </c>
      <c r="AD57" s="12"/>
      <c r="AE57" s="12"/>
      <c r="AF57" s="12"/>
      <c r="AG57" s="13"/>
      <c r="AH57" s="6">
        <f>AI57+AV57</f>
        <v>0</v>
      </c>
      <c r="AI57" s="6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6">
        <f t="shared" ref="AW57:AW64" si="278">AX57+AY57+AZ57+BA57+BB57</f>
        <v>4500</v>
      </c>
      <c r="AX57" s="27"/>
      <c r="AY57" s="27"/>
      <c r="AZ57" s="27"/>
      <c r="BA57" s="27"/>
      <c r="BB57" s="27">
        <f>150000-150000+4500</f>
        <v>4500</v>
      </c>
      <c r="BC57" s="6">
        <f t="shared" ref="BC57:BC64" si="279">BD57+BF57+BG57+BH57+BI57+BJ57+BK57</f>
        <v>63500</v>
      </c>
      <c r="BD57" s="6"/>
      <c r="BE57" s="65">
        <f t="shared" ref="BE57:BE64" si="280">BF57+BG57+BH57+BI57+BJ57+BK57</f>
        <v>63500</v>
      </c>
      <c r="BF57" s="6"/>
      <c r="BG57" s="6"/>
      <c r="BH57" s="6"/>
      <c r="BI57" s="6"/>
      <c r="BJ57" s="27">
        <f>10500+53000</f>
        <v>63500</v>
      </c>
      <c r="BK57" s="27"/>
      <c r="BL57" s="6">
        <f t="shared" ref="BL57:BL64" si="281">G57+M57+X57+AH57+AW57+BC57+AG57</f>
        <v>474100</v>
      </c>
    </row>
    <row r="58" spans="1:64" ht="15" customHeight="1" x14ac:dyDescent="0.25">
      <c r="A58" s="5"/>
      <c r="B58" s="15">
        <v>851</v>
      </c>
      <c r="C58" s="16" t="s">
        <v>86</v>
      </c>
      <c r="D58" s="5"/>
      <c r="E58" s="5"/>
      <c r="F58" s="8">
        <f t="shared" si="275"/>
        <v>0</v>
      </c>
      <c r="G58" s="6">
        <f t="shared" si="276"/>
        <v>0</v>
      </c>
      <c r="H58" s="6"/>
      <c r="I58" s="5"/>
      <c r="J58" s="5"/>
      <c r="K58" s="12" t="e">
        <f t="shared" si="270"/>
        <v>#DIV/0!</v>
      </c>
      <c r="L58" s="6"/>
      <c r="M58" s="6">
        <f t="shared" si="277"/>
        <v>0</v>
      </c>
      <c r="N58" s="6"/>
      <c r="O58" s="6"/>
      <c r="P58" s="6"/>
      <c r="Q58" s="6"/>
      <c r="R58" s="6"/>
      <c r="S58" s="6"/>
      <c r="T58" s="6"/>
      <c r="U58" s="12"/>
      <c r="V58" s="6"/>
      <c r="W58" s="12"/>
      <c r="X58" s="12"/>
      <c r="Y58" s="12"/>
      <c r="Z58" s="12" t="e">
        <f t="shared" si="272"/>
        <v>#DIV/0!</v>
      </c>
      <c r="AA58" s="6"/>
      <c r="AB58" s="6"/>
      <c r="AC58" s="12" t="e">
        <f t="shared" si="273"/>
        <v>#DIV/0!</v>
      </c>
      <c r="AD58" s="12"/>
      <c r="AE58" s="12"/>
      <c r="AF58" s="12"/>
      <c r="AG58" s="13"/>
      <c r="AH58" s="6"/>
      <c r="AI58" s="6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6">
        <f t="shared" si="278"/>
        <v>0</v>
      </c>
      <c r="AX58" s="27"/>
      <c r="AY58" s="27"/>
      <c r="AZ58" s="27"/>
      <c r="BA58" s="27"/>
      <c r="BB58" s="27"/>
      <c r="BC58" s="6">
        <f t="shared" si="279"/>
        <v>0</v>
      </c>
      <c r="BD58" s="6"/>
      <c r="BE58" s="65">
        <f t="shared" si="280"/>
        <v>0</v>
      </c>
      <c r="BF58" s="6"/>
      <c r="BG58" s="6"/>
      <c r="BH58" s="6"/>
      <c r="BI58" s="6"/>
      <c r="BJ58" s="27"/>
      <c r="BK58" s="12"/>
      <c r="BL58" s="6">
        <f t="shared" si="281"/>
        <v>0</v>
      </c>
    </row>
    <row r="59" spans="1:64" x14ac:dyDescent="0.25">
      <c r="A59" s="5"/>
      <c r="B59" s="15">
        <v>852</v>
      </c>
      <c r="C59" s="16" t="s">
        <v>84</v>
      </c>
      <c r="D59" s="5"/>
      <c r="E59" s="5"/>
      <c r="F59" s="8">
        <f t="shared" si="275"/>
        <v>0</v>
      </c>
      <c r="G59" s="6">
        <f t="shared" si="276"/>
        <v>0</v>
      </c>
      <c r="H59" s="6"/>
      <c r="I59" s="5"/>
      <c r="J59" s="5"/>
      <c r="K59" s="12" t="e">
        <f t="shared" si="270"/>
        <v>#DIV/0!</v>
      </c>
      <c r="L59" s="6"/>
      <c r="M59" s="6">
        <f t="shared" si="277"/>
        <v>0</v>
      </c>
      <c r="N59" s="6"/>
      <c r="O59" s="6"/>
      <c r="P59" s="6"/>
      <c r="Q59" s="6"/>
      <c r="R59" s="6"/>
      <c r="S59" s="6"/>
      <c r="T59" s="6"/>
      <c r="U59" s="12"/>
      <c r="V59" s="6"/>
      <c r="W59" s="12"/>
      <c r="X59" s="12"/>
      <c r="Y59" s="12"/>
      <c r="Z59" s="12" t="e">
        <f t="shared" si="272"/>
        <v>#DIV/0!</v>
      </c>
      <c r="AA59" s="6"/>
      <c r="AB59" s="6"/>
      <c r="AC59" s="12" t="e">
        <f t="shared" si="273"/>
        <v>#DIV/0!</v>
      </c>
      <c r="AD59" s="12"/>
      <c r="AE59" s="12"/>
      <c r="AF59" s="12"/>
      <c r="AG59" s="13"/>
      <c r="AH59" s="6"/>
      <c r="AI59" s="6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6">
        <f t="shared" si="278"/>
        <v>0</v>
      </c>
      <c r="AX59" s="27"/>
      <c r="AY59" s="27"/>
      <c r="AZ59" s="27"/>
      <c r="BA59" s="27"/>
      <c r="BB59" s="27"/>
      <c r="BC59" s="6">
        <f t="shared" si="279"/>
        <v>0</v>
      </c>
      <c r="BD59" s="6"/>
      <c r="BE59" s="65">
        <f t="shared" si="280"/>
        <v>0</v>
      </c>
      <c r="BF59" s="6"/>
      <c r="BG59" s="6"/>
      <c r="BH59" s="6"/>
      <c r="BI59" s="6"/>
      <c r="BJ59" s="27"/>
      <c r="BK59" s="12"/>
      <c r="BL59" s="6">
        <f t="shared" si="281"/>
        <v>0</v>
      </c>
    </row>
    <row r="60" spans="1:64" x14ac:dyDescent="0.25">
      <c r="A60" s="5"/>
      <c r="B60" s="15">
        <v>853</v>
      </c>
      <c r="C60" s="16" t="s">
        <v>85</v>
      </c>
      <c r="D60" s="5"/>
      <c r="E60" s="5"/>
      <c r="F60" s="8">
        <f t="shared" si="275"/>
        <v>100</v>
      </c>
      <c r="G60" s="6">
        <f t="shared" si="276"/>
        <v>0</v>
      </c>
      <c r="H60" s="6"/>
      <c r="I60" s="5"/>
      <c r="J60" s="5"/>
      <c r="K60" s="12" t="e">
        <f t="shared" si="270"/>
        <v>#DIV/0!</v>
      </c>
      <c r="L60" s="6"/>
      <c r="M60" s="6">
        <f t="shared" si="277"/>
        <v>0</v>
      </c>
      <c r="N60" s="6"/>
      <c r="O60" s="6"/>
      <c r="P60" s="6"/>
      <c r="Q60" s="6"/>
      <c r="R60" s="6"/>
      <c r="S60" s="6"/>
      <c r="T60" s="6"/>
      <c r="U60" s="12"/>
      <c r="V60" s="6"/>
      <c r="W60" s="12"/>
      <c r="X60" s="12"/>
      <c r="Y60" s="12"/>
      <c r="Z60" s="12" t="e">
        <f t="shared" si="272"/>
        <v>#DIV/0!</v>
      </c>
      <c r="AA60" s="6"/>
      <c r="AB60" s="6"/>
      <c r="AC60" s="12" t="e">
        <f t="shared" si="273"/>
        <v>#DIV/0!</v>
      </c>
      <c r="AD60" s="12"/>
      <c r="AE60" s="12"/>
      <c r="AF60" s="12"/>
      <c r="AG60" s="13"/>
      <c r="AH60" s="6"/>
      <c r="AI60" s="6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6">
        <f t="shared" si="278"/>
        <v>100</v>
      </c>
      <c r="AX60" s="27"/>
      <c r="AY60" s="27">
        <f>100</f>
        <v>100</v>
      </c>
      <c r="AZ60" s="27"/>
      <c r="BA60" s="27"/>
      <c r="BB60" s="27"/>
      <c r="BC60" s="6">
        <f t="shared" si="279"/>
        <v>0</v>
      </c>
      <c r="BD60" s="6"/>
      <c r="BE60" s="65">
        <f t="shared" si="280"/>
        <v>0</v>
      </c>
      <c r="BF60" s="6"/>
      <c r="BG60" s="6"/>
      <c r="BH60" s="6"/>
      <c r="BI60" s="6"/>
      <c r="BJ60" s="27"/>
      <c r="BK60" s="12"/>
      <c r="BL60" s="6">
        <f t="shared" si="281"/>
        <v>100</v>
      </c>
    </row>
    <row r="61" spans="1:64" x14ac:dyDescent="0.25">
      <c r="A61" s="5"/>
      <c r="B61" s="51">
        <v>612</v>
      </c>
      <c r="C61" s="16" t="s">
        <v>88</v>
      </c>
      <c r="D61" s="5"/>
      <c r="E61" s="5"/>
      <c r="F61" s="8">
        <f t="shared" si="275"/>
        <v>0</v>
      </c>
      <c r="G61" s="6">
        <f t="shared" si="276"/>
        <v>0</v>
      </c>
      <c r="H61" s="6"/>
      <c r="I61" s="5"/>
      <c r="J61" s="5"/>
      <c r="K61" s="12" t="e">
        <f t="shared" si="270"/>
        <v>#DIV/0!</v>
      </c>
      <c r="L61" s="6"/>
      <c r="M61" s="6">
        <f t="shared" si="277"/>
        <v>0</v>
      </c>
      <c r="N61" s="6"/>
      <c r="O61" s="6"/>
      <c r="P61" s="6"/>
      <c r="Q61" s="6"/>
      <c r="R61" s="6"/>
      <c r="S61" s="6"/>
      <c r="T61" s="6"/>
      <c r="U61" s="12"/>
      <c r="V61" s="6"/>
      <c r="W61" s="12"/>
      <c r="X61" s="12">
        <f>AA61</f>
        <v>0</v>
      </c>
      <c r="Y61" s="12">
        <f>AB61</f>
        <v>0</v>
      </c>
      <c r="Z61" s="12" t="e">
        <f t="shared" si="272"/>
        <v>#DIV/0!</v>
      </c>
      <c r="AA61" s="6"/>
      <c r="AB61" s="6"/>
      <c r="AC61" s="12" t="e">
        <f t="shared" si="273"/>
        <v>#DIV/0!</v>
      </c>
      <c r="AD61" s="12"/>
      <c r="AE61" s="12"/>
      <c r="AF61" s="12"/>
      <c r="AG61" s="13"/>
      <c r="AH61" s="6">
        <f>AI61+AV61</f>
        <v>0</v>
      </c>
      <c r="AI61" s="6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6">
        <f t="shared" si="278"/>
        <v>0</v>
      </c>
      <c r="AX61" s="6"/>
      <c r="AY61" s="6"/>
      <c r="AZ61" s="6"/>
      <c r="BA61" s="6"/>
      <c r="BB61" s="6"/>
      <c r="BC61" s="6">
        <f t="shared" si="279"/>
        <v>0</v>
      </c>
      <c r="BD61" s="6">
        <f>372000-372000</f>
        <v>0</v>
      </c>
      <c r="BE61" s="65">
        <f t="shared" si="280"/>
        <v>0</v>
      </c>
      <c r="BF61" s="6"/>
      <c r="BG61" s="6"/>
      <c r="BH61" s="6"/>
      <c r="BI61" s="6"/>
      <c r="BJ61" s="6"/>
      <c r="BK61" s="12"/>
      <c r="BL61" s="6">
        <f t="shared" si="281"/>
        <v>0</v>
      </c>
    </row>
    <row r="62" spans="1:64" x14ac:dyDescent="0.25">
      <c r="A62" s="5" t="s">
        <v>69</v>
      </c>
      <c r="B62" s="15">
        <v>611</v>
      </c>
      <c r="C62" s="5" t="s">
        <v>71</v>
      </c>
      <c r="D62" s="5"/>
      <c r="E62" s="5"/>
      <c r="F62" s="8">
        <f t="shared" si="275"/>
        <v>0</v>
      </c>
      <c r="G62" s="6">
        <f t="shared" si="276"/>
        <v>0</v>
      </c>
      <c r="H62" s="6"/>
      <c r="I62" s="5"/>
      <c r="J62" s="5"/>
      <c r="K62" s="12" t="e">
        <f t="shared" si="270"/>
        <v>#DIV/0!</v>
      </c>
      <c r="L62" s="6"/>
      <c r="M62" s="6">
        <f t="shared" si="277"/>
        <v>0</v>
      </c>
      <c r="N62" s="6"/>
      <c r="O62" s="6"/>
      <c r="P62" s="6"/>
      <c r="Q62" s="6"/>
      <c r="R62" s="6"/>
      <c r="S62" s="6"/>
      <c r="T62" s="6"/>
      <c r="U62" s="12"/>
      <c r="V62" s="6"/>
      <c r="W62" s="12"/>
      <c r="X62" s="12">
        <f>AA62</f>
        <v>0</v>
      </c>
      <c r="Y62" s="12">
        <f>AB62</f>
        <v>0</v>
      </c>
      <c r="Z62" s="12" t="e">
        <f t="shared" si="272"/>
        <v>#DIV/0!</v>
      </c>
      <c r="AA62" s="6"/>
      <c r="AB62" s="6"/>
      <c r="AC62" s="12" t="e">
        <f t="shared" si="273"/>
        <v>#DIV/0!</v>
      </c>
      <c r="AD62" s="12"/>
      <c r="AE62" s="12"/>
      <c r="AF62" s="12"/>
      <c r="AG62" s="13"/>
      <c r="AH62" s="6">
        <f>AI62+AV62</f>
        <v>0</v>
      </c>
      <c r="AI62" s="6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6">
        <f t="shared" si="278"/>
        <v>0</v>
      </c>
      <c r="AX62" s="6"/>
      <c r="AY62" s="6"/>
      <c r="AZ62" s="6"/>
      <c r="BA62" s="6"/>
      <c r="BB62" s="6"/>
      <c r="BC62" s="6">
        <f t="shared" si="279"/>
        <v>0</v>
      </c>
      <c r="BD62" s="6"/>
      <c r="BE62" s="65">
        <f t="shared" si="280"/>
        <v>0</v>
      </c>
      <c r="BF62" s="6"/>
      <c r="BG62" s="6"/>
      <c r="BH62" s="6"/>
      <c r="BI62" s="6"/>
      <c r="BJ62" s="6"/>
      <c r="BK62" s="12"/>
      <c r="BL62" s="6">
        <f t="shared" si="281"/>
        <v>0</v>
      </c>
    </row>
    <row r="63" spans="1:64" x14ac:dyDescent="0.25">
      <c r="A63" s="5"/>
      <c r="B63" s="15">
        <v>851</v>
      </c>
      <c r="C63" s="16" t="s">
        <v>83</v>
      </c>
      <c r="D63" s="5"/>
      <c r="E63" s="5"/>
      <c r="F63" s="8">
        <f t="shared" si="275"/>
        <v>0</v>
      </c>
      <c r="G63" s="6">
        <f t="shared" si="276"/>
        <v>0</v>
      </c>
      <c r="H63" s="6"/>
      <c r="I63" s="5"/>
      <c r="J63" s="5"/>
      <c r="K63" s="12" t="e">
        <f t="shared" si="270"/>
        <v>#DIV/0!</v>
      </c>
      <c r="L63" s="6"/>
      <c r="M63" s="6">
        <f t="shared" si="277"/>
        <v>0</v>
      </c>
      <c r="N63" s="6"/>
      <c r="O63" s="6"/>
      <c r="P63" s="6"/>
      <c r="Q63" s="6"/>
      <c r="R63" s="6"/>
      <c r="S63" s="6"/>
      <c r="T63" s="6"/>
      <c r="U63" s="12"/>
      <c r="V63" s="6"/>
      <c r="W63" s="12"/>
      <c r="X63" s="12"/>
      <c r="Y63" s="12"/>
      <c r="Z63" s="12" t="e">
        <f t="shared" si="272"/>
        <v>#DIV/0!</v>
      </c>
      <c r="AA63" s="6"/>
      <c r="AB63" s="6"/>
      <c r="AC63" s="12" t="e">
        <f t="shared" si="273"/>
        <v>#DIV/0!</v>
      </c>
      <c r="AD63" s="12"/>
      <c r="AE63" s="12"/>
      <c r="AF63" s="12"/>
      <c r="AG63" s="13"/>
      <c r="AH63" s="6"/>
      <c r="AI63" s="6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6">
        <f t="shared" si="278"/>
        <v>0</v>
      </c>
      <c r="AX63" s="6"/>
      <c r="AY63" s="6"/>
      <c r="AZ63" s="6"/>
      <c r="BA63" s="6"/>
      <c r="BB63" s="6"/>
      <c r="BC63" s="6">
        <f t="shared" si="279"/>
        <v>0</v>
      </c>
      <c r="BD63" s="6"/>
      <c r="BE63" s="65">
        <f t="shared" si="280"/>
        <v>0</v>
      </c>
      <c r="BF63" s="6"/>
      <c r="BG63" s="6"/>
      <c r="BH63" s="6"/>
      <c r="BI63" s="6"/>
      <c r="BJ63" s="6"/>
      <c r="BK63" s="12"/>
      <c r="BL63" s="6">
        <f t="shared" si="281"/>
        <v>0</v>
      </c>
    </row>
    <row r="64" spans="1:64" x14ac:dyDescent="0.25">
      <c r="A64" s="5"/>
      <c r="B64" s="15">
        <v>852</v>
      </c>
      <c r="C64" s="16" t="s">
        <v>84</v>
      </c>
      <c r="D64" s="5"/>
      <c r="E64" s="5"/>
      <c r="F64" s="8">
        <f t="shared" si="275"/>
        <v>0</v>
      </c>
      <c r="G64" s="6">
        <f t="shared" si="276"/>
        <v>0</v>
      </c>
      <c r="H64" s="6"/>
      <c r="I64" s="5"/>
      <c r="J64" s="5"/>
      <c r="K64" s="12" t="e">
        <f t="shared" si="270"/>
        <v>#DIV/0!</v>
      </c>
      <c r="L64" s="6"/>
      <c r="M64" s="6">
        <f t="shared" si="277"/>
        <v>0</v>
      </c>
      <c r="N64" s="6"/>
      <c r="O64" s="6"/>
      <c r="P64" s="6"/>
      <c r="Q64" s="6"/>
      <c r="R64" s="6"/>
      <c r="S64" s="6"/>
      <c r="T64" s="6"/>
      <c r="U64" s="12"/>
      <c r="V64" s="6"/>
      <c r="W64" s="12"/>
      <c r="X64" s="12"/>
      <c r="Y64" s="12"/>
      <c r="Z64" s="12" t="e">
        <f t="shared" si="272"/>
        <v>#DIV/0!</v>
      </c>
      <c r="AA64" s="6"/>
      <c r="AB64" s="6"/>
      <c r="AC64" s="12" t="e">
        <f t="shared" si="273"/>
        <v>#DIV/0!</v>
      </c>
      <c r="AD64" s="12"/>
      <c r="AE64" s="12"/>
      <c r="AF64" s="12"/>
      <c r="AG64" s="13"/>
      <c r="AH64" s="6"/>
      <c r="AI64" s="6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6">
        <f t="shared" si="278"/>
        <v>0</v>
      </c>
      <c r="AX64" s="6"/>
      <c r="AY64" s="6"/>
      <c r="AZ64" s="6"/>
      <c r="BA64" s="6"/>
      <c r="BB64" s="6"/>
      <c r="BC64" s="6">
        <f t="shared" si="279"/>
        <v>0</v>
      </c>
      <c r="BD64" s="6"/>
      <c r="BE64" s="65">
        <f t="shared" si="280"/>
        <v>0</v>
      </c>
      <c r="BF64" s="6"/>
      <c r="BG64" s="6"/>
      <c r="BH64" s="6"/>
      <c r="BI64" s="6"/>
      <c r="BJ64" s="6"/>
      <c r="BK64" s="12"/>
      <c r="BL64" s="6">
        <f t="shared" si="281"/>
        <v>0</v>
      </c>
    </row>
    <row r="65" spans="1:64" x14ac:dyDescent="0.25">
      <c r="A65" s="30">
        <v>1000</v>
      </c>
      <c r="B65" s="29"/>
      <c r="C65" s="13" t="s">
        <v>72</v>
      </c>
      <c r="D65" s="13" t="e">
        <f>#REF!</f>
        <v>#REF!</v>
      </c>
      <c r="E65" s="13" t="e">
        <f>#REF!</f>
        <v>#REF!</v>
      </c>
      <c r="F65" s="10">
        <f>SUM(F66:F66)</f>
        <v>120000</v>
      </c>
      <c r="G65" s="10">
        <f>SUM(G66:G66)</f>
        <v>0</v>
      </c>
      <c r="H65" s="10">
        <f>SUM(H66:H66)</f>
        <v>0</v>
      </c>
      <c r="I65" s="10">
        <f>SUM(I66:I66)</f>
        <v>0</v>
      </c>
      <c r="J65" s="10">
        <f>SUM(J66:J66)</f>
        <v>0</v>
      </c>
      <c r="K65" s="12" t="e">
        <f t="shared" si="270"/>
        <v>#DIV/0!</v>
      </c>
      <c r="L65" s="10">
        <f t="shared" ref="L65:T65" si="282">SUM(L66:L66)</f>
        <v>0</v>
      </c>
      <c r="M65" s="10">
        <f t="shared" si="282"/>
        <v>0</v>
      </c>
      <c r="N65" s="10">
        <f t="shared" si="282"/>
        <v>0</v>
      </c>
      <c r="O65" s="10">
        <f t="shared" si="282"/>
        <v>0</v>
      </c>
      <c r="P65" s="10">
        <f t="shared" si="282"/>
        <v>0</v>
      </c>
      <c r="Q65" s="10">
        <f t="shared" si="282"/>
        <v>0</v>
      </c>
      <c r="R65" s="10">
        <f t="shared" si="282"/>
        <v>0</v>
      </c>
      <c r="S65" s="10">
        <f t="shared" si="282"/>
        <v>0</v>
      </c>
      <c r="T65" s="10">
        <f t="shared" si="282"/>
        <v>0</v>
      </c>
      <c r="U65" s="12"/>
      <c r="V65" s="10">
        <f>SUM(V66:V66)</f>
        <v>0</v>
      </c>
      <c r="W65" s="12"/>
      <c r="X65" s="10">
        <f>SUM(X66:X66)</f>
        <v>0</v>
      </c>
      <c r="Y65" s="10">
        <f>SUM(Y66:Y66)</f>
        <v>0</v>
      </c>
      <c r="Z65" s="12" t="e">
        <f t="shared" si="272"/>
        <v>#DIV/0!</v>
      </c>
      <c r="AA65" s="10">
        <f>SUM(AA66:AA66)</f>
        <v>0</v>
      </c>
      <c r="AB65" s="10">
        <f>SUM(AB66:AB66)</f>
        <v>0</v>
      </c>
      <c r="AC65" s="12" t="e">
        <f t="shared" si="273"/>
        <v>#DIV/0!</v>
      </c>
      <c r="AD65" s="12"/>
      <c r="AE65" s="12"/>
      <c r="AF65" s="12"/>
      <c r="AG65" s="10">
        <f>SUM(AG66:AG66)</f>
        <v>0</v>
      </c>
      <c r="AH65" s="10">
        <f>SUM(AH66:AH66)</f>
        <v>120000</v>
      </c>
      <c r="AI65" s="10">
        <f>SUM(AI66:AI66)</f>
        <v>0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0">
        <f t="shared" ref="AV65:BJ65" si="283">SUM(AV66:AV66)</f>
        <v>120000</v>
      </c>
      <c r="AW65" s="10">
        <f t="shared" si="283"/>
        <v>0</v>
      </c>
      <c r="AX65" s="6">
        <f t="shared" si="283"/>
        <v>0</v>
      </c>
      <c r="AY65" s="6">
        <f t="shared" si="283"/>
        <v>0</v>
      </c>
      <c r="AZ65" s="6">
        <f t="shared" si="283"/>
        <v>0</v>
      </c>
      <c r="BA65" s="6">
        <f t="shared" si="283"/>
        <v>0</v>
      </c>
      <c r="BB65" s="6">
        <f t="shared" si="283"/>
        <v>0</v>
      </c>
      <c r="BC65" s="10">
        <f t="shared" si="283"/>
        <v>0</v>
      </c>
      <c r="BD65" s="10">
        <f t="shared" si="283"/>
        <v>0</v>
      </c>
      <c r="BE65" s="10">
        <f t="shared" si="283"/>
        <v>0</v>
      </c>
      <c r="BF65" s="10">
        <f t="shared" si="283"/>
        <v>0</v>
      </c>
      <c r="BG65" s="10">
        <f t="shared" si="283"/>
        <v>0</v>
      </c>
      <c r="BH65" s="10">
        <f t="shared" si="283"/>
        <v>0</v>
      </c>
      <c r="BI65" s="10">
        <f t="shared" si="283"/>
        <v>0</v>
      </c>
      <c r="BJ65" s="10">
        <f t="shared" si="283"/>
        <v>0</v>
      </c>
      <c r="BK65" s="11"/>
      <c r="BL65" s="10">
        <f>SUM(BL66:BL66)</f>
        <v>120000</v>
      </c>
    </row>
    <row r="66" spans="1:64" x14ac:dyDescent="0.25">
      <c r="A66" s="31">
        <v>1001</v>
      </c>
      <c r="B66" s="15">
        <v>321</v>
      </c>
      <c r="C66" s="5" t="s">
        <v>73</v>
      </c>
      <c r="D66" s="13"/>
      <c r="E66" s="13"/>
      <c r="F66" s="8">
        <f>G66+M66+X66+AH66+AW66+AG66</f>
        <v>120000</v>
      </c>
      <c r="G66" s="6">
        <f>H66+I66+L66</f>
        <v>0</v>
      </c>
      <c r="H66" s="10"/>
      <c r="I66" s="5"/>
      <c r="J66" s="5"/>
      <c r="K66" s="12" t="e">
        <f t="shared" si="270"/>
        <v>#DIV/0!</v>
      </c>
      <c r="L66" s="10"/>
      <c r="M66" s="6">
        <f>N66+O66+P66+Q66+S66+T66+R66</f>
        <v>0</v>
      </c>
      <c r="N66" s="10"/>
      <c r="O66" s="10"/>
      <c r="P66" s="10"/>
      <c r="Q66" s="10"/>
      <c r="R66" s="11"/>
      <c r="S66" s="10"/>
      <c r="T66" s="10"/>
      <c r="U66" s="12"/>
      <c r="V66" s="10"/>
      <c r="W66" s="12"/>
      <c r="X66" s="12">
        <f t="shared" ref="X66:Y66" si="284">AA66</f>
        <v>0</v>
      </c>
      <c r="Y66" s="12">
        <f t="shared" si="284"/>
        <v>0</v>
      </c>
      <c r="Z66" s="12" t="e">
        <f t="shared" si="272"/>
        <v>#DIV/0!</v>
      </c>
      <c r="AA66" s="11"/>
      <c r="AB66" s="11"/>
      <c r="AC66" s="12" t="e">
        <f t="shared" si="273"/>
        <v>#DIV/0!</v>
      </c>
      <c r="AD66" s="12"/>
      <c r="AE66" s="12"/>
      <c r="AF66" s="12"/>
      <c r="AG66" s="13"/>
      <c r="AH66" s="6">
        <f>AI66+AV66</f>
        <v>120000</v>
      </c>
      <c r="AI66" s="6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6">
        <f>120000-50000+10000*5</f>
        <v>120000</v>
      </c>
      <c r="AW66" s="6">
        <f>AX66+AY66+AZ66+BA66+BB66</f>
        <v>0</v>
      </c>
      <c r="AX66" s="6"/>
      <c r="AY66" s="6"/>
      <c r="AZ66" s="6"/>
      <c r="BA66" s="6"/>
      <c r="BB66" s="6"/>
      <c r="BC66" s="6">
        <f>BD66+BF66+BG66+BH66+BI66+BJ66+BK66</f>
        <v>0</v>
      </c>
      <c r="BD66" s="10"/>
      <c r="BE66" s="65">
        <f>BF66+BG66+BH66+BI66+BJ66+BK66</f>
        <v>0</v>
      </c>
      <c r="BF66" s="10"/>
      <c r="BG66" s="10"/>
      <c r="BH66" s="10"/>
      <c r="BI66" s="10"/>
      <c r="BJ66" s="10"/>
      <c r="BK66" s="11"/>
      <c r="BL66" s="6">
        <f>G66+M66+X66+AH66+AW66+BC66+AG66</f>
        <v>120000</v>
      </c>
    </row>
    <row r="67" spans="1:64" x14ac:dyDescent="0.25">
      <c r="A67" s="30">
        <v>1100</v>
      </c>
      <c r="B67" s="30"/>
      <c r="C67" s="13" t="s">
        <v>74</v>
      </c>
      <c r="D67" s="32"/>
      <c r="E67" s="32"/>
      <c r="F67" s="10">
        <f>F68+F69</f>
        <v>35000</v>
      </c>
      <c r="G67" s="33">
        <f>G68</f>
        <v>0</v>
      </c>
      <c r="H67" s="33">
        <f>H68</f>
        <v>0</v>
      </c>
      <c r="I67" s="33">
        <f>I68</f>
        <v>0</v>
      </c>
      <c r="J67" s="33">
        <f>J68</f>
        <v>0</v>
      </c>
      <c r="K67" s="12" t="e">
        <f t="shared" si="270"/>
        <v>#DIV/0!</v>
      </c>
      <c r="L67" s="33">
        <f t="shared" ref="L67:T67" si="285">L68</f>
        <v>0</v>
      </c>
      <c r="M67" s="33">
        <f t="shared" si="285"/>
        <v>27500</v>
      </c>
      <c r="N67" s="33">
        <f t="shared" si="285"/>
        <v>0</v>
      </c>
      <c r="O67" s="33">
        <f t="shared" si="285"/>
        <v>0</v>
      </c>
      <c r="P67" s="33">
        <f t="shared" si="285"/>
        <v>0</v>
      </c>
      <c r="Q67" s="33">
        <f t="shared" si="285"/>
        <v>0</v>
      </c>
      <c r="R67" s="33">
        <f t="shared" si="285"/>
        <v>0</v>
      </c>
      <c r="S67" s="33">
        <f t="shared" si="285"/>
        <v>0</v>
      </c>
      <c r="T67" s="33">
        <f t="shared" si="285"/>
        <v>27500</v>
      </c>
      <c r="U67" s="34"/>
      <c r="V67" s="33">
        <f>V68</f>
        <v>0</v>
      </c>
      <c r="W67" s="34"/>
      <c r="X67" s="33">
        <f>X68</f>
        <v>0</v>
      </c>
      <c r="Y67" s="33">
        <f>Y68</f>
        <v>0</v>
      </c>
      <c r="Z67" s="12" t="e">
        <f t="shared" si="272"/>
        <v>#DIV/0!</v>
      </c>
      <c r="AA67" s="33">
        <f>AA68</f>
        <v>0</v>
      </c>
      <c r="AB67" s="33">
        <f>AB68</f>
        <v>0</v>
      </c>
      <c r="AC67" s="12" t="e">
        <f t="shared" si="273"/>
        <v>#DIV/0!</v>
      </c>
      <c r="AD67" s="34"/>
      <c r="AE67" s="34"/>
      <c r="AF67" s="34"/>
      <c r="AG67" s="33">
        <f>AG68</f>
        <v>0</v>
      </c>
      <c r="AH67" s="33">
        <f>AH68</f>
        <v>0</v>
      </c>
      <c r="AI67" s="33">
        <f>AI68</f>
        <v>0</v>
      </c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3">
        <f>AV68</f>
        <v>0</v>
      </c>
      <c r="AW67" s="33">
        <f>SUM(AW68:AW69)</f>
        <v>7500</v>
      </c>
      <c r="AX67" s="33">
        <f t="shared" ref="AX67:BB67" si="286">SUM(AX68:AX69)</f>
        <v>0</v>
      </c>
      <c r="AY67" s="33">
        <f t="shared" si="286"/>
        <v>0</v>
      </c>
      <c r="AZ67" s="33">
        <f t="shared" si="286"/>
        <v>0</v>
      </c>
      <c r="BA67" s="33">
        <f t="shared" si="286"/>
        <v>0</v>
      </c>
      <c r="BB67" s="33">
        <f t="shared" si="286"/>
        <v>7500</v>
      </c>
      <c r="BC67" s="33">
        <f t="shared" ref="BC67" si="287">SUM(BC68:BC69)</f>
        <v>60000</v>
      </c>
      <c r="BD67" s="33">
        <f t="shared" ref="BD67:BE67" si="288">SUM(BD68:BD69)</f>
        <v>0</v>
      </c>
      <c r="BE67" s="33">
        <f t="shared" si="288"/>
        <v>60000</v>
      </c>
      <c r="BF67" s="33">
        <f t="shared" ref="BF67" si="289">SUM(BF68:BF69)</f>
        <v>0</v>
      </c>
      <c r="BG67" s="33">
        <f>BG68</f>
        <v>0</v>
      </c>
      <c r="BH67" s="33">
        <f t="shared" ref="BH67" si="290">SUM(BH68:BH69)</f>
        <v>0</v>
      </c>
      <c r="BI67" s="33">
        <f t="shared" ref="BI67" si="291">SUM(BI68:BI69)</f>
        <v>700</v>
      </c>
      <c r="BJ67" s="33">
        <f t="shared" ref="BJ67" si="292">SUM(BJ68:BJ69)</f>
        <v>59300</v>
      </c>
      <c r="BK67" s="33">
        <f t="shared" ref="BK67" si="293">SUM(BK68:BK69)</f>
        <v>0</v>
      </c>
      <c r="BL67" s="33">
        <f t="shared" ref="BL67" si="294">SUM(BL68:BL69)</f>
        <v>95000</v>
      </c>
    </row>
    <row r="68" spans="1:64" x14ac:dyDescent="0.25">
      <c r="A68" s="31">
        <v>1101</v>
      </c>
      <c r="B68" s="15">
        <v>244</v>
      </c>
      <c r="C68" s="5" t="s">
        <v>75</v>
      </c>
      <c r="D68" s="32"/>
      <c r="E68" s="32"/>
      <c r="F68" s="6">
        <f>G68+M68+X68+AH68+AW68+AG68</f>
        <v>27500</v>
      </c>
      <c r="G68" s="6">
        <f>H68+I68+L68</f>
        <v>0</v>
      </c>
      <c r="H68" s="35"/>
      <c r="I68" s="32"/>
      <c r="J68" s="32"/>
      <c r="K68" s="12" t="e">
        <f t="shared" si="270"/>
        <v>#DIV/0!</v>
      </c>
      <c r="L68" s="35"/>
      <c r="M68" s="6">
        <f>N68+O68+P68+Q68+S68+T68+R68</f>
        <v>27500</v>
      </c>
      <c r="N68" s="35"/>
      <c r="O68" s="35"/>
      <c r="P68" s="35"/>
      <c r="Q68" s="35"/>
      <c r="R68" s="34"/>
      <c r="S68" s="35">
        <f>500000-500000</f>
        <v>0</v>
      </c>
      <c r="T68" s="35">
        <f>35000-7500</f>
        <v>27500</v>
      </c>
      <c r="U68" s="34"/>
      <c r="V68" s="35"/>
      <c r="W68" s="12"/>
      <c r="X68" s="12">
        <f>AA68</f>
        <v>0</v>
      </c>
      <c r="Y68" s="12">
        <f>AB68</f>
        <v>0</v>
      </c>
      <c r="Z68" s="12" t="e">
        <f t="shared" si="272"/>
        <v>#DIV/0!</v>
      </c>
      <c r="AA68" s="34"/>
      <c r="AB68" s="34"/>
      <c r="AC68" s="12" t="e">
        <f t="shared" si="273"/>
        <v>#DIV/0!</v>
      </c>
      <c r="AD68" s="34"/>
      <c r="AE68" s="34"/>
      <c r="AF68" s="34"/>
      <c r="AG68" s="36"/>
      <c r="AH68" s="6">
        <f>AI68+AV68</f>
        <v>0</v>
      </c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6">
        <f>AX68+AY68+AZ68+BA68+BB68</f>
        <v>0</v>
      </c>
      <c r="AX68" s="35"/>
      <c r="AY68" s="35"/>
      <c r="AZ68" s="35"/>
      <c r="BA68" s="35"/>
      <c r="BB68" s="35"/>
      <c r="BC68" s="6">
        <f>BD68+BF68+BG68+BH68+BI68+BJ68+BK68</f>
        <v>60000</v>
      </c>
      <c r="BD68" s="35"/>
      <c r="BE68" s="65">
        <f>BF68+BG68+BH68+BI68+BJ68+BK68</f>
        <v>60000</v>
      </c>
      <c r="BF68" s="35"/>
      <c r="BG68" s="35"/>
      <c r="BH68" s="35"/>
      <c r="BI68" s="35">
        <f>700</f>
        <v>700</v>
      </c>
      <c r="BJ68" s="35">
        <f>60000-700</f>
        <v>59300</v>
      </c>
      <c r="BK68" s="35">
        <f>3000-3000</f>
        <v>0</v>
      </c>
      <c r="BL68" s="6">
        <f>G68+M68+X68+AH68+AW68+BC68+AG68</f>
        <v>87500</v>
      </c>
    </row>
    <row r="69" spans="1:64" x14ac:dyDescent="0.25">
      <c r="A69" s="31">
        <v>1101</v>
      </c>
      <c r="B69" s="15">
        <v>350</v>
      </c>
      <c r="C69" s="5" t="s">
        <v>75</v>
      </c>
      <c r="D69" s="32"/>
      <c r="E69" s="32"/>
      <c r="F69" s="6">
        <f>G69+M69+X69+AH69+AW69+AG69</f>
        <v>7500</v>
      </c>
      <c r="G69" s="6">
        <f>H69+I69+L69</f>
        <v>0</v>
      </c>
      <c r="H69" s="35"/>
      <c r="I69" s="32"/>
      <c r="J69" s="32"/>
      <c r="K69" s="12" t="e">
        <f t="shared" si="270"/>
        <v>#DIV/0!</v>
      </c>
      <c r="L69" s="35"/>
      <c r="M69" s="6">
        <f>N69+O69+P69+Q69+S69+T69+R69</f>
        <v>0</v>
      </c>
      <c r="N69" s="35"/>
      <c r="O69" s="35"/>
      <c r="P69" s="35"/>
      <c r="Q69" s="35"/>
      <c r="R69" s="34"/>
      <c r="S69" s="35"/>
      <c r="T69" s="35"/>
      <c r="U69" s="34"/>
      <c r="V69" s="35"/>
      <c r="W69" s="12"/>
      <c r="X69" s="12"/>
      <c r="Y69" s="12"/>
      <c r="Z69" s="12"/>
      <c r="AA69" s="34"/>
      <c r="AB69" s="34"/>
      <c r="AC69" s="12"/>
      <c r="AD69" s="34"/>
      <c r="AE69" s="34"/>
      <c r="AF69" s="34"/>
      <c r="AG69" s="36"/>
      <c r="AH69" s="6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6">
        <f>AX69+AY69+AZ69+BA69+BB69</f>
        <v>7500</v>
      </c>
      <c r="AX69" s="35"/>
      <c r="AY69" s="35"/>
      <c r="AZ69" s="35"/>
      <c r="BA69" s="35"/>
      <c r="BB69" s="35">
        <f>7500</f>
        <v>7500</v>
      </c>
      <c r="BC69" s="6">
        <f>BD69+BF69+BG69+BH69+BI69+BJ69+BK69</f>
        <v>0</v>
      </c>
      <c r="BD69" s="35"/>
      <c r="BE69" s="65">
        <f>BF69+BG69+BH69+BI69+BJ69+BK69</f>
        <v>0</v>
      </c>
      <c r="BF69" s="35"/>
      <c r="BG69" s="35"/>
      <c r="BH69" s="35"/>
      <c r="BI69" s="35"/>
      <c r="BJ69" s="35"/>
      <c r="BK69" s="35"/>
      <c r="BL69" s="6">
        <f>G69+M69+X69+AH69+AW69+BC69+AG69</f>
        <v>7500</v>
      </c>
    </row>
    <row r="70" spans="1:64" x14ac:dyDescent="0.25">
      <c r="A70" s="31">
        <v>1301</v>
      </c>
      <c r="B70" s="15">
        <v>730</v>
      </c>
      <c r="C70" s="5" t="s">
        <v>105</v>
      </c>
      <c r="D70" s="32"/>
      <c r="E70" s="32"/>
      <c r="F70" s="6">
        <f>G70+M70+X70+AH70+AW70+AG70+W70</f>
        <v>2000</v>
      </c>
      <c r="G70" s="6">
        <f>H70+I70+L70</f>
        <v>0</v>
      </c>
      <c r="H70" s="35"/>
      <c r="I70" s="32"/>
      <c r="J70" s="32"/>
      <c r="K70" s="12"/>
      <c r="L70" s="35"/>
      <c r="M70" s="6">
        <f>N70+O70+P70+Q70+S70+T70+R70</f>
        <v>0</v>
      </c>
      <c r="N70" s="35"/>
      <c r="O70" s="35"/>
      <c r="P70" s="35"/>
      <c r="Q70" s="35"/>
      <c r="R70" s="34"/>
      <c r="S70" s="35"/>
      <c r="T70" s="35"/>
      <c r="U70" s="34"/>
      <c r="V70" s="35"/>
      <c r="W70" s="6">
        <f>2000</f>
        <v>2000</v>
      </c>
      <c r="X70" s="12"/>
      <c r="Y70" s="12"/>
      <c r="Z70" s="12"/>
      <c r="AA70" s="34"/>
      <c r="AB70" s="34"/>
      <c r="AC70" s="12"/>
      <c r="AD70" s="34"/>
      <c r="AE70" s="34"/>
      <c r="AF70" s="34"/>
      <c r="AG70" s="36"/>
      <c r="AH70" s="6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6"/>
      <c r="AX70" s="35"/>
      <c r="AY70" s="35"/>
      <c r="AZ70" s="35"/>
      <c r="BA70" s="35"/>
      <c r="BB70" s="35"/>
      <c r="BC70" s="6"/>
      <c r="BD70" s="35"/>
      <c r="BE70" s="65">
        <f>BF70+BG70+BH70+BI70+BJ70+BK70</f>
        <v>0</v>
      </c>
      <c r="BF70" s="35"/>
      <c r="BG70" s="35"/>
      <c r="BH70" s="35"/>
      <c r="BI70" s="35"/>
      <c r="BJ70" s="35"/>
      <c r="BK70" s="35"/>
      <c r="BL70" s="6">
        <f>G70+M70+X70+AH70+AW70+BC70+AG70+W70</f>
        <v>2000</v>
      </c>
    </row>
    <row r="71" spans="1:64" x14ac:dyDescent="0.25">
      <c r="A71" s="30">
        <v>1403</v>
      </c>
      <c r="B71" s="30"/>
      <c r="C71" s="13" t="s">
        <v>76</v>
      </c>
      <c r="D71" s="36"/>
      <c r="E71" s="36"/>
      <c r="F71" s="37">
        <f>G71+M71+X71+AH71+AW71+AG71</f>
        <v>238742</v>
      </c>
      <c r="G71" s="10">
        <f>H71+I71+L71</f>
        <v>0</v>
      </c>
      <c r="H71" s="33"/>
      <c r="I71" s="36"/>
      <c r="J71" s="36"/>
      <c r="K71" s="12" t="e">
        <f t="shared" si="270"/>
        <v>#DIV/0!</v>
      </c>
      <c r="L71" s="33"/>
      <c r="M71" s="10">
        <f>N71+O71+P71+Q71+S71+T71+R71</f>
        <v>0</v>
      </c>
      <c r="N71" s="33"/>
      <c r="O71" s="33"/>
      <c r="P71" s="33"/>
      <c r="Q71" s="33"/>
      <c r="R71" s="38"/>
      <c r="S71" s="33"/>
      <c r="T71" s="33"/>
      <c r="U71" s="34"/>
      <c r="V71" s="33"/>
      <c r="W71" s="12"/>
      <c r="X71" s="11">
        <f>AA71</f>
        <v>0</v>
      </c>
      <c r="Y71" s="11">
        <f>AB71</f>
        <v>0</v>
      </c>
      <c r="Z71" s="12" t="e">
        <f t="shared" ref="Z71:Z76" si="295">Y71/X71*100</f>
        <v>#DIV/0!</v>
      </c>
      <c r="AA71" s="38"/>
      <c r="AB71" s="38"/>
      <c r="AC71" s="12" t="e">
        <f t="shared" ref="AC71:AC76" si="296">AB71/AA71*100</f>
        <v>#DIV/0!</v>
      </c>
      <c r="AD71" s="34"/>
      <c r="AE71" s="34"/>
      <c r="AF71" s="34"/>
      <c r="AG71" s="33">
        <f>238742</f>
        <v>238742</v>
      </c>
      <c r="AH71" s="10">
        <f>AI71+AV71</f>
        <v>0</v>
      </c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6">
        <f>AX71+AY71+AZ71+BA71+BB71</f>
        <v>0</v>
      </c>
      <c r="AX71" s="35"/>
      <c r="AY71" s="35"/>
      <c r="AZ71" s="35"/>
      <c r="BA71" s="35"/>
      <c r="BB71" s="35"/>
      <c r="BC71" s="10">
        <f>BD71+BF71+BG71+BH71+BI71+BJ71</f>
        <v>0</v>
      </c>
      <c r="BD71" s="33"/>
      <c r="BE71" s="66"/>
      <c r="BF71" s="33"/>
      <c r="BG71" s="33"/>
      <c r="BH71" s="33"/>
      <c r="BI71" s="33"/>
      <c r="BJ71" s="33"/>
      <c r="BK71" s="38"/>
      <c r="BL71" s="6">
        <f>G71+M71+X71+AH71+AW71+BC71+AG71</f>
        <v>238742</v>
      </c>
    </row>
    <row r="72" spans="1:64" x14ac:dyDescent="0.25">
      <c r="A72" s="5"/>
      <c r="B72" s="5"/>
      <c r="C72" s="39" t="s">
        <v>27</v>
      </c>
      <c r="D72" s="36" t="e">
        <f>D4+#REF!+D33+#REF!+D56+#REF!+D65</f>
        <v>#REF!</v>
      </c>
      <c r="E72" s="36" t="e">
        <f>E4+#REF!+E33+#REF!+E56+#REF!+E65</f>
        <v>#REF!</v>
      </c>
      <c r="F72" s="40">
        <f>F4+F33+F56+F65+F20+F23+F67+F71+F54+F70</f>
        <v>30855697</v>
      </c>
      <c r="G72" s="40">
        <f>G4+G33+G56+G65+G20+G23+G67+G71+G54</f>
        <v>9257800</v>
      </c>
      <c r="H72" s="40">
        <f>H4+H33+H56+H65+H20+H23+H67+H71+H54</f>
        <v>7110500</v>
      </c>
      <c r="I72" s="40">
        <f>I4+I33+I56+I65+I20+I23+I67+I71+I54</f>
        <v>0</v>
      </c>
      <c r="J72" s="40">
        <f>J4+J33+J56+J65+J20+J23+J67+J71+J54</f>
        <v>0</v>
      </c>
      <c r="K72" s="12" t="e">
        <f t="shared" si="270"/>
        <v>#DIV/0!</v>
      </c>
      <c r="L72" s="40">
        <f t="shared" ref="L72:U72" si="297">L4+L33+L56+L65+L20+L23+L67+L71+L54</f>
        <v>2147300</v>
      </c>
      <c r="M72" s="40">
        <f t="shared" si="297"/>
        <v>20583155</v>
      </c>
      <c r="N72" s="40">
        <f t="shared" si="297"/>
        <v>113100</v>
      </c>
      <c r="O72" s="40">
        <f t="shared" si="297"/>
        <v>3600</v>
      </c>
      <c r="P72" s="40">
        <f t="shared" si="297"/>
        <v>508900</v>
      </c>
      <c r="Q72" s="40">
        <f t="shared" si="297"/>
        <v>0</v>
      </c>
      <c r="R72" s="40">
        <f t="shared" si="297"/>
        <v>0</v>
      </c>
      <c r="S72" s="40">
        <f t="shared" si="297"/>
        <v>2981892</v>
      </c>
      <c r="T72" s="40">
        <f t="shared" si="297"/>
        <v>4982863</v>
      </c>
      <c r="U72" s="40">
        <f t="shared" si="297"/>
        <v>0</v>
      </c>
      <c r="V72" s="40">
        <f>V4+V33+V56+V65+V20+V23+V67+V71+V54+V70</f>
        <v>11992800</v>
      </c>
      <c r="W72" s="40">
        <f>W4+W33+W56+W65+W20+W23+W67+W71+W54+W70</f>
        <v>2000</v>
      </c>
      <c r="X72" s="40">
        <f>X4+X33+X56+X65+X20+X23+X67+X71+X54</f>
        <v>0</v>
      </c>
      <c r="Y72" s="40">
        <f>Y4+Y33+Y56+Y65+Y20+Y23+Y67+Y71+Y54</f>
        <v>0</v>
      </c>
      <c r="Z72" s="12" t="e">
        <f t="shared" si="295"/>
        <v>#DIV/0!</v>
      </c>
      <c r="AA72" s="40">
        <f>AA4+AA33+AA56+AA65+AA20+AA23+AA67+AA71+AA54</f>
        <v>0</v>
      </c>
      <c r="AB72" s="40">
        <f>AB4+AB33+AB56+AB65+AB20+AB23+AB67+AB71+AB54</f>
        <v>0</v>
      </c>
      <c r="AC72" s="12" t="e">
        <f t="shared" si="296"/>
        <v>#DIV/0!</v>
      </c>
      <c r="AD72" s="34"/>
      <c r="AE72" s="34"/>
      <c r="AF72" s="34"/>
      <c r="AG72" s="40">
        <f>AG4+AG33+AG56+AG65+AG20+AG23+AG67+AG71+AG54</f>
        <v>238742</v>
      </c>
      <c r="AH72" s="40">
        <f>AH4+AH33+AH56+AH65+AH20+AH23+AH67+AH71+AH54</f>
        <v>120000</v>
      </c>
      <c r="AI72" s="40">
        <f>AI4+AI33+AI56+AI65+AI20+AI23+AI67+AI71+AI54</f>
        <v>0</v>
      </c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40">
        <f t="shared" ref="AV72:BK72" si="298">AV4+AV33+AV56+AV65+AV20+AV23+AV67+AV71+AV54</f>
        <v>120000</v>
      </c>
      <c r="AW72" s="40">
        <f t="shared" si="298"/>
        <v>654000</v>
      </c>
      <c r="AX72" s="40">
        <f t="shared" si="298"/>
        <v>590000</v>
      </c>
      <c r="AY72" s="40">
        <f t="shared" si="298"/>
        <v>3400</v>
      </c>
      <c r="AZ72" s="40">
        <f t="shared" si="298"/>
        <v>0</v>
      </c>
      <c r="BA72" s="40">
        <f t="shared" si="298"/>
        <v>0</v>
      </c>
      <c r="BB72" s="40">
        <f t="shared" si="298"/>
        <v>60600</v>
      </c>
      <c r="BC72" s="40">
        <f t="shared" si="298"/>
        <v>1648100</v>
      </c>
      <c r="BD72" s="40">
        <f t="shared" si="298"/>
        <v>517000</v>
      </c>
      <c r="BE72" s="40">
        <f t="shared" si="298"/>
        <v>1131100</v>
      </c>
      <c r="BF72" s="40">
        <f t="shared" si="298"/>
        <v>0</v>
      </c>
      <c r="BG72" s="40">
        <f t="shared" si="298"/>
        <v>0</v>
      </c>
      <c r="BH72" s="40">
        <f t="shared" si="298"/>
        <v>0</v>
      </c>
      <c r="BI72" s="40">
        <f t="shared" si="298"/>
        <v>411500</v>
      </c>
      <c r="BJ72" s="40">
        <f t="shared" si="298"/>
        <v>704600</v>
      </c>
      <c r="BK72" s="40">
        <f t="shared" si="298"/>
        <v>15000</v>
      </c>
      <c r="BL72" s="40">
        <f>BL4+BL33+BL56+BL65+BL20+BL23+BL67+BL71+BL54+BL70</f>
        <v>32503797</v>
      </c>
    </row>
    <row r="73" spans="1:64" x14ac:dyDescent="0.25">
      <c r="A73" s="5"/>
      <c r="B73" s="41"/>
      <c r="C73" s="41" t="s">
        <v>77</v>
      </c>
      <c r="D73" s="5"/>
      <c r="E73" s="5"/>
      <c r="F73" s="10">
        <f>G73+M73+X73+AH73+AW73+AG73</f>
        <v>238742</v>
      </c>
      <c r="G73" s="6"/>
      <c r="H73" s="6"/>
      <c r="I73" s="6"/>
      <c r="J73" s="6"/>
      <c r="K73" s="12" t="e">
        <f t="shared" si="270"/>
        <v>#DIV/0!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>
        <f>AB73</f>
        <v>0</v>
      </c>
      <c r="Z73" s="12" t="e">
        <f t="shared" si="295"/>
        <v>#DIV/0!</v>
      </c>
      <c r="AA73" s="6"/>
      <c r="AB73" s="6"/>
      <c r="AC73" s="12" t="e">
        <f t="shared" si="296"/>
        <v>#DIV/0!</v>
      </c>
      <c r="AD73" s="12"/>
      <c r="AE73" s="12"/>
      <c r="AF73" s="12"/>
      <c r="AG73" s="6">
        <f>AG71</f>
        <v>238742</v>
      </c>
      <c r="AH73" s="6"/>
      <c r="AI73" s="6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6"/>
      <c r="AW73" s="6">
        <f>AX73+AY73+AZ73+BA73+BB73</f>
        <v>0</v>
      </c>
      <c r="AX73" s="6"/>
      <c r="AY73" s="6"/>
      <c r="AZ73" s="6"/>
      <c r="BA73" s="6"/>
      <c r="BB73" s="6"/>
      <c r="BC73" s="6">
        <f>BD73+BF73+BG73+BH73+BI73+BJ73+BK73</f>
        <v>0</v>
      </c>
      <c r="BD73" s="6"/>
      <c r="BE73" s="65"/>
      <c r="BF73" s="6"/>
      <c r="BG73" s="6"/>
      <c r="BH73" s="6"/>
      <c r="BI73" s="6"/>
      <c r="BJ73" s="6"/>
      <c r="BK73" s="6"/>
      <c r="BL73" s="33">
        <f>G73+M73+X73+AH73+AW73+BC73+AG73</f>
        <v>238742</v>
      </c>
    </row>
    <row r="74" spans="1:64" x14ac:dyDescent="0.25">
      <c r="A74" s="5"/>
      <c r="B74" s="41"/>
      <c r="C74" s="43" t="s">
        <v>27</v>
      </c>
      <c r="D74" s="13"/>
      <c r="E74" s="13"/>
      <c r="F74" s="37">
        <f>F72-F73</f>
        <v>30616955</v>
      </c>
      <c r="G74" s="37">
        <f>G72-G73</f>
        <v>9257800</v>
      </c>
      <c r="H74" s="37">
        <f>H72-H73</f>
        <v>7110500</v>
      </c>
      <c r="I74" s="37">
        <f>I72-I73</f>
        <v>0</v>
      </c>
      <c r="J74" s="37">
        <f>J72-J73</f>
        <v>0</v>
      </c>
      <c r="K74" s="12" t="e">
        <f t="shared" si="270"/>
        <v>#DIV/0!</v>
      </c>
      <c r="L74" s="10">
        <f t="shared" ref="L74:Y74" si="299">L72+L73</f>
        <v>2147300</v>
      </c>
      <c r="M74" s="10">
        <f t="shared" si="299"/>
        <v>20583155</v>
      </c>
      <c r="N74" s="10">
        <f t="shared" si="299"/>
        <v>113100</v>
      </c>
      <c r="O74" s="10">
        <f t="shared" si="299"/>
        <v>3600</v>
      </c>
      <c r="P74" s="10">
        <f t="shared" si="299"/>
        <v>508900</v>
      </c>
      <c r="Q74" s="10">
        <f t="shared" si="299"/>
        <v>0</v>
      </c>
      <c r="R74" s="10">
        <f t="shared" si="299"/>
        <v>0</v>
      </c>
      <c r="S74" s="10">
        <f t="shared" si="299"/>
        <v>2981892</v>
      </c>
      <c r="T74" s="10">
        <f t="shared" si="299"/>
        <v>4982863</v>
      </c>
      <c r="U74" s="10">
        <f t="shared" si="299"/>
        <v>0</v>
      </c>
      <c r="V74" s="10">
        <f t="shared" si="299"/>
        <v>11992800</v>
      </c>
      <c r="W74" s="10">
        <f t="shared" si="299"/>
        <v>2000</v>
      </c>
      <c r="X74" s="10">
        <f t="shared" si="299"/>
        <v>0</v>
      </c>
      <c r="Y74" s="10">
        <f t="shared" si="299"/>
        <v>0</v>
      </c>
      <c r="Z74" s="12" t="e">
        <f t="shared" si="295"/>
        <v>#DIV/0!</v>
      </c>
      <c r="AA74" s="10">
        <f>AA72+AA73</f>
        <v>0</v>
      </c>
      <c r="AB74" s="10">
        <f>AB72+AB73</f>
        <v>0</v>
      </c>
      <c r="AC74" s="12" t="e">
        <f t="shared" si="296"/>
        <v>#DIV/0!</v>
      </c>
      <c r="AD74" s="18"/>
      <c r="AE74" s="18"/>
      <c r="AF74" s="18"/>
      <c r="AG74" s="37">
        <f>AG72-AG73</f>
        <v>0</v>
      </c>
      <c r="AH74" s="10">
        <f>AH72+AH73</f>
        <v>120000</v>
      </c>
      <c r="AI74" s="10">
        <f>AI72+AI73</f>
        <v>0</v>
      </c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0">
        <f>AV72+AV73</f>
        <v>120000</v>
      </c>
      <c r="AW74" s="10">
        <f>AW72+AW73</f>
        <v>654000</v>
      </c>
      <c r="AX74" s="6">
        <f t="shared" ref="AX74" si="300">AX72+AX73</f>
        <v>590000</v>
      </c>
      <c r="AY74" s="6">
        <f t="shared" ref="AY74" si="301">AY72+AY73</f>
        <v>3400</v>
      </c>
      <c r="AZ74" s="6">
        <f t="shared" ref="AZ74" si="302">AZ72+AZ73</f>
        <v>0</v>
      </c>
      <c r="BA74" s="6">
        <f t="shared" ref="BA74" si="303">BA72+BA73</f>
        <v>0</v>
      </c>
      <c r="BB74" s="6">
        <f t="shared" ref="BB74" si="304">BB72+BB73</f>
        <v>60600</v>
      </c>
      <c r="BC74" s="10">
        <f t="shared" ref="BC74:BK74" si="305">BC72+BC73</f>
        <v>1648100</v>
      </c>
      <c r="BD74" s="10">
        <f t="shared" si="305"/>
        <v>517000</v>
      </c>
      <c r="BE74" s="10">
        <f t="shared" si="305"/>
        <v>1131100</v>
      </c>
      <c r="BF74" s="10">
        <f t="shared" si="305"/>
        <v>0</v>
      </c>
      <c r="BG74" s="10">
        <f t="shared" si="305"/>
        <v>0</v>
      </c>
      <c r="BH74" s="10">
        <f t="shared" si="305"/>
        <v>0</v>
      </c>
      <c r="BI74" s="10">
        <f t="shared" si="305"/>
        <v>411500</v>
      </c>
      <c r="BJ74" s="10">
        <f t="shared" si="305"/>
        <v>704600</v>
      </c>
      <c r="BK74" s="10">
        <f t="shared" si="305"/>
        <v>15000</v>
      </c>
      <c r="BL74" s="10">
        <f>BL72-BL73</f>
        <v>32265055</v>
      </c>
    </row>
    <row r="75" spans="1:64" x14ac:dyDescent="0.25">
      <c r="A75" s="50" t="s">
        <v>81</v>
      </c>
      <c r="B75" s="50"/>
      <c r="C75" s="54"/>
      <c r="D75" s="54"/>
      <c r="E75" s="54"/>
      <c r="F75" s="45">
        <f>F4+F20+F23+F33+F65+F67+F71+F54+F70</f>
        <v>30444997</v>
      </c>
      <c r="G75" s="45">
        <f>G4+G20+G23+G33+G65+G67+G71+G54</f>
        <v>8901100</v>
      </c>
      <c r="H75" s="45">
        <f>H4+H20+H23+H33+H65+H67+H71+H54</f>
        <v>6836500</v>
      </c>
      <c r="I75" s="45">
        <f>I4+I20+I23+I33+I65+I67+I71+I54</f>
        <v>0</v>
      </c>
      <c r="J75" s="45">
        <f>J4+J20+J23+J33+J65+J67+J71+J54</f>
        <v>0</v>
      </c>
      <c r="K75" s="53" t="e">
        <f t="shared" si="270"/>
        <v>#DIV/0!</v>
      </c>
      <c r="L75" s="45">
        <f t="shared" ref="L75:V75" si="306">L4+L20+L23+L33+L65+L67+L71+L54</f>
        <v>2064600</v>
      </c>
      <c r="M75" s="45">
        <f t="shared" si="306"/>
        <v>20533755</v>
      </c>
      <c r="N75" s="45">
        <f t="shared" si="306"/>
        <v>113100</v>
      </c>
      <c r="O75" s="45">
        <f t="shared" si="306"/>
        <v>3600</v>
      </c>
      <c r="P75" s="45">
        <f t="shared" si="306"/>
        <v>508900</v>
      </c>
      <c r="Q75" s="45">
        <f t="shared" si="306"/>
        <v>0</v>
      </c>
      <c r="R75" s="45">
        <f t="shared" si="306"/>
        <v>0</v>
      </c>
      <c r="S75" s="45">
        <f t="shared" si="306"/>
        <v>2981892</v>
      </c>
      <c r="T75" s="45">
        <f t="shared" si="306"/>
        <v>4933463</v>
      </c>
      <c r="U75" s="45">
        <f t="shared" si="306"/>
        <v>0</v>
      </c>
      <c r="V75" s="45">
        <f t="shared" si="306"/>
        <v>11992800</v>
      </c>
      <c r="W75" s="45">
        <f>W4+W20+W23+W33+W65+W67+W71+W54+W70</f>
        <v>2000</v>
      </c>
      <c r="X75" s="45">
        <f>X4+X20+X23+X33+X65+X67+X71+X54</f>
        <v>0</v>
      </c>
      <c r="Y75" s="45">
        <f>Y4+Y20+Y23+Y33+Y65+Y67+Y71+Y54</f>
        <v>0</v>
      </c>
      <c r="Z75" s="53" t="e">
        <f t="shared" si="295"/>
        <v>#DIV/0!</v>
      </c>
      <c r="AA75" s="45">
        <f>AA4+AA20+AA23+AA33+AA65+AA67+AA71+AA54</f>
        <v>0</v>
      </c>
      <c r="AB75" s="45">
        <f>AB4+AB20+AB23+AB33+AB65+AB67+AB71+AB54</f>
        <v>0</v>
      </c>
      <c r="AC75" s="53" t="e">
        <f t="shared" si="296"/>
        <v>#DIV/0!</v>
      </c>
      <c r="AD75" s="53"/>
      <c r="AE75" s="53"/>
      <c r="AF75" s="53"/>
      <c r="AG75" s="45">
        <f>AG4+AG20+AG23+AG33+AG65+AG67+AG71+AG54</f>
        <v>238742</v>
      </c>
      <c r="AH75" s="45">
        <f>AH4+AH20+AH23+AH33+AH65+AH67+AH71+AH54</f>
        <v>120000</v>
      </c>
      <c r="AI75" s="45">
        <f>AI4+AI20+AI23+AI33+AI65+AI67+AI71+AI54</f>
        <v>0</v>
      </c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45">
        <f t="shared" ref="AV75:BK75" si="307">AV4+AV20+AV23+AV33+AV65+AV67+AV71+AV54</f>
        <v>120000</v>
      </c>
      <c r="AW75" s="45">
        <f t="shared" si="307"/>
        <v>649400</v>
      </c>
      <c r="AX75" s="45">
        <f t="shared" si="307"/>
        <v>590000</v>
      </c>
      <c r="AY75" s="45">
        <f t="shared" si="307"/>
        <v>3300</v>
      </c>
      <c r="AZ75" s="45">
        <f t="shared" si="307"/>
        <v>0</v>
      </c>
      <c r="BA75" s="45">
        <f t="shared" si="307"/>
        <v>0</v>
      </c>
      <c r="BB75" s="45">
        <f t="shared" si="307"/>
        <v>56100</v>
      </c>
      <c r="BC75" s="45">
        <f t="shared" si="307"/>
        <v>1584600</v>
      </c>
      <c r="BD75" s="45">
        <f t="shared" si="307"/>
        <v>517000</v>
      </c>
      <c r="BE75" s="45">
        <f t="shared" si="307"/>
        <v>1067600</v>
      </c>
      <c r="BF75" s="45">
        <f t="shared" si="307"/>
        <v>0</v>
      </c>
      <c r="BG75" s="45">
        <f t="shared" si="307"/>
        <v>0</v>
      </c>
      <c r="BH75" s="45">
        <f t="shared" si="307"/>
        <v>0</v>
      </c>
      <c r="BI75" s="45">
        <f t="shared" si="307"/>
        <v>411500</v>
      </c>
      <c r="BJ75" s="45">
        <f t="shared" si="307"/>
        <v>641100</v>
      </c>
      <c r="BK75" s="45">
        <f t="shared" si="307"/>
        <v>15000</v>
      </c>
      <c r="BL75" s="45">
        <f>BL4+BL20+BL23+BL33+BL65+BL67+BL71+BL54+BL70</f>
        <v>32029597</v>
      </c>
    </row>
    <row r="76" spans="1:64" x14ac:dyDescent="0.25">
      <c r="A76" s="50" t="s">
        <v>82</v>
      </c>
      <c r="B76" s="50"/>
      <c r="C76" s="54"/>
      <c r="D76" s="54"/>
      <c r="E76" s="54"/>
      <c r="F76" s="45">
        <f>F56</f>
        <v>410700</v>
      </c>
      <c r="G76" s="45">
        <f>G56</f>
        <v>356700</v>
      </c>
      <c r="H76" s="45">
        <f>H56</f>
        <v>274000</v>
      </c>
      <c r="I76" s="45">
        <f>I56</f>
        <v>0</v>
      </c>
      <c r="J76" s="45">
        <f>J56</f>
        <v>0</v>
      </c>
      <c r="K76" s="53" t="e">
        <f t="shared" si="270"/>
        <v>#DIV/0!</v>
      </c>
      <c r="L76" s="45">
        <f t="shared" ref="L76:Y76" si="308">L56</f>
        <v>82700</v>
      </c>
      <c r="M76" s="45">
        <f t="shared" si="308"/>
        <v>49400</v>
      </c>
      <c r="N76" s="45">
        <f t="shared" si="308"/>
        <v>0</v>
      </c>
      <c r="O76" s="45">
        <f t="shared" si="308"/>
        <v>0</v>
      </c>
      <c r="P76" s="45">
        <f t="shared" si="308"/>
        <v>0</v>
      </c>
      <c r="Q76" s="45">
        <f t="shared" si="308"/>
        <v>0</v>
      </c>
      <c r="R76" s="45">
        <f t="shared" si="308"/>
        <v>0</v>
      </c>
      <c r="S76" s="45">
        <f t="shared" si="308"/>
        <v>0</v>
      </c>
      <c r="T76" s="45">
        <f t="shared" si="308"/>
        <v>49400</v>
      </c>
      <c r="U76" s="45">
        <f t="shared" si="308"/>
        <v>0</v>
      </c>
      <c r="V76" s="45">
        <f t="shared" si="308"/>
        <v>0</v>
      </c>
      <c r="W76" s="45">
        <f t="shared" si="308"/>
        <v>0</v>
      </c>
      <c r="X76" s="45">
        <f t="shared" si="308"/>
        <v>0</v>
      </c>
      <c r="Y76" s="45">
        <f t="shared" si="308"/>
        <v>0</v>
      </c>
      <c r="Z76" s="53" t="e">
        <f t="shared" si="295"/>
        <v>#DIV/0!</v>
      </c>
      <c r="AA76" s="45">
        <f>AA56</f>
        <v>0</v>
      </c>
      <c r="AB76" s="45">
        <f>AB56</f>
        <v>0</v>
      </c>
      <c r="AC76" s="53" t="e">
        <f t="shared" si="296"/>
        <v>#DIV/0!</v>
      </c>
      <c r="AD76" s="53"/>
      <c r="AE76" s="53"/>
      <c r="AF76" s="53"/>
      <c r="AG76" s="45">
        <f>AG56</f>
        <v>0</v>
      </c>
      <c r="AH76" s="45">
        <f>AH56</f>
        <v>0</v>
      </c>
      <c r="AI76" s="45">
        <f>AI56</f>
        <v>0</v>
      </c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45">
        <f t="shared" ref="AV76:BL76" si="309">AV56</f>
        <v>0</v>
      </c>
      <c r="AW76" s="45">
        <f t="shared" si="309"/>
        <v>4600</v>
      </c>
      <c r="AX76" s="45">
        <f t="shared" si="309"/>
        <v>0</v>
      </c>
      <c r="AY76" s="45">
        <f t="shared" si="309"/>
        <v>100</v>
      </c>
      <c r="AZ76" s="45">
        <f t="shared" si="309"/>
        <v>0</v>
      </c>
      <c r="BA76" s="45">
        <f t="shared" si="309"/>
        <v>0</v>
      </c>
      <c r="BB76" s="45">
        <f t="shared" si="309"/>
        <v>4500</v>
      </c>
      <c r="BC76" s="45">
        <f t="shared" si="309"/>
        <v>63500</v>
      </c>
      <c r="BD76" s="45">
        <f t="shared" si="309"/>
        <v>0</v>
      </c>
      <c r="BE76" s="45">
        <f t="shared" si="309"/>
        <v>63500</v>
      </c>
      <c r="BF76" s="45">
        <f t="shared" si="309"/>
        <v>0</v>
      </c>
      <c r="BG76" s="45">
        <f t="shared" si="309"/>
        <v>0</v>
      </c>
      <c r="BH76" s="45">
        <f t="shared" si="309"/>
        <v>0</v>
      </c>
      <c r="BI76" s="45">
        <f t="shared" si="309"/>
        <v>0</v>
      </c>
      <c r="BJ76" s="45">
        <f t="shared" si="309"/>
        <v>63500</v>
      </c>
      <c r="BK76" s="45">
        <f t="shared" si="309"/>
        <v>0</v>
      </c>
      <c r="BL76" s="45">
        <f t="shared" si="309"/>
        <v>474200</v>
      </c>
    </row>
    <row r="77" spans="1:64" x14ac:dyDescent="0.25">
      <c r="A77" s="55"/>
      <c r="B77" s="55"/>
      <c r="C77" s="56"/>
      <c r="D77" s="56"/>
      <c r="E77" s="56"/>
      <c r="F77" s="59">
        <f>F72-F75-F76</f>
        <v>0</v>
      </c>
      <c r="G77" s="59">
        <f t="shared" ref="G77:AC77" si="310">G72-G75-G76</f>
        <v>0</v>
      </c>
      <c r="H77" s="59">
        <f t="shared" si="310"/>
        <v>0</v>
      </c>
      <c r="I77" s="59">
        <f t="shared" si="310"/>
        <v>0</v>
      </c>
      <c r="J77" s="59">
        <f t="shared" si="310"/>
        <v>0</v>
      </c>
      <c r="K77" s="59" t="e">
        <f t="shared" si="310"/>
        <v>#DIV/0!</v>
      </c>
      <c r="L77" s="59">
        <f t="shared" si="310"/>
        <v>0</v>
      </c>
      <c r="M77" s="59">
        <f t="shared" si="310"/>
        <v>0</v>
      </c>
      <c r="N77" s="59">
        <f t="shared" si="310"/>
        <v>0</v>
      </c>
      <c r="O77" s="59">
        <f t="shared" si="310"/>
        <v>0</v>
      </c>
      <c r="P77" s="59">
        <f t="shared" si="310"/>
        <v>0</v>
      </c>
      <c r="Q77" s="59">
        <f t="shared" si="310"/>
        <v>0</v>
      </c>
      <c r="R77" s="59">
        <f t="shared" si="310"/>
        <v>0</v>
      </c>
      <c r="S77" s="59">
        <f t="shared" si="310"/>
        <v>0</v>
      </c>
      <c r="T77" s="59">
        <f t="shared" si="310"/>
        <v>0</v>
      </c>
      <c r="U77" s="59"/>
      <c r="V77" s="59">
        <f t="shared" si="310"/>
        <v>0</v>
      </c>
      <c r="W77" s="59"/>
      <c r="X77" s="59">
        <f t="shared" si="310"/>
        <v>0</v>
      </c>
      <c r="Y77" s="59">
        <f t="shared" si="310"/>
        <v>0</v>
      </c>
      <c r="Z77" s="59" t="e">
        <f t="shared" si="310"/>
        <v>#DIV/0!</v>
      </c>
      <c r="AA77" s="59">
        <f t="shared" si="310"/>
        <v>0</v>
      </c>
      <c r="AB77" s="59">
        <f t="shared" si="310"/>
        <v>0</v>
      </c>
      <c r="AC77" s="59" t="e">
        <f t="shared" si="310"/>
        <v>#DIV/0!</v>
      </c>
      <c r="AD77" s="59"/>
      <c r="AE77" s="59"/>
      <c r="AF77" s="59"/>
      <c r="AG77" s="59">
        <f t="shared" ref="AG77:BK77" si="311">AG72-AG75-AG76</f>
        <v>0</v>
      </c>
      <c r="AH77" s="59">
        <f t="shared" si="311"/>
        <v>0</v>
      </c>
      <c r="AI77" s="59">
        <f t="shared" si="311"/>
        <v>0</v>
      </c>
      <c r="AJ77" s="59">
        <f t="shared" si="311"/>
        <v>0</v>
      </c>
      <c r="AK77" s="59">
        <f t="shared" si="311"/>
        <v>0</v>
      </c>
      <c r="AL77" s="59">
        <f t="shared" si="311"/>
        <v>0</v>
      </c>
      <c r="AM77" s="59">
        <f t="shared" si="311"/>
        <v>0</v>
      </c>
      <c r="AN77" s="59">
        <f t="shared" si="311"/>
        <v>0</v>
      </c>
      <c r="AO77" s="59">
        <f t="shared" si="311"/>
        <v>0</v>
      </c>
      <c r="AP77" s="59">
        <f t="shared" si="311"/>
        <v>0</v>
      </c>
      <c r="AQ77" s="59">
        <f t="shared" si="311"/>
        <v>0</v>
      </c>
      <c r="AR77" s="59">
        <f t="shared" si="311"/>
        <v>0</v>
      </c>
      <c r="AS77" s="59">
        <f t="shared" si="311"/>
        <v>0</v>
      </c>
      <c r="AT77" s="59">
        <f t="shared" si="311"/>
        <v>0</v>
      </c>
      <c r="AU77" s="59">
        <f t="shared" si="311"/>
        <v>0</v>
      </c>
      <c r="AV77" s="59">
        <f t="shared" si="311"/>
        <v>0</v>
      </c>
      <c r="AW77" s="59">
        <f t="shared" si="311"/>
        <v>0</v>
      </c>
      <c r="AX77" s="59">
        <f t="shared" si="311"/>
        <v>0</v>
      </c>
      <c r="AY77" s="59">
        <f t="shared" si="311"/>
        <v>0</v>
      </c>
      <c r="AZ77" s="59">
        <f t="shared" si="311"/>
        <v>0</v>
      </c>
      <c r="BA77" s="59">
        <f t="shared" si="311"/>
        <v>0</v>
      </c>
      <c r="BB77" s="59">
        <f t="shared" si="311"/>
        <v>0</v>
      </c>
      <c r="BC77" s="59">
        <f t="shared" si="311"/>
        <v>0</v>
      </c>
      <c r="BD77" s="59">
        <f t="shared" si="311"/>
        <v>0</v>
      </c>
      <c r="BE77" s="59">
        <f t="shared" si="311"/>
        <v>0</v>
      </c>
      <c r="BF77" s="59">
        <f t="shared" si="311"/>
        <v>0</v>
      </c>
      <c r="BG77" s="59">
        <f t="shared" si="311"/>
        <v>0</v>
      </c>
      <c r="BH77" s="59">
        <f t="shared" si="311"/>
        <v>0</v>
      </c>
      <c r="BI77" s="59">
        <f t="shared" si="311"/>
        <v>0</v>
      </c>
      <c r="BJ77" s="59">
        <f t="shared" si="311"/>
        <v>0</v>
      </c>
      <c r="BK77" s="59">
        <f t="shared" si="311"/>
        <v>0</v>
      </c>
      <c r="BL77" s="59">
        <f>BL72-BL75-BL76</f>
        <v>0</v>
      </c>
    </row>
  </sheetData>
  <mergeCells count="7">
    <mergeCell ref="I2:K2"/>
    <mergeCell ref="AS2:AU2"/>
    <mergeCell ref="AJ2:AL2"/>
    <mergeCell ref="AM2:AO2"/>
    <mergeCell ref="AP2:AR2"/>
    <mergeCell ref="X2:Z2"/>
    <mergeCell ref="AA2:AC2"/>
  </mergeCells>
  <pageMargins left="0" right="0" top="0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77"/>
  <sheetViews>
    <sheetView tabSelected="1" zoomScale="80" zoomScaleNormal="80" workbookViewId="0">
      <pane xSplit="6" ySplit="6" topLeftCell="DK19" activePane="bottomRight" state="frozen"/>
      <selection pane="topRight" activeCell="G1" sqref="G1"/>
      <selection pane="bottomLeft" activeCell="A8" sqref="A8"/>
      <selection pane="bottomRight" sqref="A1:ED1048576"/>
    </sheetView>
  </sheetViews>
  <sheetFormatPr defaultRowHeight="15" x14ac:dyDescent="0.25"/>
  <cols>
    <col min="1" max="1" width="6.140625" customWidth="1"/>
    <col min="2" max="2" width="10" customWidth="1"/>
    <col min="3" max="3" width="48" customWidth="1"/>
    <col min="4" max="4" width="12.5703125" hidden="1" customWidth="1"/>
    <col min="5" max="5" width="12.7109375" hidden="1" customWidth="1"/>
    <col min="6" max="6" width="13.85546875" customWidth="1"/>
    <col min="7" max="7" width="14.5703125" customWidth="1"/>
    <col min="8" max="8" width="6.7109375" customWidth="1"/>
    <col min="9" max="9" width="14" customWidth="1"/>
    <col min="10" max="10" width="14.42578125" customWidth="1"/>
    <col min="11" max="11" width="5.7109375" customWidth="1"/>
    <col min="12" max="12" width="14.85546875" customWidth="1"/>
    <col min="13" max="13" width="15" customWidth="1"/>
    <col min="14" max="14" width="5.28515625" customWidth="1"/>
    <col min="15" max="15" width="0.140625" hidden="1" customWidth="1"/>
    <col min="16" max="16" width="11.85546875" hidden="1" customWidth="1"/>
    <col min="17" max="17" width="9.140625" hidden="1" customWidth="1"/>
    <col min="18" max="18" width="14.5703125" customWidth="1"/>
    <col min="19" max="19" width="13.85546875" customWidth="1"/>
    <col min="20" max="20" width="7.140625" customWidth="1"/>
    <col min="21" max="21" width="15" customWidth="1"/>
    <col min="22" max="22" width="12.7109375" customWidth="1"/>
    <col min="23" max="23" width="5.7109375" style="57" customWidth="1"/>
    <col min="24" max="24" width="12.140625" customWidth="1"/>
    <col min="25" max="25" width="11.42578125" customWidth="1"/>
    <col min="26" max="26" width="6.7109375" style="57" customWidth="1"/>
    <col min="27" max="28" width="11" customWidth="1"/>
    <col min="29" max="29" width="9.140625" customWidth="1"/>
    <col min="30" max="30" width="13" customWidth="1"/>
    <col min="31" max="31" width="11.42578125" customWidth="1"/>
    <col min="32" max="32" width="6.140625" customWidth="1"/>
    <col min="33" max="33" width="5.7109375" customWidth="1"/>
    <col min="34" max="34" width="5.140625" customWidth="1"/>
    <col min="35" max="35" width="7.140625" style="57" customWidth="1"/>
    <col min="36" max="36" width="5.42578125" customWidth="1"/>
    <col min="37" max="37" width="5.140625" customWidth="1"/>
    <col min="38" max="38" width="4.28515625" style="57" customWidth="1"/>
    <col min="39" max="39" width="13.5703125" customWidth="1"/>
    <col min="40" max="40" width="13.42578125" customWidth="1"/>
    <col min="41" max="41" width="4.85546875" customWidth="1"/>
    <col min="42" max="42" width="13.5703125" customWidth="1"/>
    <col min="43" max="43" width="14.42578125" customWidth="1"/>
    <col min="44" max="44" width="8.85546875" customWidth="1"/>
    <col min="45" max="47" width="6.42578125" customWidth="1"/>
    <col min="48" max="48" width="15" customWidth="1"/>
    <col min="49" max="49" width="11.140625" customWidth="1"/>
    <col min="50" max="50" width="8.5703125" customWidth="1"/>
    <col min="51" max="51" width="10.5703125" customWidth="1"/>
    <col min="52" max="52" width="6.42578125" customWidth="1"/>
    <col min="53" max="53" width="8.5703125" customWidth="1"/>
    <col min="54" max="54" width="11.7109375" hidden="1" customWidth="1"/>
    <col min="55" max="55" width="10.5703125" hidden="1" customWidth="1"/>
    <col min="56" max="56" width="9.140625" hidden="1" customWidth="1"/>
    <col min="57" max="57" width="11.7109375" hidden="1" customWidth="1"/>
    <col min="58" max="58" width="10.140625" hidden="1" customWidth="1"/>
    <col min="59" max="59" width="9.140625" hidden="1" customWidth="1"/>
    <col min="60" max="61" width="11" hidden="1" customWidth="1"/>
    <col min="62" max="62" width="9.140625" hidden="1" customWidth="1"/>
    <col min="63" max="63" width="14" customWidth="1"/>
    <col min="64" max="64" width="13.7109375" customWidth="1"/>
    <col min="65" max="65" width="7.5703125" customWidth="1"/>
    <col min="66" max="66" width="13.85546875" customWidth="1"/>
    <col min="67" max="67" width="13.5703125" customWidth="1"/>
    <col min="68" max="68" width="9.140625" customWidth="1"/>
    <col min="69" max="69" width="7.42578125" customWidth="1"/>
    <col min="70" max="70" width="5.28515625" customWidth="1"/>
    <col min="71" max="71" width="6" customWidth="1"/>
    <col min="72" max="83" width="8.85546875" hidden="1" customWidth="1"/>
    <col min="84" max="84" width="13.28515625" customWidth="1"/>
    <col min="85" max="85" width="11.42578125" customWidth="1"/>
    <col min="86" max="86" width="6.140625" customWidth="1"/>
    <col min="87" max="87" width="13.42578125" customWidth="1"/>
    <col min="88" max="88" width="13.28515625" customWidth="1"/>
    <col min="89" max="89" width="8.28515625" customWidth="1"/>
    <col min="90" max="90" width="12.28515625" customWidth="1"/>
    <col min="91" max="91" width="12.7109375" customWidth="1"/>
    <col min="92" max="92" width="8.85546875" style="57" customWidth="1"/>
    <col min="93" max="93" width="11.42578125" customWidth="1"/>
    <col min="94" max="94" width="12.7109375" customWidth="1"/>
    <col min="95" max="95" width="8.85546875" customWidth="1"/>
    <col min="96" max="97" width="5.42578125" customWidth="1"/>
    <col min="98" max="98" width="8.85546875" customWidth="1"/>
    <col min="99" max="99" width="5.140625" customWidth="1"/>
    <col min="100" max="100" width="5" customWidth="1"/>
    <col min="101" max="101" width="8.85546875" customWidth="1"/>
    <col min="102" max="102" width="12.5703125" customWidth="1"/>
    <col min="103" max="103" width="11.7109375" customWidth="1"/>
    <col min="104" max="104" width="8.85546875" customWidth="1"/>
    <col min="105" max="105" width="14.7109375" customWidth="1"/>
    <col min="106" max="106" width="14.28515625" customWidth="1"/>
    <col min="107" max="107" width="7.28515625" customWidth="1"/>
    <col min="108" max="108" width="14.7109375" customWidth="1"/>
    <col min="109" max="109" width="14.85546875" customWidth="1"/>
    <col min="110" max="110" width="6.42578125" customWidth="1"/>
    <col min="111" max="111" width="14.42578125" customWidth="1"/>
    <col min="112" max="112" width="14" customWidth="1"/>
    <col min="113" max="113" width="6.42578125" customWidth="1"/>
    <col min="114" max="115" width="5.42578125" customWidth="1"/>
    <col min="116" max="116" width="5.28515625" customWidth="1"/>
    <col min="117" max="117" width="13.5703125" customWidth="1"/>
    <col min="118" max="118" width="13.28515625" customWidth="1"/>
    <col min="119" max="119" width="7.42578125" customWidth="1"/>
    <col min="120" max="120" width="6.140625" customWidth="1"/>
    <col min="121" max="121" width="5.140625" customWidth="1"/>
    <col min="122" max="122" width="6.140625" customWidth="1"/>
    <col min="123" max="123" width="12.7109375" customWidth="1"/>
    <col min="124" max="124" width="12.5703125" customWidth="1"/>
    <col min="125" max="125" width="6.42578125" customWidth="1"/>
    <col min="126" max="126" width="13" customWidth="1"/>
    <col min="127" max="127" width="14.140625" customWidth="1"/>
    <col min="128" max="128" width="6.7109375" customWidth="1"/>
    <col min="129" max="130" width="12.140625" customWidth="1"/>
    <col min="131" max="131" width="6.5703125" customWidth="1"/>
    <col min="132" max="132" width="14.5703125" customWidth="1"/>
    <col min="133" max="133" width="15" customWidth="1"/>
    <col min="134" max="134" width="8.140625" customWidth="1"/>
    <col min="135" max="135" width="5.7109375" customWidth="1"/>
    <col min="136" max="136" width="5.28515625" customWidth="1"/>
    <col min="137" max="137" width="5.5703125" customWidth="1"/>
    <col min="138" max="138" width="6" customWidth="1"/>
    <col min="139" max="139" width="5.140625" customWidth="1"/>
    <col min="140" max="140" width="5.5703125" customWidth="1"/>
    <col min="141" max="141" width="6.140625" customWidth="1"/>
    <col min="142" max="142" width="5.5703125" customWidth="1"/>
    <col min="143" max="143" width="5.140625" customWidth="1"/>
    <col min="144" max="144" width="5.5703125" customWidth="1"/>
    <col min="145" max="145" width="5.28515625" customWidth="1"/>
    <col min="146" max="146" width="5.7109375" customWidth="1"/>
    <col min="147" max="147" width="3.85546875" customWidth="1"/>
    <col min="148" max="148" width="11.28515625" customWidth="1"/>
    <col min="149" max="149" width="11" customWidth="1"/>
  </cols>
  <sheetData>
    <row r="1" spans="1:147" x14ac:dyDescent="0.25">
      <c r="A1" s="1"/>
      <c r="B1" s="1"/>
      <c r="C1" s="1" t="s">
        <v>90</v>
      </c>
      <c r="D1" s="1"/>
      <c r="E1" s="1"/>
      <c r="F1" s="1"/>
      <c r="G1" s="1"/>
      <c r="H1" s="1"/>
      <c r="I1" s="2" t="s">
        <v>112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</row>
    <row r="2" spans="1:147" x14ac:dyDescent="0.25">
      <c r="A2" s="3"/>
      <c r="B2" s="3"/>
      <c r="C2" s="3"/>
      <c r="D2" s="63"/>
      <c r="E2" s="46">
        <v>42736</v>
      </c>
      <c r="F2" s="79" t="s">
        <v>0</v>
      </c>
      <c r="G2" s="83"/>
      <c r="H2" s="84"/>
      <c r="I2" s="87" t="s">
        <v>1</v>
      </c>
      <c r="J2" s="88"/>
      <c r="K2" s="89"/>
      <c r="L2" s="82" t="s">
        <v>2</v>
      </c>
      <c r="M2" s="88"/>
      <c r="N2" s="89"/>
      <c r="O2" s="82" t="s">
        <v>3</v>
      </c>
      <c r="P2" s="83"/>
      <c r="Q2" s="84"/>
      <c r="R2" s="82" t="s">
        <v>4</v>
      </c>
      <c r="S2" s="90"/>
      <c r="T2" s="91"/>
      <c r="U2" s="79" t="s">
        <v>5</v>
      </c>
      <c r="V2" s="80"/>
      <c r="W2" s="81"/>
      <c r="X2" s="82" t="s">
        <v>6</v>
      </c>
      <c r="Y2" s="90"/>
      <c r="Z2" s="91"/>
      <c r="AA2" s="82" t="s">
        <v>7</v>
      </c>
      <c r="AB2" s="90"/>
      <c r="AC2" s="91"/>
      <c r="AD2" s="82" t="s">
        <v>8</v>
      </c>
      <c r="AE2" s="83"/>
      <c r="AF2" s="84"/>
      <c r="AG2" s="82" t="s">
        <v>9</v>
      </c>
      <c r="AH2" s="83"/>
      <c r="AI2" s="84"/>
      <c r="AJ2" s="82" t="s">
        <v>10</v>
      </c>
      <c r="AK2" s="83"/>
      <c r="AL2" s="83"/>
      <c r="AM2" s="85" t="s">
        <v>11</v>
      </c>
      <c r="AN2" s="86"/>
      <c r="AO2" s="86"/>
      <c r="AP2" s="82" t="s">
        <v>12</v>
      </c>
      <c r="AQ2" s="90"/>
      <c r="AR2" s="91"/>
      <c r="AS2" s="92" t="s">
        <v>104</v>
      </c>
      <c r="AT2" s="93"/>
      <c r="AU2" s="94"/>
      <c r="AV2" s="82" t="s">
        <v>102</v>
      </c>
      <c r="AW2" s="90"/>
      <c r="AX2" s="91"/>
      <c r="AY2" s="92" t="s">
        <v>106</v>
      </c>
      <c r="AZ2" s="93"/>
      <c r="BA2" s="94"/>
      <c r="BB2" s="79" t="s">
        <v>13</v>
      </c>
      <c r="BC2" s="80"/>
      <c r="BD2" s="81"/>
      <c r="BE2" s="82" t="s">
        <v>14</v>
      </c>
      <c r="BF2" s="83"/>
      <c r="BG2" s="84"/>
      <c r="BH2" s="62"/>
      <c r="BI2" s="62"/>
      <c r="BJ2" s="62"/>
      <c r="BK2" s="95" t="s">
        <v>15</v>
      </c>
      <c r="BL2" s="86"/>
      <c r="BM2" s="86"/>
      <c r="BN2" s="80" t="s">
        <v>16</v>
      </c>
      <c r="BO2" s="83"/>
      <c r="BP2" s="84"/>
      <c r="BQ2" s="79" t="s">
        <v>17</v>
      </c>
      <c r="BR2" s="83"/>
      <c r="BS2" s="84"/>
      <c r="BT2" s="76" t="s">
        <v>18</v>
      </c>
      <c r="BU2" s="77"/>
      <c r="BV2" s="78"/>
      <c r="BW2" s="76" t="s">
        <v>19</v>
      </c>
      <c r="BX2" s="77"/>
      <c r="BY2" s="78"/>
      <c r="BZ2" s="76" t="s">
        <v>20</v>
      </c>
      <c r="CA2" s="77"/>
      <c r="CB2" s="78"/>
      <c r="CC2" s="76" t="s">
        <v>21</v>
      </c>
      <c r="CD2" s="77"/>
      <c r="CE2" s="78"/>
      <c r="CF2" s="82" t="s">
        <v>98</v>
      </c>
      <c r="CG2" s="90"/>
      <c r="CH2" s="91"/>
      <c r="CI2" s="79" t="s">
        <v>22</v>
      </c>
      <c r="CJ2" s="80"/>
      <c r="CK2" s="81"/>
      <c r="CL2" s="92" t="s">
        <v>91</v>
      </c>
      <c r="CM2" s="96"/>
      <c r="CN2" s="97"/>
      <c r="CO2" s="92" t="s">
        <v>92</v>
      </c>
      <c r="CP2" s="96"/>
      <c r="CQ2" s="97"/>
      <c r="CR2" s="92" t="s">
        <v>93</v>
      </c>
      <c r="CS2" s="96"/>
      <c r="CT2" s="97"/>
      <c r="CU2" s="92" t="s">
        <v>94</v>
      </c>
      <c r="CV2" s="93"/>
      <c r="CW2" s="94"/>
      <c r="CX2" s="92" t="s">
        <v>95</v>
      </c>
      <c r="CY2" s="93"/>
      <c r="CZ2" s="94"/>
      <c r="DA2" s="79" t="s">
        <v>23</v>
      </c>
      <c r="DB2" s="80"/>
      <c r="DC2" s="81"/>
      <c r="DD2" s="82" t="s">
        <v>24</v>
      </c>
      <c r="DE2" s="83"/>
      <c r="DF2" s="84"/>
      <c r="DG2" s="98" t="s">
        <v>109</v>
      </c>
      <c r="DH2" s="99"/>
      <c r="DI2" s="100"/>
      <c r="DJ2" s="82" t="s">
        <v>25</v>
      </c>
      <c r="DK2" s="83"/>
      <c r="DL2" s="84"/>
      <c r="DM2" s="82" t="s">
        <v>101</v>
      </c>
      <c r="DN2" s="90"/>
      <c r="DO2" s="91"/>
      <c r="DP2" s="82" t="s">
        <v>26</v>
      </c>
      <c r="DQ2" s="90"/>
      <c r="DR2" s="91"/>
      <c r="DS2" s="82" t="s">
        <v>99</v>
      </c>
      <c r="DT2" s="90"/>
      <c r="DU2" s="91"/>
      <c r="DV2" s="82" t="s">
        <v>100</v>
      </c>
      <c r="DW2" s="90"/>
      <c r="DX2" s="91"/>
      <c r="DY2" s="92" t="s">
        <v>110</v>
      </c>
      <c r="DZ2" s="96"/>
      <c r="EA2" s="97"/>
      <c r="EB2" s="79" t="s">
        <v>27</v>
      </c>
      <c r="EC2" s="80"/>
      <c r="ED2" s="84"/>
      <c r="EO2" t="s">
        <v>28</v>
      </c>
      <c r="EP2" t="s">
        <v>29</v>
      </c>
    </row>
    <row r="3" spans="1:147" x14ac:dyDescent="0.25">
      <c r="A3" s="3"/>
      <c r="B3" s="3"/>
      <c r="C3" s="3"/>
      <c r="D3" s="3"/>
      <c r="E3" s="3"/>
      <c r="F3" s="5" t="s">
        <v>30</v>
      </c>
      <c r="G3" s="5" t="s">
        <v>31</v>
      </c>
      <c r="H3" s="5" t="s">
        <v>32</v>
      </c>
      <c r="I3" s="5" t="s">
        <v>30</v>
      </c>
      <c r="J3" s="5" t="s">
        <v>31</v>
      </c>
      <c r="K3" s="5" t="s">
        <v>32</v>
      </c>
      <c r="L3" s="5" t="s">
        <v>30</v>
      </c>
      <c r="M3" s="5" t="s">
        <v>31</v>
      </c>
      <c r="N3" s="5" t="s">
        <v>32</v>
      </c>
      <c r="O3" s="5" t="s">
        <v>30</v>
      </c>
      <c r="P3" s="5" t="s">
        <v>31</v>
      </c>
      <c r="Q3" s="5" t="s">
        <v>32</v>
      </c>
      <c r="R3" s="5" t="s">
        <v>30</v>
      </c>
      <c r="S3" s="5" t="s">
        <v>31</v>
      </c>
      <c r="T3" s="5" t="s">
        <v>32</v>
      </c>
      <c r="U3" s="5" t="s">
        <v>30</v>
      </c>
      <c r="V3" s="5" t="s">
        <v>31</v>
      </c>
      <c r="W3" s="5" t="s">
        <v>32</v>
      </c>
      <c r="X3" s="5" t="s">
        <v>30</v>
      </c>
      <c r="Y3" s="5" t="s">
        <v>31</v>
      </c>
      <c r="Z3" s="5" t="s">
        <v>32</v>
      </c>
      <c r="AA3" s="5" t="s">
        <v>30</v>
      </c>
      <c r="AB3" s="5" t="s">
        <v>31</v>
      </c>
      <c r="AC3" s="5" t="s">
        <v>32</v>
      </c>
      <c r="AD3" s="5" t="s">
        <v>30</v>
      </c>
      <c r="AE3" s="6" t="s">
        <v>31</v>
      </c>
      <c r="AF3" s="5" t="s">
        <v>32</v>
      </c>
      <c r="AG3" s="5" t="s">
        <v>30</v>
      </c>
      <c r="AH3" s="5" t="s">
        <v>31</v>
      </c>
      <c r="AI3" s="5" t="s">
        <v>32</v>
      </c>
      <c r="AJ3" s="5" t="s">
        <v>30</v>
      </c>
      <c r="AK3" s="5" t="s">
        <v>31</v>
      </c>
      <c r="AL3" s="5" t="s">
        <v>32</v>
      </c>
      <c r="AM3" s="7" t="s">
        <v>30</v>
      </c>
      <c r="AN3" s="7" t="s">
        <v>31</v>
      </c>
      <c r="AO3" s="7" t="s">
        <v>32</v>
      </c>
      <c r="AP3" s="7" t="s">
        <v>30</v>
      </c>
      <c r="AQ3" s="7" t="s">
        <v>31</v>
      </c>
      <c r="AR3" s="7" t="s">
        <v>32</v>
      </c>
      <c r="AS3" s="7" t="s">
        <v>30</v>
      </c>
      <c r="AT3" s="7" t="s">
        <v>31</v>
      </c>
      <c r="AU3" s="7" t="s">
        <v>32</v>
      </c>
      <c r="AV3" s="7" t="s">
        <v>30</v>
      </c>
      <c r="AW3" s="7" t="s">
        <v>31</v>
      </c>
      <c r="AX3" s="7" t="s">
        <v>32</v>
      </c>
      <c r="AY3" s="7" t="s">
        <v>30</v>
      </c>
      <c r="AZ3" s="7" t="s">
        <v>31</v>
      </c>
      <c r="BA3" s="7" t="s">
        <v>32</v>
      </c>
      <c r="BB3" s="7" t="s">
        <v>30</v>
      </c>
      <c r="BC3" s="7" t="s">
        <v>31</v>
      </c>
      <c r="BD3" s="7" t="s">
        <v>32</v>
      </c>
      <c r="BE3" s="7" t="s">
        <v>30</v>
      </c>
      <c r="BF3" s="7" t="s">
        <v>31</v>
      </c>
      <c r="BG3" s="7" t="s">
        <v>32</v>
      </c>
      <c r="BH3" s="7"/>
      <c r="BI3" s="7"/>
      <c r="BJ3" s="7"/>
      <c r="BK3" s="7" t="s">
        <v>30</v>
      </c>
      <c r="BL3" s="7" t="s">
        <v>31</v>
      </c>
      <c r="BM3" s="7" t="s">
        <v>32</v>
      </c>
      <c r="BN3" s="7" t="s">
        <v>30</v>
      </c>
      <c r="BO3" s="7" t="s">
        <v>31</v>
      </c>
      <c r="BP3" s="7" t="s">
        <v>32</v>
      </c>
      <c r="BQ3" s="7" t="s">
        <v>30</v>
      </c>
      <c r="BR3" s="7" t="s">
        <v>31</v>
      </c>
      <c r="BS3" s="7" t="s">
        <v>32</v>
      </c>
      <c r="BT3" s="7" t="s">
        <v>30</v>
      </c>
      <c r="BU3" s="7" t="s">
        <v>31</v>
      </c>
      <c r="BV3" s="7" t="s">
        <v>32</v>
      </c>
      <c r="BW3" s="7" t="s">
        <v>30</v>
      </c>
      <c r="BX3" s="7" t="s">
        <v>31</v>
      </c>
      <c r="BY3" s="7" t="s">
        <v>32</v>
      </c>
      <c r="BZ3" s="7" t="s">
        <v>30</v>
      </c>
      <c r="CA3" s="7" t="s">
        <v>31</v>
      </c>
      <c r="CB3" s="7" t="s">
        <v>32</v>
      </c>
      <c r="CC3" s="7" t="s">
        <v>30</v>
      </c>
      <c r="CD3" s="7" t="s">
        <v>31</v>
      </c>
      <c r="CE3" s="7" t="s">
        <v>32</v>
      </c>
      <c r="CF3" s="7" t="s">
        <v>30</v>
      </c>
      <c r="CG3" s="7" t="s">
        <v>31</v>
      </c>
      <c r="CH3" s="7" t="s">
        <v>32</v>
      </c>
      <c r="CI3" s="7" t="s">
        <v>30</v>
      </c>
      <c r="CJ3" s="7" t="s">
        <v>31</v>
      </c>
      <c r="CK3" s="7" t="s">
        <v>32</v>
      </c>
      <c r="CL3" s="7" t="s">
        <v>30</v>
      </c>
      <c r="CM3" s="7" t="s">
        <v>31</v>
      </c>
      <c r="CN3" s="7" t="s">
        <v>32</v>
      </c>
      <c r="CO3" s="7" t="s">
        <v>30</v>
      </c>
      <c r="CP3" s="7" t="s">
        <v>31</v>
      </c>
      <c r="CQ3" s="7" t="s">
        <v>32</v>
      </c>
      <c r="CR3" s="7" t="s">
        <v>30</v>
      </c>
      <c r="CS3" s="7" t="s">
        <v>31</v>
      </c>
      <c r="CT3" s="7" t="s">
        <v>32</v>
      </c>
      <c r="CU3" s="7" t="s">
        <v>30</v>
      </c>
      <c r="CV3" s="7" t="s">
        <v>31</v>
      </c>
      <c r="CW3" s="7" t="s">
        <v>32</v>
      </c>
      <c r="CX3" s="7" t="s">
        <v>30</v>
      </c>
      <c r="CY3" s="7" t="s">
        <v>31</v>
      </c>
      <c r="CZ3" s="7" t="s">
        <v>32</v>
      </c>
      <c r="DA3" s="7" t="s">
        <v>30</v>
      </c>
      <c r="DB3" s="7" t="s">
        <v>31</v>
      </c>
      <c r="DC3" s="7" t="s">
        <v>32</v>
      </c>
      <c r="DD3" s="7" t="s">
        <v>30</v>
      </c>
      <c r="DE3" s="8" t="s">
        <v>31</v>
      </c>
      <c r="DF3" s="7" t="s">
        <v>32</v>
      </c>
      <c r="DG3" s="7" t="s">
        <v>30</v>
      </c>
      <c r="DH3" s="8" t="s">
        <v>31</v>
      </c>
      <c r="DI3" s="7" t="s">
        <v>32</v>
      </c>
      <c r="DJ3" s="7" t="s">
        <v>30</v>
      </c>
      <c r="DK3" s="7" t="s">
        <v>31</v>
      </c>
      <c r="DL3" s="7" t="s">
        <v>32</v>
      </c>
      <c r="DM3" s="7" t="s">
        <v>30</v>
      </c>
      <c r="DN3" s="7" t="s">
        <v>31</v>
      </c>
      <c r="DO3" s="7" t="s">
        <v>32</v>
      </c>
      <c r="DP3" s="7" t="s">
        <v>30</v>
      </c>
      <c r="DQ3" s="7" t="s">
        <v>31</v>
      </c>
      <c r="DR3" s="7" t="s">
        <v>32</v>
      </c>
      <c r="DS3" s="7" t="s">
        <v>30</v>
      </c>
      <c r="DT3" s="8" t="s">
        <v>31</v>
      </c>
      <c r="DU3" s="7" t="s">
        <v>32</v>
      </c>
      <c r="DV3" s="7" t="s">
        <v>30</v>
      </c>
      <c r="DW3" s="7" t="s">
        <v>31</v>
      </c>
      <c r="DX3" s="7" t="s">
        <v>32</v>
      </c>
      <c r="DY3" s="7" t="s">
        <v>30</v>
      </c>
      <c r="DZ3" s="7" t="s">
        <v>31</v>
      </c>
      <c r="EA3" s="7" t="s">
        <v>32</v>
      </c>
      <c r="EB3" s="7" t="s">
        <v>30</v>
      </c>
      <c r="EC3" s="7" t="s">
        <v>31</v>
      </c>
      <c r="ED3" s="7" t="s">
        <v>32</v>
      </c>
      <c r="EE3">
        <v>211</v>
      </c>
      <c r="EF3">
        <v>213</v>
      </c>
      <c r="EG3">
        <v>221</v>
      </c>
      <c r="EH3">
        <v>223</v>
      </c>
      <c r="EI3">
        <v>225</v>
      </c>
      <c r="EJ3">
        <v>226</v>
      </c>
      <c r="EK3">
        <v>251</v>
      </c>
      <c r="EL3">
        <v>263</v>
      </c>
      <c r="EM3">
        <v>290</v>
      </c>
      <c r="EN3">
        <v>310</v>
      </c>
      <c r="EO3">
        <v>340</v>
      </c>
      <c r="EP3">
        <v>340</v>
      </c>
    </row>
    <row r="4" spans="1:147" x14ac:dyDescent="0.25">
      <c r="A4" s="9" t="s">
        <v>33</v>
      </c>
      <c r="B4" s="9"/>
      <c r="C4" s="9" t="s">
        <v>34</v>
      </c>
      <c r="D4" s="9">
        <f>D5</f>
        <v>0</v>
      </c>
      <c r="E4" s="9">
        <f>E5</f>
        <v>0</v>
      </c>
      <c r="F4" s="10">
        <f>F5+F6+F13+F14+F15+F17</f>
        <v>8955000</v>
      </c>
      <c r="G4" s="10">
        <f>G5+G6+G13+G14+G15+G17</f>
        <v>1721711.8000000003</v>
      </c>
      <c r="H4" s="12">
        <f>G4/F4*100</f>
        <v>19.226262423227251</v>
      </c>
      <c r="I4" s="10">
        <f t="shared" ref="I4:J4" si="0">I5+I6+I13+I14+I15+I17</f>
        <v>8506100</v>
      </c>
      <c r="J4" s="10">
        <f t="shared" si="0"/>
        <v>1598167.9900000002</v>
      </c>
      <c r="K4" s="12">
        <f t="shared" ref="K4:K53" si="1">J4/I4*100</f>
        <v>18.788492846310298</v>
      </c>
      <c r="L4" s="10">
        <f t="shared" ref="L4:M4" si="2">L5+L6+L13+L14+L15+L17</f>
        <v>6533100</v>
      </c>
      <c r="M4" s="10">
        <f t="shared" si="2"/>
        <v>1258572.2000000002</v>
      </c>
      <c r="N4" s="12">
        <f t="shared" ref="N4:N53" si="3">M4/L4*100</f>
        <v>19.264548223661052</v>
      </c>
      <c r="O4" s="10">
        <f t="shared" ref="O4:P4" si="4">O5+O6+O13+O14+O15+O17</f>
        <v>0</v>
      </c>
      <c r="P4" s="10">
        <f t="shared" si="4"/>
        <v>0</v>
      </c>
      <c r="Q4" s="12" t="e">
        <f t="shared" ref="Q4:Q53" si="5">P4/O4*100</f>
        <v>#DIV/0!</v>
      </c>
      <c r="R4" s="10">
        <f t="shared" ref="R4:S4" si="6">R5+R6+R13+R14+R15+R17</f>
        <v>1973000</v>
      </c>
      <c r="S4" s="10">
        <f t="shared" si="6"/>
        <v>339595.79</v>
      </c>
      <c r="T4" s="12">
        <f t="shared" ref="T4:T53" si="7">S4/R4*100</f>
        <v>17.212153573238723</v>
      </c>
      <c r="U4" s="10">
        <f t="shared" ref="U4:V4" si="8">U5+U6+U13+U14+U15+U17</f>
        <v>400300</v>
      </c>
      <c r="V4" s="10">
        <f t="shared" si="8"/>
        <v>122981.31</v>
      </c>
      <c r="W4" s="12">
        <f t="shared" ref="W4:W53" si="9">V4/U4*100</f>
        <v>30.722285785660752</v>
      </c>
      <c r="X4" s="10">
        <f t="shared" ref="X4:Y4" si="10">X5+X6+X13+X14+X15+X17</f>
        <v>100000</v>
      </c>
      <c r="Y4" s="10">
        <f t="shared" si="10"/>
        <v>31069.29</v>
      </c>
      <c r="Z4" s="12">
        <f t="shared" ref="Z4:Z53" si="11">Y4/X4*100</f>
        <v>31.069289999999999</v>
      </c>
      <c r="AA4" s="10">
        <f t="shared" ref="AA4:AB4" si="12">AA5+AA6+AA13+AA14+AA15+AA17</f>
        <v>0</v>
      </c>
      <c r="AB4" s="10">
        <f t="shared" si="12"/>
        <v>0</v>
      </c>
      <c r="AC4" s="12" t="e">
        <f t="shared" ref="AC4:AC53" si="13">AB4/AA4*100</f>
        <v>#DIV/0!</v>
      </c>
      <c r="AD4" s="10">
        <f t="shared" ref="AD4:AE4" si="14">AD5+AD6+AD13+AD14+AD15+AD17</f>
        <v>150000</v>
      </c>
      <c r="AE4" s="10">
        <f t="shared" si="14"/>
        <v>55119.12</v>
      </c>
      <c r="AF4" s="12">
        <f t="shared" ref="AF4:AF53" si="15">AE4/AD4*100</f>
        <v>36.746080000000006</v>
      </c>
      <c r="AG4" s="10">
        <f t="shared" ref="AG4:AH4" si="16">AG5+AG6+AG13+AG14+AG15+AG17</f>
        <v>0</v>
      </c>
      <c r="AH4" s="10">
        <f t="shared" si="16"/>
        <v>0</v>
      </c>
      <c r="AI4" s="12" t="e">
        <f t="shared" ref="AI4:AI53" si="17">AH4/AG4*100</f>
        <v>#DIV/0!</v>
      </c>
      <c r="AJ4" s="10">
        <f t="shared" ref="AJ4:AK4" si="18">AJ5+AJ6+AJ13+AJ14+AJ15+AJ17</f>
        <v>0</v>
      </c>
      <c r="AK4" s="10">
        <f t="shared" si="18"/>
        <v>0</v>
      </c>
      <c r="AL4" s="12" t="e">
        <f t="shared" ref="AL4:AL53" si="19">AK4/AJ4*100</f>
        <v>#DIV/0!</v>
      </c>
      <c r="AM4" s="10">
        <f t="shared" ref="AM4:AN4" si="20">AM5+AM6+AM13+AM14+AM15+AM17</f>
        <v>10900</v>
      </c>
      <c r="AN4" s="10">
        <f t="shared" si="20"/>
        <v>600</v>
      </c>
      <c r="AO4" s="12">
        <f t="shared" ref="AO4:AO53" si="21">AN4/AM4*100</f>
        <v>5.5045871559633035</v>
      </c>
      <c r="AP4" s="10">
        <f t="shared" ref="AP4:AQ4" si="22">AP5+AP6+AP13+AP14+AP15+AP17</f>
        <v>139400</v>
      </c>
      <c r="AQ4" s="10">
        <f t="shared" si="22"/>
        <v>36192.9</v>
      </c>
      <c r="AR4" s="12">
        <f t="shared" ref="AR4:AR53" si="23">AQ4/AP4*100</f>
        <v>25.963342898134869</v>
      </c>
      <c r="AS4" s="10">
        <f t="shared" ref="AS4:AT4" si="24">AS5+AS6+AS13+AS14+AS15+AS17</f>
        <v>0</v>
      </c>
      <c r="AT4" s="10">
        <f t="shared" si="24"/>
        <v>0</v>
      </c>
      <c r="AU4" s="12" t="e">
        <f t="shared" ref="AU4" si="25">AT4/AS4*100</f>
        <v>#DIV/0!</v>
      </c>
      <c r="AV4" s="10">
        <f t="shared" ref="AV4:AW4" si="26">AV5+AV6+AV13+AV14+AV15+AV17</f>
        <v>0</v>
      </c>
      <c r="AW4" s="10">
        <f t="shared" si="26"/>
        <v>0</v>
      </c>
      <c r="AX4" s="12" t="e">
        <f t="shared" ref="AX4:AX53" si="27">AW4/AV4*100</f>
        <v>#DIV/0!</v>
      </c>
      <c r="AY4" s="10">
        <f t="shared" ref="AY4:AZ4" si="28">AY5+AY6+AY13+AY14+AY15+AY17</f>
        <v>0</v>
      </c>
      <c r="AZ4" s="10">
        <f t="shared" si="28"/>
        <v>0</v>
      </c>
      <c r="BA4" s="12" t="e">
        <f t="shared" ref="BA4:BA53" si="29">AZ4/AY4*100</f>
        <v>#DIV/0!</v>
      </c>
      <c r="BB4" s="10">
        <f t="shared" ref="BB4:BC4" si="30">BB5+BB6+BB13+BB14+BB15+BB17</f>
        <v>0</v>
      </c>
      <c r="BC4" s="10">
        <f t="shared" si="30"/>
        <v>0</v>
      </c>
      <c r="BD4" s="12" t="e">
        <f t="shared" ref="BD4:BD53" si="31">BC4/BB4*100</f>
        <v>#DIV/0!</v>
      </c>
      <c r="BE4" s="10">
        <f t="shared" ref="BE4:BF4" si="32">BE5+BE6+BE13+BE14+BE15+BE17</f>
        <v>0</v>
      </c>
      <c r="BF4" s="10">
        <f t="shared" si="32"/>
        <v>0</v>
      </c>
      <c r="BG4" s="12" t="e">
        <f t="shared" ref="BG4:BG53" si="33">BF4/BE4*100</f>
        <v>#DIV/0!</v>
      </c>
      <c r="BH4" s="10">
        <f t="shared" ref="BH4:BI4" si="34">BH5+BH6+BH13+BH14+BH15+BH17</f>
        <v>0</v>
      </c>
      <c r="BI4" s="10">
        <f t="shared" si="34"/>
        <v>0</v>
      </c>
      <c r="BJ4" s="12" t="e">
        <f t="shared" ref="BJ4" si="35">BI4/BH4*100</f>
        <v>#DIV/0!</v>
      </c>
      <c r="BK4" s="10">
        <f t="shared" ref="BK4:BL4" si="36">BK5+BK6+BK13+BK14+BK15+BK17</f>
        <v>0</v>
      </c>
      <c r="BL4" s="10">
        <f t="shared" si="36"/>
        <v>0</v>
      </c>
      <c r="BM4" s="12" t="e">
        <f t="shared" ref="BM4:BM53" si="37">BL4/BK4*100</f>
        <v>#DIV/0!</v>
      </c>
      <c r="BN4" s="10">
        <f t="shared" ref="BN4:BO4" si="38">BN5+BN6+BN13+BN14+BN15+BN17</f>
        <v>0</v>
      </c>
      <c r="BO4" s="10">
        <f t="shared" si="38"/>
        <v>0</v>
      </c>
      <c r="BP4" s="12" t="e">
        <f t="shared" ref="BP4:BP38" si="39">BO4/BN4*100</f>
        <v>#DIV/0!</v>
      </c>
      <c r="BQ4" s="10">
        <f t="shared" ref="BQ4:BR4" si="40">BQ5+BQ6+BQ13+BQ14+BQ15+BQ17</f>
        <v>0</v>
      </c>
      <c r="BR4" s="10">
        <f t="shared" si="40"/>
        <v>0</v>
      </c>
      <c r="BS4" s="12" t="e">
        <f t="shared" ref="BS4:BS53" si="41">BR4/BQ4*100</f>
        <v>#DIV/0!</v>
      </c>
      <c r="BT4" s="10">
        <f t="shared" ref="BT4:BU4" si="42">BT5+BT6+BT13+BT14+BT15+BT17</f>
        <v>0</v>
      </c>
      <c r="BU4" s="10">
        <f t="shared" si="42"/>
        <v>0</v>
      </c>
      <c r="BV4" s="12" t="e">
        <f t="shared" ref="BV4" si="43">BU4/BT4*100</f>
        <v>#DIV/0!</v>
      </c>
      <c r="BW4" s="10">
        <f t="shared" ref="BW4:BX4" si="44">BW5+BW6+BW13+BW14+BW15+BW17</f>
        <v>0</v>
      </c>
      <c r="BX4" s="10">
        <f t="shared" si="44"/>
        <v>0</v>
      </c>
      <c r="BY4" s="12" t="e">
        <f t="shared" ref="BY4" si="45">BX4/BW4*100</f>
        <v>#DIV/0!</v>
      </c>
      <c r="BZ4" s="10">
        <f t="shared" ref="BZ4:CA4" si="46">BZ5+BZ6+BZ13+BZ14+BZ15+BZ17</f>
        <v>0</v>
      </c>
      <c r="CA4" s="10">
        <f t="shared" si="46"/>
        <v>0</v>
      </c>
      <c r="CB4" s="12" t="e">
        <f t="shared" ref="CB4" si="47">CA4/BZ4*100</f>
        <v>#DIV/0!</v>
      </c>
      <c r="CC4" s="10">
        <f t="shared" ref="CC4:CD4" si="48">CC5+CC6+CC13+CC14+CC15+CC17</f>
        <v>0</v>
      </c>
      <c r="CD4" s="10">
        <f t="shared" si="48"/>
        <v>0</v>
      </c>
      <c r="CE4" s="12" t="e">
        <f t="shared" ref="CE4" si="49">CD4/CC4*100</f>
        <v>#DIV/0!</v>
      </c>
      <c r="CF4" s="10">
        <f t="shared" ref="CF4:CG4" si="50">CF5+CF6+CF13+CF14+CF15+CF17</f>
        <v>0</v>
      </c>
      <c r="CG4" s="10">
        <f t="shared" si="50"/>
        <v>0</v>
      </c>
      <c r="CH4" s="12" t="e">
        <f t="shared" ref="CH4:CH53" si="51">CG4/CF4*100</f>
        <v>#DIV/0!</v>
      </c>
      <c r="CI4" s="10">
        <f t="shared" ref="CI4:CJ4" si="52">CI5+CI6+CI13+CI14+CI15+CI17</f>
        <v>48600</v>
      </c>
      <c r="CJ4" s="10">
        <f t="shared" si="52"/>
        <v>562.5</v>
      </c>
      <c r="CK4" s="12">
        <f t="shared" ref="CK4:CK53" si="53">CJ4/CI4*100</f>
        <v>1.1574074074074074</v>
      </c>
      <c r="CL4" s="10">
        <f t="shared" ref="CL4:CM4" si="54">CL5+CL6+CL13+CL14+CL15+CL17</f>
        <v>0</v>
      </c>
      <c r="CM4" s="10">
        <f t="shared" si="54"/>
        <v>0</v>
      </c>
      <c r="CN4" s="12" t="e">
        <f t="shared" ref="CN4:CN53" si="55">CM4/CL4*100</f>
        <v>#DIV/0!</v>
      </c>
      <c r="CO4" s="10">
        <f t="shared" ref="CO4:CP4" si="56">CO5+CO6+CO13+CO14+CO15+CO17</f>
        <v>0</v>
      </c>
      <c r="CP4" s="10">
        <f t="shared" si="56"/>
        <v>0</v>
      </c>
      <c r="CQ4" s="12" t="e">
        <f t="shared" ref="CQ4:CQ53" si="57">CP4/CO4*100</f>
        <v>#DIV/0!</v>
      </c>
      <c r="CR4" s="10">
        <f t="shared" ref="CR4:CS4" si="58">CR5+CR6+CR13+CR14+CR15+CR17</f>
        <v>0</v>
      </c>
      <c r="CS4" s="10">
        <f t="shared" si="58"/>
        <v>0</v>
      </c>
      <c r="CT4" s="12" t="e">
        <f t="shared" ref="CT4:CT53" si="59">CS4/CR4*100</f>
        <v>#DIV/0!</v>
      </c>
      <c r="CU4" s="10">
        <f t="shared" ref="CU4:CV4" si="60">CU5+CU6+CU13+CU14+CU15+CU17</f>
        <v>0</v>
      </c>
      <c r="CV4" s="10">
        <f t="shared" si="60"/>
        <v>0</v>
      </c>
      <c r="CW4" s="12" t="e">
        <f t="shared" ref="CW4:CW53" si="61">CV4/CU4*100</f>
        <v>#DIV/0!</v>
      </c>
      <c r="CX4" s="10">
        <f t="shared" ref="CX4:CY4" si="62">CX5+CX6+CX13+CX14+CX15+CX17</f>
        <v>48600</v>
      </c>
      <c r="CY4" s="10">
        <f t="shared" si="62"/>
        <v>562.5</v>
      </c>
      <c r="CZ4" s="12">
        <f t="shared" ref="CZ4:CZ53" si="63">CY4/CX4*100</f>
        <v>1.1574074074074074</v>
      </c>
      <c r="DA4" s="10">
        <f t="shared" ref="DA4:DB4" si="64">DA5+DA6+DA13+DA14+DA15+DA17</f>
        <v>169500</v>
      </c>
      <c r="DB4" s="10">
        <f t="shared" si="64"/>
        <v>31268.2</v>
      </c>
      <c r="DC4" s="12">
        <f t="shared" ref="DC4:DC53" si="65">DB4/DA4*100</f>
        <v>18.447315634218288</v>
      </c>
      <c r="DD4" s="10">
        <f>DD5+DD6+DD13+DD14+DD15+DD17+DD16</f>
        <v>0</v>
      </c>
      <c r="DE4" s="10">
        <f>DE5+DE6+DE13+DE14+DE15+DE17+DE16</f>
        <v>0</v>
      </c>
      <c r="DF4" s="12" t="e">
        <f t="shared" ref="DF4:DF53" si="66">DE4/DD4*100</f>
        <v>#DIV/0!</v>
      </c>
      <c r="DG4" s="10">
        <f>DG5+DG6+DG13+DG14+DG15+DG17+DG16</f>
        <v>169500</v>
      </c>
      <c r="DH4" s="10">
        <f>DH5+DH6+DH13+DH14+DH15+DH17+DH16</f>
        <v>31268.2</v>
      </c>
      <c r="DI4" s="12">
        <f t="shared" ref="DI4" si="67">DH4/DG4*100</f>
        <v>18.447315634218288</v>
      </c>
      <c r="DJ4" s="10">
        <f>DJ5+DJ6+DJ13+DJ14+DJ15+DJ17+DJ16</f>
        <v>0</v>
      </c>
      <c r="DK4" s="10">
        <f>DK5+DK6+DK13+DK14+DK15+DK17+DK16</f>
        <v>0</v>
      </c>
      <c r="DL4" s="12" t="e">
        <f t="shared" ref="DL4:DL53" si="68">DK4/DJ4*100</f>
        <v>#DIV/0!</v>
      </c>
      <c r="DM4" s="10">
        <f>DM5+DM6+DM13+DM14+DM15+DM17+DM16</f>
        <v>0</v>
      </c>
      <c r="DN4" s="10">
        <f>DN5+DN6+DN13+DN14+DN15+DN17+DN16</f>
        <v>0</v>
      </c>
      <c r="DO4" s="12" t="e">
        <f t="shared" ref="DO4:DO53" si="69">DN4/DM4*100</f>
        <v>#DIV/0!</v>
      </c>
      <c r="DP4" s="10">
        <f>DP5+DP6+DP13+DP14+DP15+DP17+DP16</f>
        <v>0</v>
      </c>
      <c r="DQ4" s="10">
        <f>DQ5+DQ6+DQ13+DQ14+DQ15+DQ17+DQ16</f>
        <v>0</v>
      </c>
      <c r="DR4" s="12" t="e">
        <f t="shared" ref="DR4:DR53" si="70">DQ4/DP4*100</f>
        <v>#DIV/0!</v>
      </c>
      <c r="DS4" s="10">
        <f>DS5+DS6+DS13+DS14+DS15+DS17+DS16</f>
        <v>78800</v>
      </c>
      <c r="DT4" s="10">
        <f>DT5+DT6+DT13+DT14+DT15+DT17+DT16</f>
        <v>25000</v>
      </c>
      <c r="DU4" s="12">
        <f t="shared" ref="DU4:DU53" si="71">DT4/DS4*100</f>
        <v>31.725888324873097</v>
      </c>
      <c r="DV4" s="10">
        <f>DV5+DV6+DV13+DV14+DV15+DV17+DV16</f>
        <v>75700</v>
      </c>
      <c r="DW4" s="10">
        <f>DW5+DW6+DW13+DW14+DW15+DW17+DW16</f>
        <v>6268.2</v>
      </c>
      <c r="DX4" s="12">
        <f t="shared" ref="DX4:DX53" si="72">DW4/DV4*100</f>
        <v>8.2803170409511218</v>
      </c>
      <c r="DY4" s="10">
        <f>DY5+DY6+DY13+DY14+DY15+DY17+DY16</f>
        <v>15000</v>
      </c>
      <c r="DZ4" s="10">
        <f>DZ5+DZ6+DZ13+DZ14+DZ15+DZ17+DZ16</f>
        <v>0</v>
      </c>
      <c r="EA4" s="12">
        <f t="shared" ref="EA4:EA53" si="73">DZ4/DY4*100</f>
        <v>0</v>
      </c>
      <c r="EB4" s="10">
        <f>EB5+EB6+EB13+EB14+EB15+EB17+EB16</f>
        <v>9124500</v>
      </c>
      <c r="EC4" s="10">
        <f>EC5+EC6+EC13+EC14+EC15+EC17+EC16</f>
        <v>1752980.0000000002</v>
      </c>
      <c r="ED4" s="12">
        <f t="shared" ref="ED4:ED53" si="74">EC4/EB4*100</f>
        <v>19.211792426982303</v>
      </c>
    </row>
    <row r="5" spans="1:147" x14ac:dyDescent="0.25">
      <c r="A5" s="5" t="s">
        <v>35</v>
      </c>
      <c r="B5" s="15" t="s">
        <v>36</v>
      </c>
      <c r="C5" s="16" t="s">
        <v>37</v>
      </c>
      <c r="D5" s="17"/>
      <c r="E5" s="17"/>
      <c r="F5" s="8">
        <f t="shared" ref="F5:G18" si="75">I5+U5+BB5+BN5+CI5+BK5</f>
        <v>1334000</v>
      </c>
      <c r="G5" s="8">
        <f t="shared" si="75"/>
        <v>335371.49</v>
      </c>
      <c r="H5" s="12">
        <f t="shared" ref="H5:H53" si="76">G5/F5*100</f>
        <v>25.140291604197902</v>
      </c>
      <c r="I5" s="6">
        <f>L5+O5+R5</f>
        <v>1334000</v>
      </c>
      <c r="J5" s="6">
        <f>M5+P5+S5</f>
        <v>335371.49</v>
      </c>
      <c r="K5" s="12">
        <f t="shared" si="1"/>
        <v>25.140291604197902</v>
      </c>
      <c r="L5" s="19">
        <f>1024600</f>
        <v>1024600</v>
      </c>
      <c r="M5" s="20">
        <f>45000+212581.79</f>
        <v>257581.79</v>
      </c>
      <c r="N5" s="12">
        <f t="shared" si="3"/>
        <v>25.139741362482919</v>
      </c>
      <c r="O5" s="21"/>
      <c r="P5" s="21"/>
      <c r="Q5" s="12" t="e">
        <f t="shared" si="5"/>
        <v>#DIV/0!</v>
      </c>
      <c r="R5" s="19">
        <f>309400</f>
        <v>309400</v>
      </c>
      <c r="S5" s="6">
        <f>30943.32+46846.38</f>
        <v>77789.7</v>
      </c>
      <c r="T5" s="12">
        <f t="shared" si="7"/>
        <v>25.142113768584355</v>
      </c>
      <c r="U5" s="6">
        <f t="shared" ref="U5:V8" si="77">X5+AA5+AD5+AG5+AM5+AP5+AJ5</f>
        <v>0</v>
      </c>
      <c r="V5" s="6">
        <f t="shared" si="77"/>
        <v>0</v>
      </c>
      <c r="W5" s="12" t="e">
        <f t="shared" si="9"/>
        <v>#DIV/0!</v>
      </c>
      <c r="X5" s="6"/>
      <c r="Y5" s="6"/>
      <c r="Z5" s="12" t="e">
        <f t="shared" si="11"/>
        <v>#DIV/0!</v>
      </c>
      <c r="AA5" s="6"/>
      <c r="AB5" s="6"/>
      <c r="AC5" s="12" t="e">
        <f t="shared" si="13"/>
        <v>#DIV/0!</v>
      </c>
      <c r="AD5" s="6"/>
      <c r="AE5" s="6"/>
      <c r="AF5" s="12" t="e">
        <f t="shared" si="15"/>
        <v>#DIV/0!</v>
      </c>
      <c r="AG5" s="6"/>
      <c r="AH5" s="6"/>
      <c r="AI5" s="12" t="e">
        <f t="shared" si="17"/>
        <v>#DIV/0!</v>
      </c>
      <c r="AJ5" s="6"/>
      <c r="AK5" s="6"/>
      <c r="AL5" s="12" t="e">
        <f t="shared" si="19"/>
        <v>#DIV/0!</v>
      </c>
      <c r="AM5" s="6"/>
      <c r="AN5" s="6"/>
      <c r="AO5" s="12" t="e">
        <f t="shared" si="21"/>
        <v>#DIV/0!</v>
      </c>
      <c r="AP5" s="6"/>
      <c r="AQ5" s="6"/>
      <c r="AR5" s="12" t="e">
        <f t="shared" si="23"/>
        <v>#DIV/0!</v>
      </c>
      <c r="AS5" s="12"/>
      <c r="AT5" s="12"/>
      <c r="AU5" s="12"/>
      <c r="AV5" s="6"/>
      <c r="AW5" s="6"/>
      <c r="AX5" s="12" t="e">
        <f t="shared" si="27"/>
        <v>#DIV/0!</v>
      </c>
      <c r="AY5" s="12"/>
      <c r="AZ5" s="12"/>
      <c r="BA5" s="12" t="e">
        <f t="shared" si="29"/>
        <v>#DIV/0!</v>
      </c>
      <c r="BB5" s="12">
        <f t="shared" ref="BB5:BC8" si="78">BE5</f>
        <v>0</v>
      </c>
      <c r="BC5" s="12">
        <f t="shared" si="78"/>
        <v>0</v>
      </c>
      <c r="BD5" s="12" t="e">
        <f t="shared" si="31"/>
        <v>#DIV/0!</v>
      </c>
      <c r="BE5" s="6"/>
      <c r="BF5" s="6"/>
      <c r="BG5" s="12" t="e">
        <f t="shared" si="33"/>
        <v>#DIV/0!</v>
      </c>
      <c r="BH5" s="12"/>
      <c r="BI5" s="12"/>
      <c r="BJ5" s="12"/>
      <c r="BK5" s="13"/>
      <c r="BL5" s="13"/>
      <c r="BM5" s="12" t="e">
        <f t="shared" si="37"/>
        <v>#DIV/0!</v>
      </c>
      <c r="BN5" s="6">
        <f t="shared" ref="BN5:BO8" si="79">BQ5+CF5</f>
        <v>0</v>
      </c>
      <c r="BO5" s="6">
        <f t="shared" si="79"/>
        <v>0</v>
      </c>
      <c r="BP5" s="12" t="e">
        <f t="shared" si="39"/>
        <v>#DIV/0!</v>
      </c>
      <c r="BQ5" s="6"/>
      <c r="BR5" s="6"/>
      <c r="BS5" s="12" t="e">
        <f t="shared" si="41"/>
        <v>#DIV/0!</v>
      </c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12" t="e">
        <f t="shared" si="51"/>
        <v>#DIV/0!</v>
      </c>
      <c r="CI5" s="6"/>
      <c r="CJ5" s="6"/>
      <c r="CK5" s="12" t="e">
        <f t="shared" si="53"/>
        <v>#DIV/0!</v>
      </c>
      <c r="CL5" s="6"/>
      <c r="CM5" s="6"/>
      <c r="CN5" s="12" t="e">
        <f t="shared" si="55"/>
        <v>#DIV/0!</v>
      </c>
      <c r="CO5" s="6"/>
      <c r="CP5" s="6"/>
      <c r="CQ5" s="12" t="e">
        <f t="shared" si="57"/>
        <v>#DIV/0!</v>
      </c>
      <c r="CR5" s="6"/>
      <c r="CS5" s="6"/>
      <c r="CT5" s="12" t="e">
        <f t="shared" si="59"/>
        <v>#DIV/0!</v>
      </c>
      <c r="CU5" s="6"/>
      <c r="CV5" s="6"/>
      <c r="CW5" s="12" t="e">
        <f t="shared" si="61"/>
        <v>#DIV/0!</v>
      </c>
      <c r="CX5" s="6"/>
      <c r="CY5" s="6"/>
      <c r="CZ5" s="12" t="e">
        <f t="shared" si="63"/>
        <v>#DIV/0!</v>
      </c>
      <c r="DA5" s="6">
        <f>DD5+DJ5+DM5+DP5+DS5+DV5+DY5</f>
        <v>0</v>
      </c>
      <c r="DB5" s="6">
        <f>DE5+DK5+DN5+DQ5+DT5+DW5+DZ5</f>
        <v>0</v>
      </c>
      <c r="DC5" s="12" t="e">
        <f t="shared" si="65"/>
        <v>#DIV/0!</v>
      </c>
      <c r="DD5" s="6"/>
      <c r="DE5" s="6"/>
      <c r="DF5" s="12" t="e">
        <f t="shared" si="66"/>
        <v>#DIV/0!</v>
      </c>
      <c r="DG5" s="65">
        <f>DJ5+DM5+DP5+DS5+DV5+DY5</f>
        <v>0</v>
      </c>
      <c r="DH5" s="65">
        <f>DK5+DN5+DQ5+DT5+DW5+DZ5</f>
        <v>0</v>
      </c>
      <c r="DI5" s="12" t="e">
        <f t="shared" ref="DI5:DI75" si="80">DH5/DG5*100</f>
        <v>#DIV/0!</v>
      </c>
      <c r="DJ5" s="6"/>
      <c r="DK5" s="6"/>
      <c r="DL5" s="12" t="e">
        <f t="shared" si="68"/>
        <v>#DIV/0!</v>
      </c>
      <c r="DM5" s="6"/>
      <c r="DN5" s="6"/>
      <c r="DO5" s="12" t="e">
        <f t="shared" si="69"/>
        <v>#DIV/0!</v>
      </c>
      <c r="DP5" s="14"/>
      <c r="DQ5" s="14"/>
      <c r="DR5" s="12" t="e">
        <f t="shared" si="70"/>
        <v>#DIV/0!</v>
      </c>
      <c r="DS5" s="6"/>
      <c r="DT5" s="6"/>
      <c r="DU5" s="12" t="e">
        <f t="shared" si="71"/>
        <v>#DIV/0!</v>
      </c>
      <c r="DV5" s="6"/>
      <c r="DW5" s="6"/>
      <c r="DX5" s="12" t="e">
        <f t="shared" si="72"/>
        <v>#DIV/0!</v>
      </c>
      <c r="DY5" s="12"/>
      <c r="DZ5" s="12"/>
      <c r="EA5" s="12" t="e">
        <f t="shared" si="73"/>
        <v>#DIV/0!</v>
      </c>
      <c r="EB5" s="6">
        <f>I5+U5+BB5+BN5+CI5+DA5+BK5</f>
        <v>1334000</v>
      </c>
      <c r="EC5" s="6">
        <f>J5+V5+BC5+BO5+CJ5+DB5+BL5</f>
        <v>335371.49</v>
      </c>
      <c r="ED5" s="12">
        <f t="shared" si="74"/>
        <v>25.140291604197902</v>
      </c>
      <c r="EE5">
        <f>IF(M5&lt;=L5,1,0)</f>
        <v>1</v>
      </c>
      <c r="EF5">
        <f>IF(S5&lt;=R5,1,0)</f>
        <v>1</v>
      </c>
      <c r="EG5">
        <f>IF(Y5&lt;=X5,1,0)</f>
        <v>1</v>
      </c>
      <c r="EH5">
        <f>IF(AE5&lt;=AD5,1,0)</f>
        <v>1</v>
      </c>
      <c r="EI5">
        <f>IF(AN5&lt;=AM5,1,0)</f>
        <v>1</v>
      </c>
      <c r="EJ5">
        <f>IF(AQ5&lt;=AP5,1,0)</f>
        <v>1</v>
      </c>
      <c r="EK5">
        <f>IF(BL5&lt;=BK5,1,0)</f>
        <v>1</v>
      </c>
      <c r="EL5">
        <f>IF(CG5&lt;=CF5,1,0)</f>
        <v>1</v>
      </c>
      <c r="EM5">
        <f>IF(CJ5&lt;=CI5,1,0)</f>
        <v>1</v>
      </c>
      <c r="EN5">
        <f>IF(DE5&lt;=DD5,1,0)</f>
        <v>1</v>
      </c>
      <c r="EO5">
        <f>IF(DT5&lt;=DS5,1,0)</f>
        <v>1</v>
      </c>
      <c r="EP5">
        <f>IF(DW5&lt;=DV5,1,0)</f>
        <v>1</v>
      </c>
      <c r="EQ5">
        <f>SUM(EE5:EP5)</f>
        <v>12</v>
      </c>
    </row>
    <row r="6" spans="1:147" x14ac:dyDescent="0.25">
      <c r="A6" s="5" t="s">
        <v>38</v>
      </c>
      <c r="B6" s="15"/>
      <c r="C6" s="16" t="s">
        <v>39</v>
      </c>
      <c r="D6" s="17"/>
      <c r="E6" s="17"/>
      <c r="F6" s="8">
        <f>F7+F8+F9+F10+F11+F12</f>
        <v>7513000</v>
      </c>
      <c r="G6" s="8">
        <f>G7+G8+G9+G10+G11+G12</f>
        <v>1374047.4100000004</v>
      </c>
      <c r="H6" s="12">
        <f t="shared" si="76"/>
        <v>18.288931319046991</v>
      </c>
      <c r="I6" s="8">
        <f>I7+I8+I9+I10+I11+I12</f>
        <v>7172100</v>
      </c>
      <c r="J6" s="8">
        <f>J7+J8+J9+J10+J11+J12</f>
        <v>1262796.5000000002</v>
      </c>
      <c r="K6" s="12">
        <f t="shared" si="1"/>
        <v>17.607067664979578</v>
      </c>
      <c r="L6" s="8">
        <f t="shared" ref="L6:M6" si="81">L7+L8+L10+L11+L12</f>
        <v>5508500</v>
      </c>
      <c r="M6" s="8">
        <f t="shared" si="81"/>
        <v>1000990.4100000001</v>
      </c>
      <c r="N6" s="12">
        <f t="shared" si="3"/>
        <v>18.171742035036765</v>
      </c>
      <c r="O6" s="8">
        <f t="shared" ref="O6:P6" si="82">O7+O8+O10+O11+O12</f>
        <v>0</v>
      </c>
      <c r="P6" s="8">
        <f t="shared" si="82"/>
        <v>0</v>
      </c>
      <c r="Q6" s="12" t="e">
        <f t="shared" si="5"/>
        <v>#DIV/0!</v>
      </c>
      <c r="R6" s="8">
        <f t="shared" ref="R6:S6" si="83">R7+R8+R10+R11+R12</f>
        <v>1663600</v>
      </c>
      <c r="S6" s="8">
        <f t="shared" si="83"/>
        <v>261806.09</v>
      </c>
      <c r="T6" s="12">
        <f t="shared" si="7"/>
        <v>15.737322072613608</v>
      </c>
      <c r="U6" s="8">
        <f>U7+U8+U9+U10+U11+U12</f>
        <v>340300</v>
      </c>
      <c r="V6" s="8">
        <f>V7+V8+V9+V10+V11+V12</f>
        <v>110688.41</v>
      </c>
      <c r="W6" s="12">
        <f t="shared" si="9"/>
        <v>32.526714663532182</v>
      </c>
      <c r="X6" s="8">
        <f>X7+X8+X9+X10+X11+X12</f>
        <v>100000</v>
      </c>
      <c r="Y6" s="8">
        <f>Y7+Y8+Y9+Y10+Y11+Y12</f>
        <v>31069.29</v>
      </c>
      <c r="Z6" s="12">
        <f t="shared" si="11"/>
        <v>31.069289999999999</v>
      </c>
      <c r="AA6" s="8">
        <f>AA7+AA8+AA9+AA10+AA11+AA12</f>
        <v>0</v>
      </c>
      <c r="AB6" s="8">
        <f>AB7+AB8+AB9+AB10+AB11+AB12</f>
        <v>0</v>
      </c>
      <c r="AC6" s="12" t="e">
        <f t="shared" si="13"/>
        <v>#DIV/0!</v>
      </c>
      <c r="AD6" s="8">
        <f>AD7+AD8+AD9+AD10+AD11+AD12</f>
        <v>150000</v>
      </c>
      <c r="AE6" s="8">
        <f>AE7+AE8+AE9+AE10+AE11+AE12</f>
        <v>55119.12</v>
      </c>
      <c r="AF6" s="12">
        <f t="shared" si="15"/>
        <v>36.746080000000006</v>
      </c>
      <c r="AG6" s="8">
        <f>AG7+AG8+AG9+AG10+AG11+AG12</f>
        <v>0</v>
      </c>
      <c r="AH6" s="8">
        <f>AH7+AH8+AH9+AH10+AH11+AH12</f>
        <v>0</v>
      </c>
      <c r="AI6" s="12" t="e">
        <f t="shared" si="17"/>
        <v>#DIV/0!</v>
      </c>
      <c r="AJ6" s="8">
        <f>AJ7+AJ8+AJ9+AJ10+AJ11+AJ12</f>
        <v>0</v>
      </c>
      <c r="AK6" s="8">
        <f>AK7+AK8+AK9+AK10+AK11+AK12</f>
        <v>0</v>
      </c>
      <c r="AL6" s="12" t="e">
        <f t="shared" si="19"/>
        <v>#DIV/0!</v>
      </c>
      <c r="AM6" s="8">
        <f>AM7+AM8+AM9+AM10+AM11+AM12</f>
        <v>10900</v>
      </c>
      <c r="AN6" s="8">
        <f>AN7+AN8+AN9+AN10+AN11+AN12</f>
        <v>600</v>
      </c>
      <c r="AO6" s="12">
        <f t="shared" si="21"/>
        <v>5.5045871559633035</v>
      </c>
      <c r="AP6" s="8">
        <f>AP7+AP8+AP9+AP10+AP11+AP12</f>
        <v>79400</v>
      </c>
      <c r="AQ6" s="8">
        <f>AQ7+AQ8+AQ9+AQ10+AQ11+AQ12</f>
        <v>23900</v>
      </c>
      <c r="AR6" s="12">
        <f t="shared" si="23"/>
        <v>30.100755667506295</v>
      </c>
      <c r="AS6" s="8">
        <f>AS7+AS8+AS9+AS10+AS11+AS12</f>
        <v>0</v>
      </c>
      <c r="AT6" s="8">
        <f>AT7+AT8+AT9+AT10+AT11+AT12</f>
        <v>0</v>
      </c>
      <c r="AU6" s="12" t="e">
        <f t="shared" ref="AU6:AU16" si="84">AT6/AS6*100</f>
        <v>#DIV/0!</v>
      </c>
      <c r="AV6" s="8">
        <f>AV7+AV8+AV9+AV10+AV11+AV12</f>
        <v>0</v>
      </c>
      <c r="AW6" s="8">
        <f>AW7+AW8+AW9+AW10+AW11+AW12</f>
        <v>0</v>
      </c>
      <c r="AX6" s="12" t="e">
        <f t="shared" si="27"/>
        <v>#DIV/0!</v>
      </c>
      <c r="AY6" s="8">
        <f>AY7+AY8+AY9+AY10+AY11+AY12</f>
        <v>0</v>
      </c>
      <c r="AZ6" s="8">
        <f>AZ7+AZ8+AZ9+AZ10+AZ11+AZ12</f>
        <v>0</v>
      </c>
      <c r="BA6" s="12" t="e">
        <f t="shared" si="29"/>
        <v>#DIV/0!</v>
      </c>
      <c r="BB6" s="8">
        <f t="shared" ref="BB6:BC6" si="85">BB7+BB8+BB10+BB11+BB12</f>
        <v>0</v>
      </c>
      <c r="BC6" s="8">
        <f t="shared" si="85"/>
        <v>0</v>
      </c>
      <c r="BD6" s="12" t="e">
        <f t="shared" si="31"/>
        <v>#DIV/0!</v>
      </c>
      <c r="BE6" s="8">
        <f t="shared" ref="BE6:BF6" si="86">BE7+BE8+BE10+BE11+BE12</f>
        <v>0</v>
      </c>
      <c r="BF6" s="8">
        <f t="shared" si="86"/>
        <v>0</v>
      </c>
      <c r="BG6" s="12" t="e">
        <f t="shared" si="33"/>
        <v>#DIV/0!</v>
      </c>
      <c r="BH6" s="8">
        <f t="shared" ref="BH6:BI6" si="87">BH7+BH8+BH10+BH11+BH12</f>
        <v>0</v>
      </c>
      <c r="BI6" s="8">
        <f t="shared" si="87"/>
        <v>0</v>
      </c>
      <c r="BJ6" s="12" t="e">
        <f t="shared" ref="BJ6" si="88">BI6/BH6*100</f>
        <v>#DIV/0!</v>
      </c>
      <c r="BK6" s="8">
        <f>BK7+BK8+BK9+BK10+BK11+BK12</f>
        <v>0</v>
      </c>
      <c r="BL6" s="8">
        <f>BL7+BL8+BL9+BL10+BL11+BL12</f>
        <v>0</v>
      </c>
      <c r="BM6" s="12" t="e">
        <f t="shared" si="37"/>
        <v>#DIV/0!</v>
      </c>
      <c r="BN6" s="8">
        <f>BN7+BN8+BN9+BN10+BN11+BN12</f>
        <v>0</v>
      </c>
      <c r="BO6" s="8">
        <f>BO7+BO8+BO9+BO10+BO11+BO12</f>
        <v>0</v>
      </c>
      <c r="BP6" s="12" t="e">
        <f t="shared" si="39"/>
        <v>#DIV/0!</v>
      </c>
      <c r="BQ6" s="8">
        <f t="shared" ref="BQ6:BR6" si="89">BQ7+BQ8+BQ10+BQ11+BQ12</f>
        <v>0</v>
      </c>
      <c r="BR6" s="8">
        <f t="shared" si="89"/>
        <v>0</v>
      </c>
      <c r="BS6" s="12" t="e">
        <f t="shared" si="41"/>
        <v>#DIV/0!</v>
      </c>
      <c r="BT6" s="8">
        <f t="shared" ref="BT6:BU6" si="90">BT7+BT8+BT10+BT11+BT12</f>
        <v>0</v>
      </c>
      <c r="BU6" s="8">
        <f t="shared" si="90"/>
        <v>0</v>
      </c>
      <c r="BV6" s="12" t="e">
        <f t="shared" ref="BV6" si="91">BU6/BT6*100</f>
        <v>#DIV/0!</v>
      </c>
      <c r="BW6" s="8">
        <f t="shared" ref="BW6:BX6" si="92">BW7+BW8+BW10+BW11+BW12</f>
        <v>0</v>
      </c>
      <c r="BX6" s="8">
        <f t="shared" si="92"/>
        <v>0</v>
      </c>
      <c r="BY6" s="12" t="e">
        <f t="shared" ref="BY6" si="93">BX6/BW6*100</f>
        <v>#DIV/0!</v>
      </c>
      <c r="BZ6" s="8">
        <f t="shared" ref="BZ6:CA6" si="94">BZ7+BZ8+BZ10+BZ11+BZ12</f>
        <v>0</v>
      </c>
      <c r="CA6" s="8">
        <f t="shared" si="94"/>
        <v>0</v>
      </c>
      <c r="CB6" s="12" t="e">
        <f t="shared" ref="CB6" si="95">CA6/BZ6*100</f>
        <v>#DIV/0!</v>
      </c>
      <c r="CC6" s="8">
        <f t="shared" ref="CC6:CD6" si="96">CC7+CC8+CC10+CC11+CC12</f>
        <v>0</v>
      </c>
      <c r="CD6" s="8">
        <f t="shared" si="96"/>
        <v>0</v>
      </c>
      <c r="CE6" s="12" t="e">
        <f t="shared" ref="CE6" si="97">CD6/CC6*100</f>
        <v>#DIV/0!</v>
      </c>
      <c r="CF6" s="8">
        <f>CF7+CF8+CF9+CF10+CF11+CF12</f>
        <v>0</v>
      </c>
      <c r="CG6" s="8">
        <f>CG7+CG8+CG9+CG10+CG11+CG12</f>
        <v>0</v>
      </c>
      <c r="CH6" s="12" t="e">
        <f t="shared" si="51"/>
        <v>#DIV/0!</v>
      </c>
      <c r="CI6" s="8">
        <f>CI7+CI8+CI9+CI10+CI11+CI12</f>
        <v>600</v>
      </c>
      <c r="CJ6" s="8">
        <f>CJ7+CJ8+CJ9+CJ10+CJ11+CJ12</f>
        <v>562.5</v>
      </c>
      <c r="CK6" s="12">
        <f t="shared" si="53"/>
        <v>93.75</v>
      </c>
      <c r="CL6" s="8">
        <f>CL7+CL8+CL9+CL10+CL11+CL12</f>
        <v>0</v>
      </c>
      <c r="CM6" s="8">
        <f>CM7+CM8+CM9+CM10+CM11+CM12</f>
        <v>0</v>
      </c>
      <c r="CN6" s="12" t="e">
        <f t="shared" si="55"/>
        <v>#DIV/0!</v>
      </c>
      <c r="CO6" s="8">
        <f>CO7+CO8+CO9+CO10+CO11+CO12</f>
        <v>0</v>
      </c>
      <c r="CP6" s="8">
        <f>CP7+CP8+CP9+CP10+CP11+CP12</f>
        <v>0</v>
      </c>
      <c r="CQ6" s="12" t="e">
        <f t="shared" si="57"/>
        <v>#DIV/0!</v>
      </c>
      <c r="CR6" s="8">
        <f>CR7+CR8+CR9+CR10+CR11+CR12</f>
        <v>0</v>
      </c>
      <c r="CS6" s="8">
        <f>CS7+CS8+CS9+CS10+CS11+CS12</f>
        <v>0</v>
      </c>
      <c r="CT6" s="12" t="e">
        <f t="shared" si="59"/>
        <v>#DIV/0!</v>
      </c>
      <c r="CU6" s="8">
        <f>CU7+CU8+CU9+CU10+CU11+CU12</f>
        <v>0</v>
      </c>
      <c r="CV6" s="8">
        <f>CV7+CV8+CV9+CV10+CV11+CV12</f>
        <v>0</v>
      </c>
      <c r="CW6" s="12" t="e">
        <f t="shared" si="61"/>
        <v>#DIV/0!</v>
      </c>
      <c r="CX6" s="8">
        <f>CX7+CX8+CX9+CX10+CX11+CX12</f>
        <v>600</v>
      </c>
      <c r="CY6" s="8">
        <f>CY7+CY8+CY9+CY10+CY11+CY12</f>
        <v>562.5</v>
      </c>
      <c r="CZ6" s="12">
        <f t="shared" si="63"/>
        <v>93.75</v>
      </c>
      <c r="DA6" s="8">
        <f>DA7+DA8+DA9+DA10+DA11+DA12</f>
        <v>108800</v>
      </c>
      <c r="DB6" s="8">
        <f>DB7+DB8+DB9+DB10+DB11+DB12</f>
        <v>31268.2</v>
      </c>
      <c r="DC6" s="12">
        <f t="shared" si="65"/>
        <v>28.739154411764705</v>
      </c>
      <c r="DD6" s="8">
        <f>DD7+DD8+DD9+DD10+DD11+DD12</f>
        <v>0</v>
      </c>
      <c r="DE6" s="8">
        <f>DE7+DE8+DE9+DE10+DE11+DE12</f>
        <v>0</v>
      </c>
      <c r="DF6" s="12" t="e">
        <f t="shared" si="66"/>
        <v>#DIV/0!</v>
      </c>
      <c r="DG6" s="8">
        <f>DG7+DG8+DG9+DG10+DG11+DG12</f>
        <v>108800</v>
      </c>
      <c r="DH6" s="8">
        <f>DH7+DH8+DH9+DH10+DH11+DH12</f>
        <v>31268.2</v>
      </c>
      <c r="DI6" s="12">
        <f t="shared" si="80"/>
        <v>28.739154411764705</v>
      </c>
      <c r="DJ6" s="8">
        <f>DJ7+DJ8+DJ9+DJ10+DJ11+DJ12</f>
        <v>0</v>
      </c>
      <c r="DK6" s="8">
        <f>DK7+DK8+DK9+DK10+DK11+DK12</f>
        <v>0</v>
      </c>
      <c r="DL6" s="12" t="e">
        <f t="shared" si="68"/>
        <v>#DIV/0!</v>
      </c>
      <c r="DM6" s="8">
        <f>DM7+DM8+DM9+DM10+DM11+DM12</f>
        <v>0</v>
      </c>
      <c r="DN6" s="8">
        <f>DN7+DN8+DN9+DN10+DN11+DN12</f>
        <v>0</v>
      </c>
      <c r="DO6" s="12" t="e">
        <f t="shared" si="69"/>
        <v>#DIV/0!</v>
      </c>
      <c r="DP6" s="8">
        <f>DP7+DP8+DP9+DP10+DP11+DP12</f>
        <v>0</v>
      </c>
      <c r="DQ6" s="8">
        <f>DQ7+DQ8+DQ9+DQ10+DQ11+DQ12</f>
        <v>0</v>
      </c>
      <c r="DR6" s="12" t="e">
        <f t="shared" si="70"/>
        <v>#DIV/0!</v>
      </c>
      <c r="DS6" s="8">
        <f>DS7+DS8+DS9+DS10+DS11+DS12</f>
        <v>78800</v>
      </c>
      <c r="DT6" s="8">
        <f>DT7+DT8+DT9+DT10+DT11+DT12</f>
        <v>25000</v>
      </c>
      <c r="DU6" s="12">
        <f t="shared" si="71"/>
        <v>31.725888324873097</v>
      </c>
      <c r="DV6" s="8">
        <f>DV7+DV8+DV9+DV10+DV11+DV12</f>
        <v>15000</v>
      </c>
      <c r="DW6" s="8">
        <f>DW7+DW8+DW9+DW10+DW11+DW12</f>
        <v>6268.2</v>
      </c>
      <c r="DX6" s="12">
        <f t="shared" si="72"/>
        <v>41.787999999999997</v>
      </c>
      <c r="DY6" s="8">
        <f>DY7+DY8+DY9+DY10+DY11+DY12</f>
        <v>15000</v>
      </c>
      <c r="DZ6" s="8">
        <f>DZ7+DZ8+DZ9+DZ10+DZ11+DZ12</f>
        <v>0</v>
      </c>
      <c r="EA6" s="12">
        <f t="shared" si="73"/>
        <v>0</v>
      </c>
      <c r="EB6" s="8">
        <f>EB7+EB8+EB9+EB10+EB11+EB12</f>
        <v>7621800</v>
      </c>
      <c r="EC6" s="8">
        <f>EC7+EC8+EC9+EC10+EC11+EC12</f>
        <v>1405315.6100000003</v>
      </c>
      <c r="ED6" s="12">
        <f t="shared" si="74"/>
        <v>18.438106615235249</v>
      </c>
    </row>
    <row r="7" spans="1:147" x14ac:dyDescent="0.25">
      <c r="A7" s="5"/>
      <c r="B7" s="15" t="s">
        <v>36</v>
      </c>
      <c r="C7" s="16" t="s">
        <v>108</v>
      </c>
      <c r="D7" s="17"/>
      <c r="E7" s="17"/>
      <c r="F7" s="8">
        <f t="shared" si="75"/>
        <v>7172100</v>
      </c>
      <c r="G7" s="8">
        <f>J7+V7+BC7+BO7+CJ7+BL7</f>
        <v>1262796.5000000002</v>
      </c>
      <c r="H7" s="12">
        <f t="shared" si="76"/>
        <v>17.607067664979578</v>
      </c>
      <c r="I7" s="6">
        <f>L7+O7+R7</f>
        <v>7172100</v>
      </c>
      <c r="J7" s="6">
        <f t="shared" ref="I7:J18" si="98">M7+P7+S7</f>
        <v>1262796.5000000002</v>
      </c>
      <c r="K7" s="12">
        <f t="shared" si="1"/>
        <v>17.607067664979578</v>
      </c>
      <c r="L7" s="19">
        <f>5508500</f>
        <v>5508500</v>
      </c>
      <c r="M7" s="20">
        <f>195293.26+429003.32+376693.83</f>
        <v>1000990.4100000001</v>
      </c>
      <c r="N7" s="12">
        <f t="shared" si="3"/>
        <v>18.171742035036765</v>
      </c>
      <c r="O7" s="21"/>
      <c r="P7" s="21"/>
      <c r="Q7" s="12" t="e">
        <f t="shared" si="5"/>
        <v>#DIV/0!</v>
      </c>
      <c r="R7" s="19">
        <f>1663600</f>
        <v>1663600</v>
      </c>
      <c r="S7" s="6">
        <f>265.62+130672.88+130867.59</f>
        <v>261806.09</v>
      </c>
      <c r="T7" s="12">
        <f t="shared" si="7"/>
        <v>15.737322072613608</v>
      </c>
      <c r="U7" s="6">
        <f t="shared" si="77"/>
        <v>0</v>
      </c>
      <c r="V7" s="6">
        <f t="shared" si="77"/>
        <v>0</v>
      </c>
      <c r="W7" s="12" t="e">
        <f t="shared" si="9"/>
        <v>#DIV/0!</v>
      </c>
      <c r="X7" s="6"/>
      <c r="Y7" s="6"/>
      <c r="Z7" s="12" t="e">
        <f t="shared" si="11"/>
        <v>#DIV/0!</v>
      </c>
      <c r="AA7" s="6"/>
      <c r="AB7" s="6"/>
      <c r="AC7" s="12" t="e">
        <f t="shared" si="13"/>
        <v>#DIV/0!</v>
      </c>
      <c r="AD7" s="6"/>
      <c r="AE7" s="6"/>
      <c r="AF7" s="12" t="e">
        <f t="shared" si="15"/>
        <v>#DIV/0!</v>
      </c>
      <c r="AG7" s="6"/>
      <c r="AH7" s="6"/>
      <c r="AI7" s="12" t="e">
        <f t="shared" si="17"/>
        <v>#DIV/0!</v>
      </c>
      <c r="AJ7" s="6"/>
      <c r="AK7" s="6"/>
      <c r="AL7" s="12" t="e">
        <f t="shared" si="19"/>
        <v>#DIV/0!</v>
      </c>
      <c r="AM7" s="6"/>
      <c r="AN7" s="6"/>
      <c r="AO7" s="12" t="e">
        <f t="shared" si="21"/>
        <v>#DIV/0!</v>
      </c>
      <c r="AP7" s="6"/>
      <c r="AQ7" s="6"/>
      <c r="AR7" s="12" t="e">
        <f t="shared" si="23"/>
        <v>#DIV/0!</v>
      </c>
      <c r="AS7" s="12"/>
      <c r="AT7" s="12"/>
      <c r="AU7" s="12" t="e">
        <f t="shared" si="84"/>
        <v>#DIV/0!</v>
      </c>
      <c r="AV7" s="6"/>
      <c r="AW7" s="6"/>
      <c r="AX7" s="12" t="e">
        <f t="shared" si="27"/>
        <v>#DIV/0!</v>
      </c>
      <c r="AY7" s="12"/>
      <c r="AZ7" s="12"/>
      <c r="BA7" s="12" t="e">
        <f t="shared" si="29"/>
        <v>#DIV/0!</v>
      </c>
      <c r="BB7" s="12">
        <f t="shared" si="78"/>
        <v>0</v>
      </c>
      <c r="BC7" s="12">
        <f t="shared" si="78"/>
        <v>0</v>
      </c>
      <c r="BD7" s="12" t="e">
        <f t="shared" si="31"/>
        <v>#DIV/0!</v>
      </c>
      <c r="BE7" s="6"/>
      <c r="BF7" s="6"/>
      <c r="BG7" s="12" t="e">
        <f t="shared" si="33"/>
        <v>#DIV/0!</v>
      </c>
      <c r="BH7" s="12"/>
      <c r="BI7" s="12"/>
      <c r="BJ7" s="12"/>
      <c r="BK7" s="13"/>
      <c r="BL7" s="13"/>
      <c r="BM7" s="12" t="e">
        <f t="shared" si="37"/>
        <v>#DIV/0!</v>
      </c>
      <c r="BN7" s="6">
        <f t="shared" si="79"/>
        <v>0</v>
      </c>
      <c r="BO7" s="6">
        <f t="shared" si="79"/>
        <v>0</v>
      </c>
      <c r="BP7" s="12" t="e">
        <f t="shared" si="39"/>
        <v>#DIV/0!</v>
      </c>
      <c r="BQ7" s="6"/>
      <c r="BR7" s="6"/>
      <c r="BS7" s="12" t="e">
        <f t="shared" si="41"/>
        <v>#DIV/0!</v>
      </c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12" t="e">
        <f t="shared" si="51"/>
        <v>#DIV/0!</v>
      </c>
      <c r="CI7" s="6">
        <f>CL7+CO7+CR7+CU7+CX7</f>
        <v>0</v>
      </c>
      <c r="CJ7" s="6">
        <f>CM7+CP7+CS7+CV7+CY7</f>
        <v>0</v>
      </c>
      <c r="CK7" s="12" t="e">
        <f t="shared" si="53"/>
        <v>#DIV/0!</v>
      </c>
      <c r="CL7" s="6"/>
      <c r="CM7" s="6"/>
      <c r="CN7" s="12" t="e">
        <f t="shared" si="55"/>
        <v>#DIV/0!</v>
      </c>
      <c r="CO7" s="6"/>
      <c r="CP7" s="6"/>
      <c r="CQ7" s="12" t="e">
        <f t="shared" si="57"/>
        <v>#DIV/0!</v>
      </c>
      <c r="CR7" s="6"/>
      <c r="CS7" s="6"/>
      <c r="CT7" s="12" t="e">
        <f t="shared" si="59"/>
        <v>#DIV/0!</v>
      </c>
      <c r="CU7" s="6"/>
      <c r="CV7" s="6"/>
      <c r="CW7" s="12" t="e">
        <f t="shared" si="61"/>
        <v>#DIV/0!</v>
      </c>
      <c r="CX7" s="6"/>
      <c r="CY7" s="6"/>
      <c r="CZ7" s="12" t="e">
        <f t="shared" si="63"/>
        <v>#DIV/0!</v>
      </c>
      <c r="DA7" s="6">
        <f t="shared" ref="DA7:DB15" si="99">DD7+DJ7+DM7+DP7+DS7+DV7+DY7</f>
        <v>0</v>
      </c>
      <c r="DB7" s="6">
        <f t="shared" si="99"/>
        <v>0</v>
      </c>
      <c r="DC7" s="12" t="e">
        <f t="shared" si="65"/>
        <v>#DIV/0!</v>
      </c>
      <c r="DD7" s="6"/>
      <c r="DE7" s="6"/>
      <c r="DF7" s="12" t="e">
        <f t="shared" si="66"/>
        <v>#DIV/0!</v>
      </c>
      <c r="DG7" s="65">
        <f t="shared" ref="DG7:DH15" si="100">DJ7+DM7+DP7+DS7+DV7+DY7</f>
        <v>0</v>
      </c>
      <c r="DH7" s="65">
        <f t="shared" si="100"/>
        <v>0</v>
      </c>
      <c r="DI7" s="12" t="e">
        <f t="shared" si="80"/>
        <v>#DIV/0!</v>
      </c>
      <c r="DJ7" s="6"/>
      <c r="DK7" s="6"/>
      <c r="DL7" s="12" t="e">
        <f t="shared" si="68"/>
        <v>#DIV/0!</v>
      </c>
      <c r="DM7" s="6"/>
      <c r="DN7" s="6"/>
      <c r="DO7" s="12" t="e">
        <f t="shared" si="69"/>
        <v>#DIV/0!</v>
      </c>
      <c r="DP7" s="14"/>
      <c r="DQ7" s="14"/>
      <c r="DR7" s="12" t="e">
        <f t="shared" si="70"/>
        <v>#DIV/0!</v>
      </c>
      <c r="DS7" s="6"/>
      <c r="DT7" s="6"/>
      <c r="DU7" s="12" t="e">
        <f t="shared" si="71"/>
        <v>#DIV/0!</v>
      </c>
      <c r="DV7" s="6"/>
      <c r="DW7" s="6"/>
      <c r="DX7" s="12" t="e">
        <f t="shared" si="72"/>
        <v>#DIV/0!</v>
      </c>
      <c r="DY7" s="12"/>
      <c r="DZ7" s="12"/>
      <c r="EA7" s="12" t="e">
        <f t="shared" si="73"/>
        <v>#DIV/0!</v>
      </c>
      <c r="EB7" s="6">
        <f t="shared" ref="EB7:EC15" si="101">I7+U7+BB7+BN7+CI7+DA7+BK7</f>
        <v>7172100</v>
      </c>
      <c r="EC7" s="6">
        <f t="shared" si="101"/>
        <v>1262796.5000000002</v>
      </c>
      <c r="ED7" s="12">
        <f t="shared" si="74"/>
        <v>17.607067664979578</v>
      </c>
      <c r="EE7">
        <f>IF(M7&lt;=L7,1,0)</f>
        <v>1</v>
      </c>
      <c r="EF7">
        <f>IF(S7&lt;=R7,1,0)</f>
        <v>1</v>
      </c>
      <c r="EG7">
        <f>IF(Y7&lt;=X7,1,0)</f>
        <v>1</v>
      </c>
      <c r="EH7">
        <f>IF(AE7&lt;=AD7,1,0)</f>
        <v>1</v>
      </c>
      <c r="EI7">
        <f>IF(AN7&lt;=AM7,1,0)</f>
        <v>1</v>
      </c>
      <c r="EJ7">
        <f>IF(AQ7&lt;=AP7,1,0)</f>
        <v>1</v>
      </c>
      <c r="EK7">
        <f>IF(BL7&lt;=BK7,1,0)</f>
        <v>1</v>
      </c>
      <c r="EL7">
        <f>IF(CG7&lt;=CF7,1,0)</f>
        <v>1</v>
      </c>
      <c r="EM7">
        <f>IF(CJ7&lt;=CI7,1,0)</f>
        <v>1</v>
      </c>
      <c r="EN7">
        <f>IF(DE7&lt;=DD7,1,0)</f>
        <v>1</v>
      </c>
      <c r="EO7">
        <f>IF(DT7&lt;=DS7,1,0)</f>
        <v>1</v>
      </c>
      <c r="EP7">
        <f>IF(DW7&lt;=DV7,1,0)</f>
        <v>1</v>
      </c>
      <c r="EQ7">
        <f>SUM(EE7:EP7)</f>
        <v>12</v>
      </c>
    </row>
    <row r="8" spans="1:147" x14ac:dyDescent="0.25">
      <c r="A8" s="5"/>
      <c r="B8" s="15">
        <v>244</v>
      </c>
      <c r="C8" s="16" t="s">
        <v>40</v>
      </c>
      <c r="D8" s="17"/>
      <c r="E8" s="17"/>
      <c r="F8" s="8">
        <f t="shared" si="75"/>
        <v>190300</v>
      </c>
      <c r="G8" s="8">
        <f t="shared" si="75"/>
        <v>55569.29</v>
      </c>
      <c r="H8" s="12">
        <f t="shared" si="76"/>
        <v>29.200888071466107</v>
      </c>
      <c r="I8" s="6">
        <f t="shared" si="98"/>
        <v>0</v>
      </c>
      <c r="J8" s="6">
        <f t="shared" si="98"/>
        <v>0</v>
      </c>
      <c r="K8" s="12" t="e">
        <f t="shared" si="1"/>
        <v>#DIV/0!</v>
      </c>
      <c r="L8" s="22"/>
      <c r="M8" s="6"/>
      <c r="N8" s="12" t="e">
        <f t="shared" si="3"/>
        <v>#DIV/0!</v>
      </c>
      <c r="O8" s="5"/>
      <c r="P8" s="5"/>
      <c r="Q8" s="12" t="e">
        <f t="shared" si="5"/>
        <v>#DIV/0!</v>
      </c>
      <c r="R8" s="22"/>
      <c r="S8" s="6"/>
      <c r="T8" s="12" t="e">
        <f t="shared" si="7"/>
        <v>#DIV/0!</v>
      </c>
      <c r="U8" s="6">
        <f>X8+AA8+AD8+AG8+AM8+AP8+AJ8</f>
        <v>190300</v>
      </c>
      <c r="V8" s="6">
        <f t="shared" si="77"/>
        <v>55569.29</v>
      </c>
      <c r="W8" s="12">
        <f t="shared" si="9"/>
        <v>29.200888071466107</v>
      </c>
      <c r="X8" s="6">
        <f>100000</f>
        <v>100000</v>
      </c>
      <c r="Y8" s="6">
        <f>13205.01+8000+9864.28</f>
        <v>31069.29</v>
      </c>
      <c r="Z8" s="12">
        <f t="shared" si="11"/>
        <v>31.069289999999999</v>
      </c>
      <c r="AA8" s="6"/>
      <c r="AB8" s="6"/>
      <c r="AC8" s="12" t="e">
        <f t="shared" si="13"/>
        <v>#DIV/0!</v>
      </c>
      <c r="AD8" s="6">
        <f>150000-150000</f>
        <v>0</v>
      </c>
      <c r="AE8" s="6"/>
      <c r="AF8" s="12" t="e">
        <f t="shared" si="15"/>
        <v>#DIV/0!</v>
      </c>
      <c r="AG8" s="6"/>
      <c r="AH8" s="6"/>
      <c r="AI8" s="12" t="e">
        <f t="shared" si="17"/>
        <v>#DIV/0!</v>
      </c>
      <c r="AJ8" s="6"/>
      <c r="AK8" s="6"/>
      <c r="AL8" s="12" t="e">
        <f t="shared" si="19"/>
        <v>#DIV/0!</v>
      </c>
      <c r="AM8" s="6">
        <f>10900</f>
        <v>10900</v>
      </c>
      <c r="AN8" s="6">
        <f>600</f>
        <v>600</v>
      </c>
      <c r="AO8" s="12">
        <f t="shared" si="21"/>
        <v>5.5045871559633035</v>
      </c>
      <c r="AP8" s="6">
        <f>80000-600</f>
        <v>79400</v>
      </c>
      <c r="AQ8" s="64">
        <f>16900+7000</f>
        <v>23900</v>
      </c>
      <c r="AR8" s="12">
        <f t="shared" si="23"/>
        <v>30.100755667506295</v>
      </c>
      <c r="AS8" s="12"/>
      <c r="AT8" s="12"/>
      <c r="AU8" s="12" t="e">
        <f t="shared" si="84"/>
        <v>#DIV/0!</v>
      </c>
      <c r="AV8" s="6"/>
      <c r="AW8" s="47"/>
      <c r="AX8" s="12" t="e">
        <f t="shared" si="27"/>
        <v>#DIV/0!</v>
      </c>
      <c r="AY8" s="12"/>
      <c r="AZ8" s="12"/>
      <c r="BA8" s="12" t="e">
        <f t="shared" si="29"/>
        <v>#DIV/0!</v>
      </c>
      <c r="BB8" s="12">
        <f t="shared" si="78"/>
        <v>0</v>
      </c>
      <c r="BC8" s="12">
        <f t="shared" si="78"/>
        <v>0</v>
      </c>
      <c r="BD8" s="12" t="e">
        <f t="shared" si="31"/>
        <v>#DIV/0!</v>
      </c>
      <c r="BE8" s="6"/>
      <c r="BF8" s="6"/>
      <c r="BG8" s="12" t="e">
        <f t="shared" si="33"/>
        <v>#DIV/0!</v>
      </c>
      <c r="BH8" s="12"/>
      <c r="BI8" s="12"/>
      <c r="BJ8" s="12"/>
      <c r="BK8" s="13"/>
      <c r="BL8" s="13"/>
      <c r="BM8" s="12" t="e">
        <f t="shared" si="37"/>
        <v>#DIV/0!</v>
      </c>
      <c r="BN8" s="6">
        <f t="shared" si="79"/>
        <v>0</v>
      </c>
      <c r="BO8" s="6">
        <f t="shared" si="79"/>
        <v>0</v>
      </c>
      <c r="BP8" s="12" t="e">
        <f t="shared" si="39"/>
        <v>#DIV/0!</v>
      </c>
      <c r="BQ8" s="6"/>
      <c r="BR8" s="6"/>
      <c r="BS8" s="12" t="e">
        <f t="shared" si="41"/>
        <v>#DIV/0!</v>
      </c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12" t="e">
        <f t="shared" si="51"/>
        <v>#DIV/0!</v>
      </c>
      <c r="CI8" s="6">
        <f t="shared" ref="CI8:CJ18" si="102">CL8+CO8+CR8+CU8+CX8</f>
        <v>0</v>
      </c>
      <c r="CJ8" s="6">
        <f t="shared" si="102"/>
        <v>0</v>
      </c>
      <c r="CK8" s="12" t="e">
        <f t="shared" si="53"/>
        <v>#DIV/0!</v>
      </c>
      <c r="CL8" s="6"/>
      <c r="CM8" s="6"/>
      <c r="CN8" s="12" t="e">
        <f t="shared" si="55"/>
        <v>#DIV/0!</v>
      </c>
      <c r="CO8" s="6"/>
      <c r="CP8" s="6"/>
      <c r="CQ8" s="12" t="e">
        <f t="shared" si="57"/>
        <v>#DIV/0!</v>
      </c>
      <c r="CR8" s="6"/>
      <c r="CS8" s="6"/>
      <c r="CT8" s="12" t="e">
        <f t="shared" si="59"/>
        <v>#DIV/0!</v>
      </c>
      <c r="CU8" s="6"/>
      <c r="CV8" s="6"/>
      <c r="CW8" s="12" t="e">
        <f t="shared" si="61"/>
        <v>#DIV/0!</v>
      </c>
      <c r="CX8" s="6"/>
      <c r="CY8" s="6"/>
      <c r="CZ8" s="12" t="e">
        <f t="shared" si="63"/>
        <v>#DIV/0!</v>
      </c>
      <c r="DA8" s="6">
        <f t="shared" si="99"/>
        <v>108800</v>
      </c>
      <c r="DB8" s="6">
        <f t="shared" si="99"/>
        <v>31268.2</v>
      </c>
      <c r="DC8" s="12">
        <f t="shared" si="65"/>
        <v>28.739154411764705</v>
      </c>
      <c r="DD8" s="6"/>
      <c r="DE8" s="6"/>
      <c r="DF8" s="12" t="e">
        <f t="shared" si="66"/>
        <v>#DIV/0!</v>
      </c>
      <c r="DG8" s="65">
        <f t="shared" si="100"/>
        <v>108800</v>
      </c>
      <c r="DH8" s="65">
        <f t="shared" si="100"/>
        <v>31268.2</v>
      </c>
      <c r="DI8" s="12">
        <f t="shared" si="80"/>
        <v>28.739154411764705</v>
      </c>
      <c r="DJ8" s="6"/>
      <c r="DK8" s="6"/>
      <c r="DL8" s="12" t="e">
        <f t="shared" si="68"/>
        <v>#DIV/0!</v>
      </c>
      <c r="DM8" s="6"/>
      <c r="DN8" s="6"/>
      <c r="DO8" s="12" t="e">
        <f t="shared" si="69"/>
        <v>#DIV/0!</v>
      </c>
      <c r="DP8" s="14"/>
      <c r="DQ8" s="14"/>
      <c r="DR8" s="12" t="e">
        <f t="shared" si="70"/>
        <v>#DIV/0!</v>
      </c>
      <c r="DS8" s="6">
        <f>78800</f>
        <v>78800</v>
      </c>
      <c r="DT8" s="6">
        <f>10000+15000</f>
        <v>25000</v>
      </c>
      <c r="DU8" s="12">
        <f t="shared" si="71"/>
        <v>31.725888324873097</v>
      </c>
      <c r="DV8" s="6">
        <f>15000</f>
        <v>15000</v>
      </c>
      <c r="DW8" s="6">
        <f>5618.2+650</f>
        <v>6268.2</v>
      </c>
      <c r="DX8" s="12">
        <f t="shared" si="72"/>
        <v>41.787999999999997</v>
      </c>
      <c r="DY8" s="12">
        <f>15000</f>
        <v>15000</v>
      </c>
      <c r="DZ8" s="12"/>
      <c r="EA8" s="12">
        <f t="shared" si="73"/>
        <v>0</v>
      </c>
      <c r="EB8" s="6">
        <f t="shared" si="101"/>
        <v>299100</v>
      </c>
      <c r="EC8" s="6">
        <f t="shared" si="101"/>
        <v>86837.49</v>
      </c>
      <c r="ED8" s="12">
        <f t="shared" si="74"/>
        <v>29.032928786359079</v>
      </c>
      <c r="EE8">
        <f>IF(M8&lt;=L8,1,0)</f>
        <v>1</v>
      </c>
      <c r="EF8">
        <f>IF(S8&lt;=R8,1,0)</f>
        <v>1</v>
      </c>
      <c r="EG8">
        <f>IF(Y8&lt;=X8,1,0)</f>
        <v>1</v>
      </c>
      <c r="EH8">
        <f>IF(AE8&lt;=AD8,1,0)</f>
        <v>1</v>
      </c>
      <c r="EI8">
        <f>IF(AN8&lt;=AM8,1,0)</f>
        <v>1</v>
      </c>
      <c r="EJ8">
        <f>IF(AQ8&lt;=AP8,1,0)</f>
        <v>1</v>
      </c>
      <c r="EK8">
        <f>IF(BL8&lt;=BK8,1,0)</f>
        <v>1</v>
      </c>
      <c r="EL8">
        <f>IF(CG8&lt;=CF8,1,0)</f>
        <v>1</v>
      </c>
      <c r="EM8">
        <f>IF(CJ8&lt;=CI8,1,0)</f>
        <v>1</v>
      </c>
      <c r="EN8">
        <f>IF(DE8&lt;=DD8,1,0)</f>
        <v>1</v>
      </c>
      <c r="EO8">
        <f>IF(DT8&lt;=DS8,1,0)</f>
        <v>1</v>
      </c>
      <c r="EP8">
        <f>IF(DW8&lt;=DV8,1,0)</f>
        <v>1</v>
      </c>
      <c r="EQ8">
        <f>SUM(EE8:EP8)</f>
        <v>12</v>
      </c>
    </row>
    <row r="9" spans="1:147" x14ac:dyDescent="0.25">
      <c r="A9" s="5"/>
      <c r="B9" s="15">
        <v>247</v>
      </c>
      <c r="C9" s="16" t="s">
        <v>111</v>
      </c>
      <c r="D9" s="17"/>
      <c r="E9" s="17"/>
      <c r="F9" s="8">
        <f t="shared" ref="F9" si="103">I9+U9+BB9+BN9+CI9+BK9</f>
        <v>150000</v>
      </c>
      <c r="G9" s="8">
        <f t="shared" ref="G9" si="104">J9+V9+BC9+BO9+CJ9+BL9</f>
        <v>55119.12</v>
      </c>
      <c r="H9" s="12">
        <f t="shared" ref="H9" si="105">G9/F9*100</f>
        <v>36.746080000000006</v>
      </c>
      <c r="I9" s="6">
        <f t="shared" ref="I9" si="106">L9+O9+R9</f>
        <v>0</v>
      </c>
      <c r="J9" s="6">
        <f t="shared" ref="J9" si="107">M9+P9+S9</f>
        <v>0</v>
      </c>
      <c r="K9" s="12" t="e">
        <f t="shared" ref="K9" si="108">J9/I9*100</f>
        <v>#DIV/0!</v>
      </c>
      <c r="L9" s="22"/>
      <c r="M9" s="6"/>
      <c r="N9" s="12" t="e">
        <f t="shared" si="3"/>
        <v>#DIV/0!</v>
      </c>
      <c r="O9" s="5"/>
      <c r="P9" s="5"/>
      <c r="Q9" s="12"/>
      <c r="R9" s="22"/>
      <c r="S9" s="6"/>
      <c r="T9" s="12" t="e">
        <f t="shared" si="7"/>
        <v>#DIV/0!</v>
      </c>
      <c r="U9" s="6">
        <f>X9+AA9+AD9+AG9+AM9+AP9+AJ9</f>
        <v>150000</v>
      </c>
      <c r="V9" s="6">
        <f t="shared" ref="V9" si="109">Y9+AB9+AE9+AH9+AN9+AQ9+AK9</f>
        <v>55119.12</v>
      </c>
      <c r="W9" s="12">
        <f t="shared" ref="W9" si="110">V9/U9*100</f>
        <v>36.746080000000006</v>
      </c>
      <c r="X9" s="6"/>
      <c r="Y9" s="6"/>
      <c r="Z9" s="12" t="e">
        <f t="shared" si="11"/>
        <v>#DIV/0!</v>
      </c>
      <c r="AA9" s="6"/>
      <c r="AB9" s="6"/>
      <c r="AC9" s="12" t="e">
        <f t="shared" si="13"/>
        <v>#DIV/0!</v>
      </c>
      <c r="AD9" s="6">
        <f>150000</f>
        <v>150000</v>
      </c>
      <c r="AE9" s="6">
        <f>14850.11+40269.01</f>
        <v>55119.12</v>
      </c>
      <c r="AF9" s="12">
        <f t="shared" si="15"/>
        <v>36.746080000000006</v>
      </c>
      <c r="AG9" s="6"/>
      <c r="AH9" s="6"/>
      <c r="AI9" s="12" t="e">
        <f t="shared" si="17"/>
        <v>#DIV/0!</v>
      </c>
      <c r="AJ9" s="6"/>
      <c r="AK9" s="6"/>
      <c r="AL9" s="12" t="e">
        <f t="shared" si="19"/>
        <v>#DIV/0!</v>
      </c>
      <c r="AM9" s="6"/>
      <c r="AN9" s="6"/>
      <c r="AO9" s="12" t="e">
        <f t="shared" si="21"/>
        <v>#DIV/0!</v>
      </c>
      <c r="AP9" s="6"/>
      <c r="AQ9" s="64"/>
      <c r="AR9" s="12" t="e">
        <f t="shared" si="23"/>
        <v>#DIV/0!</v>
      </c>
      <c r="AS9" s="12"/>
      <c r="AT9" s="12"/>
      <c r="AU9" s="12" t="e">
        <f t="shared" si="84"/>
        <v>#DIV/0!</v>
      </c>
      <c r="AV9" s="6"/>
      <c r="AW9" s="47"/>
      <c r="AX9" s="12" t="e">
        <f t="shared" si="27"/>
        <v>#DIV/0!</v>
      </c>
      <c r="AY9" s="12"/>
      <c r="AZ9" s="12"/>
      <c r="BA9" s="12" t="e">
        <f t="shared" si="29"/>
        <v>#DIV/0!</v>
      </c>
      <c r="BB9" s="12"/>
      <c r="BC9" s="12"/>
      <c r="BD9" s="12"/>
      <c r="BE9" s="6"/>
      <c r="BF9" s="6"/>
      <c r="BG9" s="12"/>
      <c r="BH9" s="12"/>
      <c r="BI9" s="12"/>
      <c r="BJ9" s="12"/>
      <c r="BK9" s="13"/>
      <c r="BL9" s="13"/>
      <c r="BM9" s="12" t="e">
        <f t="shared" si="37"/>
        <v>#DIV/0!</v>
      </c>
      <c r="BN9" s="6"/>
      <c r="BO9" s="6"/>
      <c r="BP9" s="12" t="e">
        <f t="shared" si="39"/>
        <v>#DIV/0!</v>
      </c>
      <c r="BQ9" s="6"/>
      <c r="BR9" s="6"/>
      <c r="BS9" s="12" t="e">
        <f t="shared" si="41"/>
        <v>#DIV/0!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12" t="e">
        <f t="shared" si="51"/>
        <v>#DIV/0!</v>
      </c>
      <c r="CI9" s="6"/>
      <c r="CJ9" s="6"/>
      <c r="CK9" s="12" t="e">
        <f t="shared" si="53"/>
        <v>#DIV/0!</v>
      </c>
      <c r="CL9" s="6"/>
      <c r="CM9" s="6"/>
      <c r="CN9" s="12" t="e">
        <f t="shared" si="55"/>
        <v>#DIV/0!</v>
      </c>
      <c r="CO9" s="6"/>
      <c r="CP9" s="6"/>
      <c r="CQ9" s="12" t="e">
        <f t="shared" si="57"/>
        <v>#DIV/0!</v>
      </c>
      <c r="CR9" s="6"/>
      <c r="CS9" s="6"/>
      <c r="CT9" s="12" t="e">
        <f t="shared" si="59"/>
        <v>#DIV/0!</v>
      </c>
      <c r="CU9" s="6"/>
      <c r="CV9" s="6"/>
      <c r="CW9" s="12" t="e">
        <f t="shared" si="61"/>
        <v>#DIV/0!</v>
      </c>
      <c r="CX9" s="6"/>
      <c r="CY9" s="6"/>
      <c r="CZ9" s="12" t="e">
        <f t="shared" si="63"/>
        <v>#DIV/0!</v>
      </c>
      <c r="DA9" s="6"/>
      <c r="DB9" s="6"/>
      <c r="DC9" s="12" t="e">
        <f t="shared" si="65"/>
        <v>#DIV/0!</v>
      </c>
      <c r="DD9" s="6"/>
      <c r="DE9" s="6"/>
      <c r="DF9" s="12" t="e">
        <f t="shared" si="66"/>
        <v>#DIV/0!</v>
      </c>
      <c r="DG9" s="65"/>
      <c r="DH9" s="65"/>
      <c r="DI9" s="12" t="e">
        <f t="shared" si="80"/>
        <v>#DIV/0!</v>
      </c>
      <c r="DJ9" s="6"/>
      <c r="DK9" s="6"/>
      <c r="DL9" s="12" t="e">
        <f t="shared" si="68"/>
        <v>#DIV/0!</v>
      </c>
      <c r="DM9" s="6"/>
      <c r="DN9" s="6"/>
      <c r="DO9" s="12" t="e">
        <f t="shared" si="69"/>
        <v>#DIV/0!</v>
      </c>
      <c r="DP9" s="14"/>
      <c r="DQ9" s="14"/>
      <c r="DR9" s="12" t="e">
        <f t="shared" si="70"/>
        <v>#DIV/0!</v>
      </c>
      <c r="DS9" s="6"/>
      <c r="DT9" s="6"/>
      <c r="DU9" s="12" t="e">
        <f t="shared" si="71"/>
        <v>#DIV/0!</v>
      </c>
      <c r="DV9" s="6"/>
      <c r="DW9" s="6"/>
      <c r="DX9" s="12" t="e">
        <f t="shared" si="72"/>
        <v>#DIV/0!</v>
      </c>
      <c r="DY9" s="12"/>
      <c r="DZ9" s="12"/>
      <c r="EA9" s="12" t="e">
        <f t="shared" si="73"/>
        <v>#DIV/0!</v>
      </c>
      <c r="EB9" s="6">
        <f t="shared" ref="EB9" si="111">I9+U9+BB9+BN9+CI9+DA9+BK9</f>
        <v>150000</v>
      </c>
      <c r="EC9" s="6">
        <f t="shared" ref="EC9" si="112">J9+V9+BC9+BO9+CJ9+DB9+BL9</f>
        <v>55119.12</v>
      </c>
      <c r="ED9" s="12">
        <f t="shared" si="74"/>
        <v>36.746080000000006</v>
      </c>
    </row>
    <row r="10" spans="1:147" x14ac:dyDescent="0.25">
      <c r="A10" s="5"/>
      <c r="B10" s="15">
        <v>851</v>
      </c>
      <c r="C10" s="16" t="s">
        <v>83</v>
      </c>
      <c r="D10" s="17"/>
      <c r="E10" s="17"/>
      <c r="F10" s="8">
        <f t="shared" si="75"/>
        <v>0</v>
      </c>
      <c r="G10" s="8">
        <f t="shared" si="75"/>
        <v>0</v>
      </c>
      <c r="H10" s="12" t="e">
        <f t="shared" si="76"/>
        <v>#DIV/0!</v>
      </c>
      <c r="I10" s="6">
        <f t="shared" si="98"/>
        <v>0</v>
      </c>
      <c r="J10" s="6">
        <f t="shared" si="98"/>
        <v>0</v>
      </c>
      <c r="K10" s="12" t="e">
        <f t="shared" si="1"/>
        <v>#DIV/0!</v>
      </c>
      <c r="L10" s="22"/>
      <c r="M10" s="6"/>
      <c r="N10" s="12" t="e">
        <f t="shared" si="3"/>
        <v>#DIV/0!</v>
      </c>
      <c r="O10" s="5"/>
      <c r="P10" s="5"/>
      <c r="Q10" s="12" t="e">
        <f t="shared" si="5"/>
        <v>#DIV/0!</v>
      </c>
      <c r="R10" s="22"/>
      <c r="S10" s="6"/>
      <c r="T10" s="12" t="e">
        <f t="shared" si="7"/>
        <v>#DIV/0!</v>
      </c>
      <c r="U10" s="6"/>
      <c r="V10" s="6"/>
      <c r="W10" s="12" t="e">
        <f t="shared" si="9"/>
        <v>#DIV/0!</v>
      </c>
      <c r="X10" s="6"/>
      <c r="Y10" s="6"/>
      <c r="Z10" s="12" t="e">
        <f t="shared" si="11"/>
        <v>#DIV/0!</v>
      </c>
      <c r="AA10" s="6"/>
      <c r="AB10" s="6"/>
      <c r="AC10" s="12" t="e">
        <f t="shared" si="13"/>
        <v>#DIV/0!</v>
      </c>
      <c r="AD10" s="6"/>
      <c r="AE10" s="6"/>
      <c r="AF10" s="12" t="e">
        <f t="shared" si="15"/>
        <v>#DIV/0!</v>
      </c>
      <c r="AG10" s="6"/>
      <c r="AH10" s="6"/>
      <c r="AI10" s="12" t="e">
        <f t="shared" si="17"/>
        <v>#DIV/0!</v>
      </c>
      <c r="AJ10" s="6"/>
      <c r="AK10" s="6"/>
      <c r="AL10" s="12" t="e">
        <f t="shared" si="19"/>
        <v>#DIV/0!</v>
      </c>
      <c r="AM10" s="6"/>
      <c r="AN10" s="6"/>
      <c r="AO10" s="12" t="e">
        <f t="shared" si="21"/>
        <v>#DIV/0!</v>
      </c>
      <c r="AP10" s="6"/>
      <c r="AQ10" s="6"/>
      <c r="AR10" s="12" t="e">
        <f t="shared" si="23"/>
        <v>#DIV/0!</v>
      </c>
      <c r="AS10" s="12"/>
      <c r="AT10" s="12"/>
      <c r="AU10" s="12" t="e">
        <f t="shared" si="84"/>
        <v>#DIV/0!</v>
      </c>
      <c r="AV10" s="6"/>
      <c r="AW10" s="6"/>
      <c r="AX10" s="12" t="e">
        <f t="shared" si="27"/>
        <v>#DIV/0!</v>
      </c>
      <c r="AY10" s="12"/>
      <c r="AZ10" s="12"/>
      <c r="BA10" s="12" t="e">
        <f t="shared" si="29"/>
        <v>#DIV/0!</v>
      </c>
      <c r="BB10" s="12"/>
      <c r="BC10" s="12"/>
      <c r="BD10" s="12" t="e">
        <f t="shared" si="31"/>
        <v>#DIV/0!</v>
      </c>
      <c r="BE10" s="6"/>
      <c r="BF10" s="6"/>
      <c r="BG10" s="12" t="e">
        <f t="shared" si="33"/>
        <v>#DIV/0!</v>
      </c>
      <c r="BH10" s="12"/>
      <c r="BI10" s="12"/>
      <c r="BJ10" s="12"/>
      <c r="BK10" s="13"/>
      <c r="BL10" s="13"/>
      <c r="BM10" s="12" t="e">
        <f t="shared" si="37"/>
        <v>#DIV/0!</v>
      </c>
      <c r="BN10" s="6"/>
      <c r="BO10" s="6"/>
      <c r="BP10" s="12" t="e">
        <f t="shared" si="39"/>
        <v>#DIV/0!</v>
      </c>
      <c r="BQ10" s="6"/>
      <c r="BR10" s="6"/>
      <c r="BS10" s="12" t="e">
        <f t="shared" si="41"/>
        <v>#DIV/0!</v>
      </c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12" t="e">
        <f t="shared" si="51"/>
        <v>#DIV/0!</v>
      </c>
      <c r="CI10" s="6">
        <f t="shared" si="102"/>
        <v>0</v>
      </c>
      <c r="CJ10" s="6">
        <f t="shared" si="102"/>
        <v>0</v>
      </c>
      <c r="CK10" s="12" t="e">
        <f t="shared" si="53"/>
        <v>#DIV/0!</v>
      </c>
      <c r="CL10" s="6"/>
      <c r="CM10" s="6"/>
      <c r="CN10" s="12" t="e">
        <f t="shared" si="55"/>
        <v>#DIV/0!</v>
      </c>
      <c r="CO10" s="6"/>
      <c r="CP10" s="6"/>
      <c r="CQ10" s="12" t="e">
        <f t="shared" si="57"/>
        <v>#DIV/0!</v>
      </c>
      <c r="CR10" s="6"/>
      <c r="CS10" s="6"/>
      <c r="CT10" s="12" t="e">
        <f t="shared" si="59"/>
        <v>#DIV/0!</v>
      </c>
      <c r="CU10" s="6"/>
      <c r="CV10" s="6"/>
      <c r="CW10" s="12" t="e">
        <f t="shared" si="61"/>
        <v>#DIV/0!</v>
      </c>
      <c r="CX10" s="6"/>
      <c r="CY10" s="6"/>
      <c r="CZ10" s="12" t="e">
        <f t="shared" si="63"/>
        <v>#DIV/0!</v>
      </c>
      <c r="DA10" s="6">
        <f t="shared" si="99"/>
        <v>0</v>
      </c>
      <c r="DB10" s="6">
        <f t="shared" si="99"/>
        <v>0</v>
      </c>
      <c r="DC10" s="12" t="e">
        <f t="shared" si="65"/>
        <v>#DIV/0!</v>
      </c>
      <c r="DD10" s="6"/>
      <c r="DE10" s="6"/>
      <c r="DF10" s="12" t="e">
        <f t="shared" si="66"/>
        <v>#DIV/0!</v>
      </c>
      <c r="DG10" s="65">
        <f t="shared" si="100"/>
        <v>0</v>
      </c>
      <c r="DH10" s="65">
        <f t="shared" si="100"/>
        <v>0</v>
      </c>
      <c r="DI10" s="12" t="e">
        <f t="shared" si="80"/>
        <v>#DIV/0!</v>
      </c>
      <c r="DJ10" s="6"/>
      <c r="DK10" s="6"/>
      <c r="DL10" s="12" t="e">
        <f t="shared" si="68"/>
        <v>#DIV/0!</v>
      </c>
      <c r="DM10" s="6"/>
      <c r="DN10" s="6"/>
      <c r="DO10" s="12" t="e">
        <f t="shared" si="69"/>
        <v>#DIV/0!</v>
      </c>
      <c r="DP10" s="14"/>
      <c r="DQ10" s="14"/>
      <c r="DR10" s="12" t="e">
        <f t="shared" si="70"/>
        <v>#DIV/0!</v>
      </c>
      <c r="DS10" s="6"/>
      <c r="DT10" s="6"/>
      <c r="DU10" s="12" t="e">
        <f t="shared" si="71"/>
        <v>#DIV/0!</v>
      </c>
      <c r="DV10" s="6"/>
      <c r="DW10" s="6"/>
      <c r="DX10" s="12" t="e">
        <f t="shared" si="72"/>
        <v>#DIV/0!</v>
      </c>
      <c r="DY10" s="12"/>
      <c r="DZ10" s="12"/>
      <c r="EA10" s="12" t="e">
        <f t="shared" si="73"/>
        <v>#DIV/0!</v>
      </c>
      <c r="EB10" s="6">
        <f t="shared" si="101"/>
        <v>0</v>
      </c>
      <c r="EC10" s="6">
        <f t="shared" si="101"/>
        <v>0</v>
      </c>
      <c r="ED10" s="12" t="e">
        <f t="shared" si="74"/>
        <v>#DIV/0!</v>
      </c>
      <c r="EE10">
        <f>IF(M10&lt;=L10,1,0)</f>
        <v>1</v>
      </c>
      <c r="EF10">
        <f>IF(S10&lt;=R10,1,0)</f>
        <v>1</v>
      </c>
      <c r="EG10">
        <f>IF(Y10&lt;=X10,1,0)</f>
        <v>1</v>
      </c>
      <c r="EH10">
        <f>IF(AE10&lt;=AD10,1,0)</f>
        <v>1</v>
      </c>
      <c r="EI10">
        <f>IF(AN10&lt;=AM10,1,0)</f>
        <v>1</v>
      </c>
      <c r="EJ10">
        <f>IF(AQ10&lt;=AP10,1,0)</f>
        <v>1</v>
      </c>
      <c r="EK10">
        <f>IF(BL10&lt;=BK10,1,0)</f>
        <v>1</v>
      </c>
      <c r="EL10">
        <f>IF(CG10&lt;=CF10,1,0)</f>
        <v>1</v>
      </c>
      <c r="EM10">
        <f>IF(CJ10&lt;=CI10,1,0)</f>
        <v>1</v>
      </c>
      <c r="EN10">
        <f>IF(DE10&lt;=DD10,1,0)</f>
        <v>1</v>
      </c>
      <c r="EO10">
        <f>IF(DT10&lt;=DS10,1,0)</f>
        <v>1</v>
      </c>
      <c r="EP10">
        <f>IF(DW10&lt;=DV10,1,0)</f>
        <v>1</v>
      </c>
      <c r="EQ10">
        <f>SUM(EE10:EP10)</f>
        <v>12</v>
      </c>
    </row>
    <row r="11" spans="1:147" x14ac:dyDescent="0.25">
      <c r="A11" s="5"/>
      <c r="B11" s="15">
        <v>852</v>
      </c>
      <c r="C11" s="16" t="s">
        <v>84</v>
      </c>
      <c r="D11" s="17"/>
      <c r="E11" s="17"/>
      <c r="F11" s="8">
        <f t="shared" si="75"/>
        <v>0</v>
      </c>
      <c r="G11" s="8">
        <f t="shared" si="75"/>
        <v>0</v>
      </c>
      <c r="H11" s="12" t="e">
        <f t="shared" si="76"/>
        <v>#DIV/0!</v>
      </c>
      <c r="I11" s="6">
        <f t="shared" si="98"/>
        <v>0</v>
      </c>
      <c r="J11" s="6">
        <f t="shared" si="98"/>
        <v>0</v>
      </c>
      <c r="K11" s="12" t="e">
        <f t="shared" si="1"/>
        <v>#DIV/0!</v>
      </c>
      <c r="L11" s="22"/>
      <c r="M11" s="6"/>
      <c r="N11" s="12" t="e">
        <f t="shared" si="3"/>
        <v>#DIV/0!</v>
      </c>
      <c r="O11" s="5"/>
      <c r="P11" s="5"/>
      <c r="Q11" s="12" t="e">
        <f t="shared" si="5"/>
        <v>#DIV/0!</v>
      </c>
      <c r="R11" s="22"/>
      <c r="S11" s="6"/>
      <c r="T11" s="12" t="e">
        <f t="shared" si="7"/>
        <v>#DIV/0!</v>
      </c>
      <c r="U11" s="6">
        <f t="shared" ref="U11:V18" si="113">X11+AA11+AD11+AG11+AM11+AP11+AJ11</f>
        <v>0</v>
      </c>
      <c r="V11" s="6">
        <f t="shared" si="113"/>
        <v>0</v>
      </c>
      <c r="W11" s="12" t="e">
        <f t="shared" si="9"/>
        <v>#DIV/0!</v>
      </c>
      <c r="X11" s="6"/>
      <c r="Y11" s="6"/>
      <c r="Z11" s="12" t="e">
        <f t="shared" si="11"/>
        <v>#DIV/0!</v>
      </c>
      <c r="AA11" s="6"/>
      <c r="AB11" s="6"/>
      <c r="AC11" s="12" t="e">
        <f t="shared" si="13"/>
        <v>#DIV/0!</v>
      </c>
      <c r="AD11" s="6"/>
      <c r="AE11" s="6"/>
      <c r="AF11" s="12" t="e">
        <f t="shared" si="15"/>
        <v>#DIV/0!</v>
      </c>
      <c r="AG11" s="6"/>
      <c r="AH11" s="6"/>
      <c r="AI11" s="12" t="e">
        <f t="shared" si="17"/>
        <v>#DIV/0!</v>
      </c>
      <c r="AJ11" s="6"/>
      <c r="AK11" s="6"/>
      <c r="AL11" s="12" t="e">
        <f t="shared" si="19"/>
        <v>#DIV/0!</v>
      </c>
      <c r="AM11" s="6"/>
      <c r="AN11" s="6"/>
      <c r="AO11" s="12" t="e">
        <f t="shared" si="21"/>
        <v>#DIV/0!</v>
      </c>
      <c r="AP11" s="6"/>
      <c r="AQ11" s="6"/>
      <c r="AR11" s="12" t="e">
        <f t="shared" si="23"/>
        <v>#DIV/0!</v>
      </c>
      <c r="AS11" s="12"/>
      <c r="AT11" s="12"/>
      <c r="AU11" s="12" t="e">
        <f t="shared" si="84"/>
        <v>#DIV/0!</v>
      </c>
      <c r="AV11" s="6"/>
      <c r="AW11" s="6"/>
      <c r="AX11" s="12" t="e">
        <f t="shared" si="27"/>
        <v>#DIV/0!</v>
      </c>
      <c r="AY11" s="12"/>
      <c r="AZ11" s="12"/>
      <c r="BA11" s="12" t="e">
        <f t="shared" si="29"/>
        <v>#DIV/0!</v>
      </c>
      <c r="BB11" s="12">
        <f t="shared" ref="BB11:BC18" si="114">BE11</f>
        <v>0</v>
      </c>
      <c r="BC11" s="12">
        <f t="shared" si="114"/>
        <v>0</v>
      </c>
      <c r="BD11" s="12" t="e">
        <f t="shared" si="31"/>
        <v>#DIV/0!</v>
      </c>
      <c r="BE11" s="6"/>
      <c r="BF11" s="6"/>
      <c r="BG11" s="12" t="e">
        <f t="shared" si="33"/>
        <v>#DIV/0!</v>
      </c>
      <c r="BH11" s="12"/>
      <c r="BI11" s="12"/>
      <c r="BJ11" s="12"/>
      <c r="BK11" s="13"/>
      <c r="BL11" s="13"/>
      <c r="BM11" s="12" t="e">
        <f t="shared" si="37"/>
        <v>#DIV/0!</v>
      </c>
      <c r="BN11" s="6">
        <f t="shared" ref="BN11:BO18" si="115">BQ11+CF11</f>
        <v>0</v>
      </c>
      <c r="BO11" s="6">
        <f t="shared" si="115"/>
        <v>0</v>
      </c>
      <c r="BP11" s="12" t="e">
        <f t="shared" si="39"/>
        <v>#DIV/0!</v>
      </c>
      <c r="BQ11" s="6"/>
      <c r="BR11" s="6"/>
      <c r="BS11" s="12" t="e">
        <f t="shared" si="41"/>
        <v>#DIV/0!</v>
      </c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12" t="e">
        <f t="shared" si="51"/>
        <v>#DIV/0!</v>
      </c>
      <c r="CI11" s="6">
        <f>CL11+CO11+CR11+CU11+CX11</f>
        <v>0</v>
      </c>
      <c r="CJ11" s="6">
        <f t="shared" si="102"/>
        <v>0</v>
      </c>
      <c r="CK11" s="12" t="e">
        <f t="shared" si="53"/>
        <v>#DIV/0!</v>
      </c>
      <c r="CL11" s="6">
        <f>4900-100-200-700-2600-1300</f>
        <v>0</v>
      </c>
      <c r="CM11" s="6"/>
      <c r="CN11" s="12" t="e">
        <f t="shared" si="55"/>
        <v>#DIV/0!</v>
      </c>
      <c r="CO11" s="6"/>
      <c r="CP11" s="6"/>
      <c r="CQ11" s="12" t="e">
        <f t="shared" si="57"/>
        <v>#DIV/0!</v>
      </c>
      <c r="CR11" s="6"/>
      <c r="CS11" s="6"/>
      <c r="CT11" s="12" t="e">
        <f t="shared" si="59"/>
        <v>#DIV/0!</v>
      </c>
      <c r="CU11" s="6"/>
      <c r="CV11" s="6"/>
      <c r="CW11" s="12" t="e">
        <f t="shared" si="61"/>
        <v>#DIV/0!</v>
      </c>
      <c r="CX11" s="6"/>
      <c r="CY11" s="6"/>
      <c r="CZ11" s="12" t="e">
        <f t="shared" si="63"/>
        <v>#DIV/0!</v>
      </c>
      <c r="DA11" s="6">
        <f t="shared" si="99"/>
        <v>0</v>
      </c>
      <c r="DB11" s="6">
        <f t="shared" si="99"/>
        <v>0</v>
      </c>
      <c r="DC11" s="12" t="e">
        <f t="shared" si="65"/>
        <v>#DIV/0!</v>
      </c>
      <c r="DD11" s="6"/>
      <c r="DE11" s="6"/>
      <c r="DF11" s="12" t="e">
        <f t="shared" si="66"/>
        <v>#DIV/0!</v>
      </c>
      <c r="DG11" s="65">
        <f t="shared" si="100"/>
        <v>0</v>
      </c>
      <c r="DH11" s="65">
        <f t="shared" si="100"/>
        <v>0</v>
      </c>
      <c r="DI11" s="12" t="e">
        <f t="shared" si="80"/>
        <v>#DIV/0!</v>
      </c>
      <c r="DJ11" s="6"/>
      <c r="DK11" s="6"/>
      <c r="DL11" s="12" t="e">
        <f t="shared" si="68"/>
        <v>#DIV/0!</v>
      </c>
      <c r="DM11" s="6"/>
      <c r="DN11" s="6"/>
      <c r="DO11" s="12" t="e">
        <f t="shared" si="69"/>
        <v>#DIV/0!</v>
      </c>
      <c r="DP11" s="14"/>
      <c r="DQ11" s="14"/>
      <c r="DR11" s="12" t="e">
        <f t="shared" si="70"/>
        <v>#DIV/0!</v>
      </c>
      <c r="DS11" s="6"/>
      <c r="DT11" s="6"/>
      <c r="DU11" s="12" t="e">
        <f t="shared" si="71"/>
        <v>#DIV/0!</v>
      </c>
      <c r="DV11" s="6"/>
      <c r="DW11" s="6"/>
      <c r="DX11" s="12" t="e">
        <f t="shared" si="72"/>
        <v>#DIV/0!</v>
      </c>
      <c r="DY11" s="12"/>
      <c r="DZ11" s="12"/>
      <c r="EA11" s="12" t="e">
        <f t="shared" si="73"/>
        <v>#DIV/0!</v>
      </c>
      <c r="EB11" s="6">
        <f t="shared" si="101"/>
        <v>0</v>
      </c>
      <c r="EC11" s="6">
        <f t="shared" si="101"/>
        <v>0</v>
      </c>
      <c r="ED11" s="12" t="e">
        <f t="shared" si="74"/>
        <v>#DIV/0!</v>
      </c>
      <c r="EE11">
        <f t="shared" ref="EE11:EE57" si="116">IF(M11&lt;=L11,1,0)</f>
        <v>1</v>
      </c>
      <c r="EF11">
        <f t="shared" ref="EF11:EF57" si="117">IF(S11&lt;=R11,1,0)</f>
        <v>1</v>
      </c>
      <c r="EG11">
        <f t="shared" ref="EG11:EG57" si="118">IF(Y11&lt;=X11,1,0)</f>
        <v>1</v>
      </c>
      <c r="EH11">
        <f t="shared" ref="EH11:EH57" si="119">IF(AE11&lt;=AD11,1,0)</f>
        <v>1</v>
      </c>
      <c r="EI11">
        <f t="shared" ref="EI11:EI57" si="120">IF(AN11&lt;=AM11,1,0)</f>
        <v>1</v>
      </c>
      <c r="EJ11">
        <f t="shared" ref="EJ11:EJ57" si="121">IF(AQ11&lt;=AP11,1,0)</f>
        <v>1</v>
      </c>
      <c r="EK11">
        <f t="shared" ref="EK11:EK57" si="122">IF(BL11&lt;=BK11,1,0)</f>
        <v>1</v>
      </c>
      <c r="EL11">
        <f t="shared" ref="EL11:EL57" si="123">IF(CG11&lt;=CF11,1,0)</f>
        <v>1</v>
      </c>
      <c r="EM11">
        <f t="shared" ref="EM11:EM57" si="124">IF(CJ11&lt;=CI11,1,0)</f>
        <v>1</v>
      </c>
      <c r="EN11">
        <f t="shared" ref="EN11:EN57" si="125">IF(DE11&lt;=DD11,1,0)</f>
        <v>1</v>
      </c>
      <c r="EO11">
        <f t="shared" ref="EO11:EO57" si="126">IF(DT11&lt;=DS11,1,0)</f>
        <v>1</v>
      </c>
      <c r="EP11">
        <f t="shared" ref="EP11:EP57" si="127">IF(DW11&lt;=DV11,1,0)</f>
        <v>1</v>
      </c>
      <c r="EQ11">
        <f t="shared" ref="EQ11:EQ57" si="128">SUM(EE11:EP11)</f>
        <v>12</v>
      </c>
    </row>
    <row r="12" spans="1:147" x14ac:dyDescent="0.25">
      <c r="A12" s="5"/>
      <c r="B12" s="15">
        <v>853</v>
      </c>
      <c r="C12" s="16" t="s">
        <v>85</v>
      </c>
      <c r="D12" s="17"/>
      <c r="E12" s="17"/>
      <c r="F12" s="8">
        <f t="shared" si="75"/>
        <v>600</v>
      </c>
      <c r="G12" s="8">
        <f t="shared" si="75"/>
        <v>562.5</v>
      </c>
      <c r="H12" s="12">
        <f t="shared" si="76"/>
        <v>93.75</v>
      </c>
      <c r="I12" s="6">
        <f t="shared" si="98"/>
        <v>0</v>
      </c>
      <c r="J12" s="6">
        <f t="shared" si="98"/>
        <v>0</v>
      </c>
      <c r="K12" s="12" t="e">
        <f t="shared" si="1"/>
        <v>#DIV/0!</v>
      </c>
      <c r="L12" s="22"/>
      <c r="M12" s="6"/>
      <c r="N12" s="12" t="e">
        <f t="shared" si="3"/>
        <v>#DIV/0!</v>
      </c>
      <c r="O12" s="5"/>
      <c r="P12" s="5"/>
      <c r="Q12" s="12" t="e">
        <f t="shared" si="5"/>
        <v>#DIV/0!</v>
      </c>
      <c r="R12" s="22"/>
      <c r="S12" s="6"/>
      <c r="T12" s="12" t="e">
        <f t="shared" si="7"/>
        <v>#DIV/0!</v>
      </c>
      <c r="U12" s="6">
        <f t="shared" si="113"/>
        <v>0</v>
      </c>
      <c r="V12" s="6">
        <f t="shared" si="113"/>
        <v>0</v>
      </c>
      <c r="W12" s="12" t="e">
        <f t="shared" si="9"/>
        <v>#DIV/0!</v>
      </c>
      <c r="X12" s="6"/>
      <c r="Y12" s="6"/>
      <c r="Z12" s="12" t="e">
        <f t="shared" si="11"/>
        <v>#DIV/0!</v>
      </c>
      <c r="AA12" s="6"/>
      <c r="AB12" s="6"/>
      <c r="AC12" s="12" t="e">
        <f t="shared" si="13"/>
        <v>#DIV/0!</v>
      </c>
      <c r="AD12" s="6"/>
      <c r="AE12" s="6"/>
      <c r="AF12" s="12" t="e">
        <f t="shared" si="15"/>
        <v>#DIV/0!</v>
      </c>
      <c r="AG12" s="6"/>
      <c r="AH12" s="6"/>
      <c r="AI12" s="12" t="e">
        <f t="shared" si="17"/>
        <v>#DIV/0!</v>
      </c>
      <c r="AJ12" s="6"/>
      <c r="AK12" s="6"/>
      <c r="AL12" s="12" t="e">
        <f t="shared" si="19"/>
        <v>#DIV/0!</v>
      </c>
      <c r="AM12" s="6"/>
      <c r="AN12" s="6"/>
      <c r="AO12" s="12" t="e">
        <f t="shared" si="21"/>
        <v>#DIV/0!</v>
      </c>
      <c r="AP12" s="6"/>
      <c r="AQ12" s="6"/>
      <c r="AR12" s="12" t="e">
        <f t="shared" si="23"/>
        <v>#DIV/0!</v>
      </c>
      <c r="AS12" s="12"/>
      <c r="AT12" s="12"/>
      <c r="AU12" s="12" t="e">
        <f t="shared" si="84"/>
        <v>#DIV/0!</v>
      </c>
      <c r="AV12" s="6"/>
      <c r="AW12" s="6"/>
      <c r="AX12" s="12" t="e">
        <f t="shared" si="27"/>
        <v>#DIV/0!</v>
      </c>
      <c r="AY12" s="12"/>
      <c r="AZ12" s="12"/>
      <c r="BA12" s="12" t="e">
        <f t="shared" si="29"/>
        <v>#DIV/0!</v>
      </c>
      <c r="BB12" s="12">
        <f t="shared" si="114"/>
        <v>0</v>
      </c>
      <c r="BC12" s="12">
        <f t="shared" si="114"/>
        <v>0</v>
      </c>
      <c r="BD12" s="12" t="e">
        <f t="shared" si="31"/>
        <v>#DIV/0!</v>
      </c>
      <c r="BE12" s="6"/>
      <c r="BF12" s="6"/>
      <c r="BG12" s="12" t="e">
        <f t="shared" si="33"/>
        <v>#DIV/0!</v>
      </c>
      <c r="BH12" s="12"/>
      <c r="BI12" s="12"/>
      <c r="BJ12" s="12"/>
      <c r="BK12" s="13"/>
      <c r="BL12" s="13"/>
      <c r="BM12" s="12" t="e">
        <f t="shared" si="37"/>
        <v>#DIV/0!</v>
      </c>
      <c r="BN12" s="6">
        <f t="shared" si="115"/>
        <v>0</v>
      </c>
      <c r="BO12" s="6">
        <f t="shared" si="115"/>
        <v>0</v>
      </c>
      <c r="BP12" s="12" t="e">
        <f t="shared" si="39"/>
        <v>#DIV/0!</v>
      </c>
      <c r="BQ12" s="6"/>
      <c r="BR12" s="6"/>
      <c r="BS12" s="12" t="e">
        <f t="shared" si="41"/>
        <v>#DIV/0!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12" t="e">
        <f t="shared" si="51"/>
        <v>#DIV/0!</v>
      </c>
      <c r="CI12" s="6">
        <f>CL12+CO12+CR12+CU12+CX12</f>
        <v>600</v>
      </c>
      <c r="CJ12" s="6">
        <f>CM12+CP12+CS12+CV12+CY12</f>
        <v>562.5</v>
      </c>
      <c r="CK12" s="12">
        <f t="shared" si="53"/>
        <v>93.75</v>
      </c>
      <c r="CL12" s="6"/>
      <c r="CM12" s="6"/>
      <c r="CN12" s="12" t="e">
        <f t="shared" si="55"/>
        <v>#DIV/0!</v>
      </c>
      <c r="CO12" s="6"/>
      <c r="CP12" s="6"/>
      <c r="CQ12" s="12" t="e">
        <f t="shared" si="57"/>
        <v>#DIV/0!</v>
      </c>
      <c r="CR12" s="6"/>
      <c r="CS12" s="6"/>
      <c r="CT12" s="12" t="e">
        <f t="shared" si="59"/>
        <v>#DIV/0!</v>
      </c>
      <c r="CU12" s="6"/>
      <c r="CV12" s="6"/>
      <c r="CW12" s="12" t="e">
        <f t="shared" si="61"/>
        <v>#DIV/0!</v>
      </c>
      <c r="CX12" s="6">
        <f>600</f>
        <v>600</v>
      </c>
      <c r="CY12" s="6">
        <f>562.5</f>
        <v>562.5</v>
      </c>
      <c r="CZ12" s="12">
        <f t="shared" si="63"/>
        <v>93.75</v>
      </c>
      <c r="DA12" s="6">
        <f t="shared" si="99"/>
        <v>0</v>
      </c>
      <c r="DB12" s="6">
        <f t="shared" si="99"/>
        <v>0</v>
      </c>
      <c r="DC12" s="12" t="e">
        <f t="shared" si="65"/>
        <v>#DIV/0!</v>
      </c>
      <c r="DD12" s="6"/>
      <c r="DE12" s="6"/>
      <c r="DF12" s="12" t="e">
        <f t="shared" si="66"/>
        <v>#DIV/0!</v>
      </c>
      <c r="DG12" s="65">
        <f t="shared" si="100"/>
        <v>0</v>
      </c>
      <c r="DH12" s="65">
        <f t="shared" si="100"/>
        <v>0</v>
      </c>
      <c r="DI12" s="12" t="e">
        <f t="shared" si="80"/>
        <v>#DIV/0!</v>
      </c>
      <c r="DJ12" s="6"/>
      <c r="DK12" s="6"/>
      <c r="DL12" s="12" t="e">
        <f t="shared" si="68"/>
        <v>#DIV/0!</v>
      </c>
      <c r="DM12" s="6"/>
      <c r="DN12" s="6"/>
      <c r="DO12" s="12" t="e">
        <f t="shared" si="69"/>
        <v>#DIV/0!</v>
      </c>
      <c r="DP12" s="14"/>
      <c r="DQ12" s="14"/>
      <c r="DR12" s="12" t="e">
        <f t="shared" si="70"/>
        <v>#DIV/0!</v>
      </c>
      <c r="DS12" s="6"/>
      <c r="DT12" s="6"/>
      <c r="DU12" s="12" t="e">
        <f t="shared" si="71"/>
        <v>#DIV/0!</v>
      </c>
      <c r="DV12" s="6"/>
      <c r="DW12" s="6"/>
      <c r="DX12" s="12" t="e">
        <f t="shared" si="72"/>
        <v>#DIV/0!</v>
      </c>
      <c r="DY12" s="12"/>
      <c r="DZ12" s="12"/>
      <c r="EA12" s="12" t="e">
        <f t="shared" si="73"/>
        <v>#DIV/0!</v>
      </c>
      <c r="EB12" s="6">
        <f t="shared" si="101"/>
        <v>600</v>
      </c>
      <c r="EC12" s="6">
        <f t="shared" si="101"/>
        <v>562.5</v>
      </c>
      <c r="ED12" s="12">
        <f t="shared" si="74"/>
        <v>93.75</v>
      </c>
      <c r="EE12">
        <f t="shared" si="116"/>
        <v>1</v>
      </c>
      <c r="EF12">
        <f t="shared" si="117"/>
        <v>1</v>
      </c>
      <c r="EG12">
        <f t="shared" si="118"/>
        <v>1</v>
      </c>
      <c r="EH12">
        <f t="shared" si="119"/>
        <v>1</v>
      </c>
      <c r="EI12">
        <f t="shared" si="120"/>
        <v>1</v>
      </c>
      <c r="EJ12">
        <f t="shared" si="121"/>
        <v>1</v>
      </c>
      <c r="EK12">
        <f t="shared" si="122"/>
        <v>1</v>
      </c>
      <c r="EL12">
        <f t="shared" si="123"/>
        <v>1</v>
      </c>
      <c r="EM12">
        <f t="shared" si="124"/>
        <v>1</v>
      </c>
      <c r="EN12">
        <f t="shared" si="125"/>
        <v>1</v>
      </c>
      <c r="EO12">
        <f t="shared" si="126"/>
        <v>1</v>
      </c>
      <c r="EP12">
        <f t="shared" si="127"/>
        <v>1</v>
      </c>
      <c r="EQ12">
        <f t="shared" si="128"/>
        <v>12</v>
      </c>
    </row>
    <row r="13" spans="1:147" x14ac:dyDescent="0.25">
      <c r="A13" s="5" t="s">
        <v>41</v>
      </c>
      <c r="B13" s="5"/>
      <c r="C13" s="16" t="s">
        <v>42</v>
      </c>
      <c r="D13" s="17"/>
      <c r="E13" s="17"/>
      <c r="F13" s="8">
        <f t="shared" si="75"/>
        <v>0</v>
      </c>
      <c r="G13" s="8">
        <f t="shared" si="75"/>
        <v>0</v>
      </c>
      <c r="H13" s="12" t="e">
        <f t="shared" si="76"/>
        <v>#DIV/0!</v>
      </c>
      <c r="I13" s="6">
        <f t="shared" si="98"/>
        <v>0</v>
      </c>
      <c r="J13" s="6">
        <f t="shared" si="98"/>
        <v>0</v>
      </c>
      <c r="K13" s="12" t="e">
        <f t="shared" si="1"/>
        <v>#DIV/0!</v>
      </c>
      <c r="L13" s="6"/>
      <c r="M13" s="6"/>
      <c r="N13" s="12" t="e">
        <f t="shared" si="3"/>
        <v>#DIV/0!</v>
      </c>
      <c r="O13" s="5"/>
      <c r="P13" s="5"/>
      <c r="Q13" s="12" t="e">
        <f t="shared" si="5"/>
        <v>#DIV/0!</v>
      </c>
      <c r="R13" s="6"/>
      <c r="S13" s="6"/>
      <c r="T13" s="12" t="e">
        <f t="shared" si="7"/>
        <v>#DIV/0!</v>
      </c>
      <c r="U13" s="6">
        <f t="shared" si="113"/>
        <v>0</v>
      </c>
      <c r="V13" s="6">
        <f t="shared" si="113"/>
        <v>0</v>
      </c>
      <c r="W13" s="12" t="e">
        <f t="shared" si="9"/>
        <v>#DIV/0!</v>
      </c>
      <c r="X13" s="6"/>
      <c r="Y13" s="6"/>
      <c r="Z13" s="12" t="e">
        <f t="shared" si="11"/>
        <v>#DIV/0!</v>
      </c>
      <c r="AA13" s="6"/>
      <c r="AB13" s="6"/>
      <c r="AC13" s="12" t="e">
        <f t="shared" si="13"/>
        <v>#DIV/0!</v>
      </c>
      <c r="AD13" s="6"/>
      <c r="AE13" s="6"/>
      <c r="AF13" s="12" t="e">
        <f t="shared" si="15"/>
        <v>#DIV/0!</v>
      </c>
      <c r="AG13" s="6"/>
      <c r="AH13" s="6"/>
      <c r="AI13" s="12" t="e">
        <f t="shared" si="17"/>
        <v>#DIV/0!</v>
      </c>
      <c r="AJ13" s="6"/>
      <c r="AK13" s="6"/>
      <c r="AL13" s="12" t="e">
        <f t="shared" si="19"/>
        <v>#DIV/0!</v>
      </c>
      <c r="AM13" s="6"/>
      <c r="AN13" s="6"/>
      <c r="AO13" s="12" t="e">
        <f t="shared" si="21"/>
        <v>#DIV/0!</v>
      </c>
      <c r="AP13" s="6"/>
      <c r="AQ13" s="6"/>
      <c r="AR13" s="12" t="e">
        <f t="shared" si="23"/>
        <v>#DIV/0!</v>
      </c>
      <c r="AS13" s="12"/>
      <c r="AT13" s="12"/>
      <c r="AU13" s="12" t="e">
        <f t="shared" si="84"/>
        <v>#DIV/0!</v>
      </c>
      <c r="AV13" s="6"/>
      <c r="AW13" s="6"/>
      <c r="AX13" s="12" t="e">
        <f t="shared" si="27"/>
        <v>#DIV/0!</v>
      </c>
      <c r="AY13" s="12"/>
      <c r="AZ13" s="12"/>
      <c r="BA13" s="12" t="e">
        <f t="shared" si="29"/>
        <v>#DIV/0!</v>
      </c>
      <c r="BB13" s="12">
        <f t="shared" si="114"/>
        <v>0</v>
      </c>
      <c r="BC13" s="12">
        <f t="shared" si="114"/>
        <v>0</v>
      </c>
      <c r="BD13" s="12" t="e">
        <f t="shared" si="31"/>
        <v>#DIV/0!</v>
      </c>
      <c r="BE13" s="6"/>
      <c r="BF13" s="6"/>
      <c r="BG13" s="12" t="e">
        <f t="shared" si="33"/>
        <v>#DIV/0!</v>
      </c>
      <c r="BH13" s="12"/>
      <c r="BI13" s="12"/>
      <c r="BJ13" s="12"/>
      <c r="BK13" s="13"/>
      <c r="BL13" s="13"/>
      <c r="BM13" s="12" t="e">
        <f t="shared" si="37"/>
        <v>#DIV/0!</v>
      </c>
      <c r="BN13" s="6">
        <f t="shared" si="115"/>
        <v>0</v>
      </c>
      <c r="BO13" s="6">
        <f t="shared" si="115"/>
        <v>0</v>
      </c>
      <c r="BP13" s="12" t="e">
        <f t="shared" si="39"/>
        <v>#DIV/0!</v>
      </c>
      <c r="BQ13" s="6"/>
      <c r="BR13" s="6"/>
      <c r="BS13" s="12" t="e">
        <f t="shared" si="41"/>
        <v>#DIV/0!</v>
      </c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12" t="e">
        <f t="shared" si="51"/>
        <v>#DIV/0!</v>
      </c>
      <c r="CI13" s="6">
        <f t="shared" si="102"/>
        <v>0</v>
      </c>
      <c r="CJ13" s="6">
        <f t="shared" si="102"/>
        <v>0</v>
      </c>
      <c r="CK13" s="12" t="e">
        <f t="shared" si="53"/>
        <v>#DIV/0!</v>
      </c>
      <c r="CL13" s="6"/>
      <c r="CM13" s="6"/>
      <c r="CN13" s="12" t="e">
        <f t="shared" si="55"/>
        <v>#DIV/0!</v>
      </c>
      <c r="CO13" s="6"/>
      <c r="CP13" s="6"/>
      <c r="CQ13" s="12" t="e">
        <f t="shared" si="57"/>
        <v>#DIV/0!</v>
      </c>
      <c r="CR13" s="6"/>
      <c r="CS13" s="6"/>
      <c r="CT13" s="12" t="e">
        <f t="shared" si="59"/>
        <v>#DIV/0!</v>
      </c>
      <c r="CU13" s="6"/>
      <c r="CV13" s="6"/>
      <c r="CW13" s="12" t="e">
        <f t="shared" si="61"/>
        <v>#DIV/0!</v>
      </c>
      <c r="CX13" s="6"/>
      <c r="CY13" s="6"/>
      <c r="CZ13" s="12" t="e">
        <f t="shared" si="63"/>
        <v>#DIV/0!</v>
      </c>
      <c r="DA13" s="6">
        <f t="shared" si="99"/>
        <v>0</v>
      </c>
      <c r="DB13" s="6">
        <f t="shared" si="99"/>
        <v>0</v>
      </c>
      <c r="DC13" s="12" t="e">
        <f t="shared" si="65"/>
        <v>#DIV/0!</v>
      </c>
      <c r="DD13" s="6"/>
      <c r="DE13" s="6"/>
      <c r="DF13" s="12" t="e">
        <f t="shared" si="66"/>
        <v>#DIV/0!</v>
      </c>
      <c r="DG13" s="65">
        <f t="shared" si="100"/>
        <v>0</v>
      </c>
      <c r="DH13" s="65">
        <f t="shared" si="100"/>
        <v>0</v>
      </c>
      <c r="DI13" s="12" t="e">
        <f t="shared" si="80"/>
        <v>#DIV/0!</v>
      </c>
      <c r="DJ13" s="6"/>
      <c r="DK13" s="6"/>
      <c r="DL13" s="12" t="e">
        <f t="shared" si="68"/>
        <v>#DIV/0!</v>
      </c>
      <c r="DM13" s="6"/>
      <c r="DN13" s="6"/>
      <c r="DO13" s="12" t="e">
        <f t="shared" si="69"/>
        <v>#DIV/0!</v>
      </c>
      <c r="DP13" s="14"/>
      <c r="DQ13" s="14"/>
      <c r="DR13" s="12" t="e">
        <f t="shared" si="70"/>
        <v>#DIV/0!</v>
      </c>
      <c r="DS13" s="6"/>
      <c r="DT13" s="6"/>
      <c r="DU13" s="12" t="e">
        <f t="shared" si="71"/>
        <v>#DIV/0!</v>
      </c>
      <c r="DV13" s="6"/>
      <c r="DW13" s="6"/>
      <c r="DX13" s="12" t="e">
        <f t="shared" si="72"/>
        <v>#DIV/0!</v>
      </c>
      <c r="DY13" s="12"/>
      <c r="DZ13" s="12"/>
      <c r="EA13" s="12" t="e">
        <f t="shared" si="73"/>
        <v>#DIV/0!</v>
      </c>
      <c r="EB13" s="6">
        <f t="shared" si="101"/>
        <v>0</v>
      </c>
      <c r="EC13" s="6">
        <f t="shared" si="101"/>
        <v>0</v>
      </c>
      <c r="ED13" s="12" t="e">
        <f t="shared" si="74"/>
        <v>#DIV/0!</v>
      </c>
      <c r="EE13">
        <f t="shared" si="116"/>
        <v>1</v>
      </c>
      <c r="EF13">
        <f t="shared" si="117"/>
        <v>1</v>
      </c>
      <c r="EG13">
        <f t="shared" si="118"/>
        <v>1</v>
      </c>
      <c r="EH13">
        <f t="shared" si="119"/>
        <v>1</v>
      </c>
      <c r="EI13">
        <f t="shared" si="120"/>
        <v>1</v>
      </c>
      <c r="EJ13">
        <f t="shared" si="121"/>
        <v>1</v>
      </c>
      <c r="EK13">
        <f t="shared" si="122"/>
        <v>1</v>
      </c>
      <c r="EL13">
        <f t="shared" si="123"/>
        <v>1</v>
      </c>
      <c r="EM13">
        <f t="shared" si="124"/>
        <v>1</v>
      </c>
      <c r="EN13">
        <f t="shared" si="125"/>
        <v>1</v>
      </c>
      <c r="EO13">
        <f t="shared" si="126"/>
        <v>1</v>
      </c>
      <c r="EP13">
        <f t="shared" si="127"/>
        <v>1</v>
      </c>
      <c r="EQ13">
        <f t="shared" si="128"/>
        <v>12</v>
      </c>
    </row>
    <row r="14" spans="1:147" x14ac:dyDescent="0.25">
      <c r="A14" s="5" t="s">
        <v>43</v>
      </c>
      <c r="B14" s="5"/>
      <c r="C14" s="16" t="s">
        <v>44</v>
      </c>
      <c r="D14" s="17"/>
      <c r="E14" s="17"/>
      <c r="F14" s="8">
        <f t="shared" si="75"/>
        <v>0</v>
      </c>
      <c r="G14" s="8">
        <f t="shared" si="75"/>
        <v>0</v>
      </c>
      <c r="H14" s="12" t="e">
        <f t="shared" si="76"/>
        <v>#DIV/0!</v>
      </c>
      <c r="I14" s="6">
        <f t="shared" si="98"/>
        <v>0</v>
      </c>
      <c r="J14" s="6">
        <f t="shared" si="98"/>
        <v>0</v>
      </c>
      <c r="K14" s="12" t="e">
        <f t="shared" si="1"/>
        <v>#DIV/0!</v>
      </c>
      <c r="L14" s="22"/>
      <c r="M14" s="6"/>
      <c r="N14" s="12" t="e">
        <f t="shared" si="3"/>
        <v>#DIV/0!</v>
      </c>
      <c r="O14" s="5"/>
      <c r="P14" s="5"/>
      <c r="Q14" s="12" t="e">
        <f t="shared" si="5"/>
        <v>#DIV/0!</v>
      </c>
      <c r="R14" s="6"/>
      <c r="S14" s="6"/>
      <c r="T14" s="12" t="e">
        <f t="shared" si="7"/>
        <v>#DIV/0!</v>
      </c>
      <c r="U14" s="6">
        <f t="shared" si="113"/>
        <v>0</v>
      </c>
      <c r="V14" s="6">
        <f t="shared" si="113"/>
        <v>0</v>
      </c>
      <c r="W14" s="12" t="e">
        <f t="shared" si="9"/>
        <v>#DIV/0!</v>
      </c>
      <c r="X14" s="6"/>
      <c r="Y14" s="6"/>
      <c r="Z14" s="12" t="e">
        <f t="shared" si="11"/>
        <v>#DIV/0!</v>
      </c>
      <c r="AA14" s="6"/>
      <c r="AB14" s="6"/>
      <c r="AC14" s="12" t="e">
        <f t="shared" si="13"/>
        <v>#DIV/0!</v>
      </c>
      <c r="AD14" s="6"/>
      <c r="AE14" s="6"/>
      <c r="AF14" s="12" t="e">
        <f t="shared" si="15"/>
        <v>#DIV/0!</v>
      </c>
      <c r="AG14" s="6"/>
      <c r="AH14" s="6"/>
      <c r="AI14" s="12" t="e">
        <f t="shared" si="17"/>
        <v>#DIV/0!</v>
      </c>
      <c r="AJ14" s="6"/>
      <c r="AK14" s="6"/>
      <c r="AL14" s="12" t="e">
        <f t="shared" si="19"/>
        <v>#DIV/0!</v>
      </c>
      <c r="AM14" s="6"/>
      <c r="AN14" s="6"/>
      <c r="AO14" s="12" t="e">
        <f t="shared" si="21"/>
        <v>#DIV/0!</v>
      </c>
      <c r="AP14" s="6"/>
      <c r="AQ14" s="6"/>
      <c r="AR14" s="12" t="e">
        <f t="shared" si="23"/>
        <v>#DIV/0!</v>
      </c>
      <c r="AS14" s="12"/>
      <c r="AT14" s="12"/>
      <c r="AU14" s="12" t="e">
        <f t="shared" si="84"/>
        <v>#DIV/0!</v>
      </c>
      <c r="AV14" s="6"/>
      <c r="AW14" s="6"/>
      <c r="AX14" s="12" t="e">
        <f t="shared" si="27"/>
        <v>#DIV/0!</v>
      </c>
      <c r="AY14" s="12"/>
      <c r="AZ14" s="12"/>
      <c r="BA14" s="12" t="e">
        <f t="shared" si="29"/>
        <v>#DIV/0!</v>
      </c>
      <c r="BB14" s="12">
        <f t="shared" si="114"/>
        <v>0</v>
      </c>
      <c r="BC14" s="12">
        <f t="shared" si="114"/>
        <v>0</v>
      </c>
      <c r="BD14" s="12" t="e">
        <f t="shared" si="31"/>
        <v>#DIV/0!</v>
      </c>
      <c r="BE14" s="6"/>
      <c r="BF14" s="6"/>
      <c r="BG14" s="12" t="e">
        <f t="shared" si="33"/>
        <v>#DIV/0!</v>
      </c>
      <c r="BH14" s="12"/>
      <c r="BI14" s="12"/>
      <c r="BJ14" s="12"/>
      <c r="BK14" s="13"/>
      <c r="BL14" s="13"/>
      <c r="BM14" s="12" t="e">
        <f t="shared" si="37"/>
        <v>#DIV/0!</v>
      </c>
      <c r="BN14" s="6">
        <f t="shared" si="115"/>
        <v>0</v>
      </c>
      <c r="BO14" s="6">
        <f t="shared" si="115"/>
        <v>0</v>
      </c>
      <c r="BP14" s="12" t="e">
        <f t="shared" si="39"/>
        <v>#DIV/0!</v>
      </c>
      <c r="BQ14" s="6"/>
      <c r="BR14" s="6"/>
      <c r="BS14" s="12" t="e">
        <f t="shared" si="41"/>
        <v>#DIV/0!</v>
      </c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12" t="e">
        <f t="shared" si="51"/>
        <v>#DIV/0!</v>
      </c>
      <c r="CI14" s="6">
        <f t="shared" si="102"/>
        <v>0</v>
      </c>
      <c r="CJ14" s="6">
        <f t="shared" si="102"/>
        <v>0</v>
      </c>
      <c r="CK14" s="12" t="e">
        <f t="shared" si="53"/>
        <v>#DIV/0!</v>
      </c>
      <c r="CL14" s="6"/>
      <c r="CM14" s="6"/>
      <c r="CN14" s="12" t="e">
        <f t="shared" si="55"/>
        <v>#DIV/0!</v>
      </c>
      <c r="CO14" s="6"/>
      <c r="CP14" s="6"/>
      <c r="CQ14" s="12" t="e">
        <f t="shared" si="57"/>
        <v>#DIV/0!</v>
      </c>
      <c r="CR14" s="6"/>
      <c r="CS14" s="6"/>
      <c r="CT14" s="12" t="e">
        <f t="shared" si="59"/>
        <v>#DIV/0!</v>
      </c>
      <c r="CU14" s="6"/>
      <c r="CV14" s="6"/>
      <c r="CW14" s="12" t="e">
        <f t="shared" si="61"/>
        <v>#DIV/0!</v>
      </c>
      <c r="CX14" s="6"/>
      <c r="CY14" s="6"/>
      <c r="CZ14" s="12" t="e">
        <f t="shared" si="63"/>
        <v>#DIV/0!</v>
      </c>
      <c r="DA14" s="6">
        <f t="shared" si="99"/>
        <v>0</v>
      </c>
      <c r="DB14" s="6">
        <f t="shared" si="99"/>
        <v>0</v>
      </c>
      <c r="DC14" s="12" t="e">
        <f t="shared" si="65"/>
        <v>#DIV/0!</v>
      </c>
      <c r="DD14" s="6"/>
      <c r="DE14" s="6"/>
      <c r="DF14" s="12" t="e">
        <f t="shared" si="66"/>
        <v>#DIV/0!</v>
      </c>
      <c r="DG14" s="65">
        <f t="shared" si="100"/>
        <v>0</v>
      </c>
      <c r="DH14" s="65">
        <f t="shared" si="100"/>
        <v>0</v>
      </c>
      <c r="DI14" s="12" t="e">
        <f t="shared" si="80"/>
        <v>#DIV/0!</v>
      </c>
      <c r="DJ14" s="6"/>
      <c r="DK14" s="6"/>
      <c r="DL14" s="12" t="e">
        <f t="shared" si="68"/>
        <v>#DIV/0!</v>
      </c>
      <c r="DM14" s="6"/>
      <c r="DN14" s="6"/>
      <c r="DO14" s="12" t="e">
        <f t="shared" si="69"/>
        <v>#DIV/0!</v>
      </c>
      <c r="DP14" s="14"/>
      <c r="DQ14" s="14"/>
      <c r="DR14" s="12" t="e">
        <f t="shared" si="70"/>
        <v>#DIV/0!</v>
      </c>
      <c r="DS14" s="6"/>
      <c r="DT14" s="6"/>
      <c r="DU14" s="12" t="e">
        <f t="shared" si="71"/>
        <v>#DIV/0!</v>
      </c>
      <c r="DV14" s="6"/>
      <c r="DW14" s="6"/>
      <c r="DX14" s="12" t="e">
        <f t="shared" si="72"/>
        <v>#DIV/0!</v>
      </c>
      <c r="DY14" s="12"/>
      <c r="DZ14" s="12"/>
      <c r="EA14" s="12" t="e">
        <f t="shared" si="73"/>
        <v>#DIV/0!</v>
      </c>
      <c r="EB14" s="6">
        <f t="shared" si="101"/>
        <v>0</v>
      </c>
      <c r="EC14" s="6">
        <f t="shared" si="101"/>
        <v>0</v>
      </c>
      <c r="ED14" s="12" t="e">
        <f t="shared" si="74"/>
        <v>#DIV/0!</v>
      </c>
      <c r="EE14">
        <f t="shared" si="116"/>
        <v>1</v>
      </c>
      <c r="EF14">
        <f t="shared" si="117"/>
        <v>1</v>
      </c>
      <c r="EG14">
        <f t="shared" si="118"/>
        <v>1</v>
      </c>
      <c r="EH14">
        <f t="shared" si="119"/>
        <v>1</v>
      </c>
      <c r="EI14">
        <f t="shared" si="120"/>
        <v>1</v>
      </c>
      <c r="EJ14">
        <f t="shared" si="121"/>
        <v>1</v>
      </c>
      <c r="EK14">
        <f t="shared" si="122"/>
        <v>1</v>
      </c>
      <c r="EL14">
        <f t="shared" si="123"/>
        <v>1</v>
      </c>
      <c r="EM14">
        <f t="shared" si="124"/>
        <v>1</v>
      </c>
      <c r="EN14">
        <f t="shared" si="125"/>
        <v>1</v>
      </c>
      <c r="EO14">
        <f t="shared" si="126"/>
        <v>1</v>
      </c>
      <c r="EP14">
        <f t="shared" si="127"/>
        <v>1</v>
      </c>
      <c r="EQ14">
        <f t="shared" si="128"/>
        <v>12</v>
      </c>
    </row>
    <row r="15" spans="1:147" x14ac:dyDescent="0.25">
      <c r="A15" s="5" t="s">
        <v>45</v>
      </c>
      <c r="B15" s="15">
        <v>870</v>
      </c>
      <c r="C15" s="16" t="s">
        <v>46</v>
      </c>
      <c r="D15" s="17"/>
      <c r="E15" s="17"/>
      <c r="F15" s="8">
        <f t="shared" si="75"/>
        <v>48000</v>
      </c>
      <c r="G15" s="8">
        <f t="shared" si="75"/>
        <v>0</v>
      </c>
      <c r="H15" s="12">
        <f t="shared" si="76"/>
        <v>0</v>
      </c>
      <c r="I15" s="6">
        <f t="shared" si="98"/>
        <v>0</v>
      </c>
      <c r="J15" s="6">
        <f t="shared" si="98"/>
        <v>0</v>
      </c>
      <c r="K15" s="12" t="e">
        <f t="shared" si="1"/>
        <v>#DIV/0!</v>
      </c>
      <c r="L15" s="6"/>
      <c r="M15" s="6"/>
      <c r="N15" s="12" t="e">
        <f t="shared" si="3"/>
        <v>#DIV/0!</v>
      </c>
      <c r="O15" s="5"/>
      <c r="P15" s="5"/>
      <c r="Q15" s="12" t="e">
        <f t="shared" si="5"/>
        <v>#DIV/0!</v>
      </c>
      <c r="R15" s="6"/>
      <c r="S15" s="6"/>
      <c r="T15" s="12" t="e">
        <f t="shared" si="7"/>
        <v>#DIV/0!</v>
      </c>
      <c r="U15" s="6">
        <f t="shared" si="113"/>
        <v>0</v>
      </c>
      <c r="V15" s="6">
        <f t="shared" si="113"/>
        <v>0</v>
      </c>
      <c r="W15" s="12" t="e">
        <f t="shared" si="9"/>
        <v>#DIV/0!</v>
      </c>
      <c r="X15" s="6"/>
      <c r="Y15" s="6"/>
      <c r="Z15" s="12" t="e">
        <f t="shared" si="11"/>
        <v>#DIV/0!</v>
      </c>
      <c r="AA15" s="6"/>
      <c r="AB15" s="6"/>
      <c r="AC15" s="12" t="e">
        <f t="shared" si="13"/>
        <v>#DIV/0!</v>
      </c>
      <c r="AD15" s="6"/>
      <c r="AE15" s="6"/>
      <c r="AF15" s="12" t="e">
        <f t="shared" si="15"/>
        <v>#DIV/0!</v>
      </c>
      <c r="AG15" s="6"/>
      <c r="AH15" s="6"/>
      <c r="AI15" s="12" t="e">
        <f t="shared" si="17"/>
        <v>#DIV/0!</v>
      </c>
      <c r="AJ15" s="6"/>
      <c r="AK15" s="6"/>
      <c r="AL15" s="12" t="e">
        <f t="shared" si="19"/>
        <v>#DIV/0!</v>
      </c>
      <c r="AM15" s="6"/>
      <c r="AN15" s="6"/>
      <c r="AO15" s="12" t="e">
        <f t="shared" si="21"/>
        <v>#DIV/0!</v>
      </c>
      <c r="AP15" s="6"/>
      <c r="AQ15" s="6"/>
      <c r="AR15" s="12" t="e">
        <f t="shared" si="23"/>
        <v>#DIV/0!</v>
      </c>
      <c r="AS15" s="12"/>
      <c r="AT15" s="12"/>
      <c r="AU15" s="12" t="e">
        <f t="shared" si="84"/>
        <v>#DIV/0!</v>
      </c>
      <c r="AV15" s="6"/>
      <c r="AW15" s="6"/>
      <c r="AX15" s="12" t="e">
        <f t="shared" si="27"/>
        <v>#DIV/0!</v>
      </c>
      <c r="AY15" s="12"/>
      <c r="AZ15" s="12"/>
      <c r="BA15" s="12" t="e">
        <f t="shared" si="29"/>
        <v>#DIV/0!</v>
      </c>
      <c r="BB15" s="12">
        <f t="shared" si="114"/>
        <v>0</v>
      </c>
      <c r="BC15" s="12">
        <f t="shared" si="114"/>
        <v>0</v>
      </c>
      <c r="BD15" s="12" t="e">
        <f t="shared" si="31"/>
        <v>#DIV/0!</v>
      </c>
      <c r="BE15" s="6"/>
      <c r="BF15" s="6"/>
      <c r="BG15" s="12" t="e">
        <f t="shared" si="33"/>
        <v>#DIV/0!</v>
      </c>
      <c r="BH15" s="12"/>
      <c r="BI15" s="12"/>
      <c r="BJ15" s="12"/>
      <c r="BK15" s="13"/>
      <c r="BL15" s="13"/>
      <c r="BM15" s="12" t="e">
        <f t="shared" si="37"/>
        <v>#DIV/0!</v>
      </c>
      <c r="BN15" s="6">
        <f t="shared" si="115"/>
        <v>0</v>
      </c>
      <c r="BO15" s="6">
        <f t="shared" si="115"/>
        <v>0</v>
      </c>
      <c r="BP15" s="12" t="e">
        <f t="shared" si="39"/>
        <v>#DIV/0!</v>
      </c>
      <c r="BQ15" s="6"/>
      <c r="BR15" s="6"/>
      <c r="BS15" s="12" t="e">
        <f t="shared" si="41"/>
        <v>#DIV/0!</v>
      </c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12" t="e">
        <f t="shared" si="51"/>
        <v>#DIV/0!</v>
      </c>
      <c r="CI15" s="6">
        <f t="shared" si="102"/>
        <v>48000</v>
      </c>
      <c r="CJ15" s="6">
        <f t="shared" si="102"/>
        <v>0</v>
      </c>
      <c r="CK15" s="12">
        <f t="shared" si="53"/>
        <v>0</v>
      </c>
      <c r="CL15" s="6"/>
      <c r="CM15" s="6"/>
      <c r="CN15" s="12" t="e">
        <f t="shared" si="55"/>
        <v>#DIV/0!</v>
      </c>
      <c r="CO15" s="6"/>
      <c r="CP15" s="6"/>
      <c r="CQ15" s="12" t="e">
        <f t="shared" si="57"/>
        <v>#DIV/0!</v>
      </c>
      <c r="CR15" s="6"/>
      <c r="CS15" s="6"/>
      <c r="CT15" s="12" t="e">
        <f t="shared" si="59"/>
        <v>#DIV/0!</v>
      </c>
      <c r="CU15" s="6"/>
      <c r="CV15" s="6"/>
      <c r="CW15" s="12" t="e">
        <f t="shared" si="61"/>
        <v>#DIV/0!</v>
      </c>
      <c r="CX15" s="6">
        <f>48000</f>
        <v>48000</v>
      </c>
      <c r="CY15" s="6"/>
      <c r="CZ15" s="12">
        <f t="shared" si="63"/>
        <v>0</v>
      </c>
      <c r="DA15" s="6">
        <f t="shared" si="99"/>
        <v>0</v>
      </c>
      <c r="DB15" s="6">
        <f t="shared" si="99"/>
        <v>0</v>
      </c>
      <c r="DC15" s="12" t="e">
        <f t="shared" si="65"/>
        <v>#DIV/0!</v>
      </c>
      <c r="DD15" s="6"/>
      <c r="DE15" s="6"/>
      <c r="DF15" s="12" t="e">
        <f t="shared" si="66"/>
        <v>#DIV/0!</v>
      </c>
      <c r="DG15" s="65">
        <f t="shared" si="100"/>
        <v>0</v>
      </c>
      <c r="DH15" s="65">
        <f t="shared" si="100"/>
        <v>0</v>
      </c>
      <c r="DI15" s="12" t="e">
        <f t="shared" si="80"/>
        <v>#DIV/0!</v>
      </c>
      <c r="DJ15" s="6"/>
      <c r="DK15" s="6"/>
      <c r="DL15" s="12" t="e">
        <f t="shared" si="68"/>
        <v>#DIV/0!</v>
      </c>
      <c r="DM15" s="6"/>
      <c r="DN15" s="6"/>
      <c r="DO15" s="12" t="e">
        <f t="shared" si="69"/>
        <v>#DIV/0!</v>
      </c>
      <c r="DP15" s="14"/>
      <c r="DQ15" s="14"/>
      <c r="DR15" s="12" t="e">
        <f t="shared" si="70"/>
        <v>#DIV/0!</v>
      </c>
      <c r="DS15" s="6"/>
      <c r="DT15" s="6"/>
      <c r="DU15" s="12" t="e">
        <f t="shared" si="71"/>
        <v>#DIV/0!</v>
      </c>
      <c r="DV15" s="6"/>
      <c r="DW15" s="6"/>
      <c r="DX15" s="12" t="e">
        <f t="shared" si="72"/>
        <v>#DIV/0!</v>
      </c>
      <c r="DY15" s="12"/>
      <c r="DZ15" s="12"/>
      <c r="EA15" s="12" t="e">
        <f t="shared" si="73"/>
        <v>#DIV/0!</v>
      </c>
      <c r="EB15" s="6">
        <f t="shared" si="101"/>
        <v>48000</v>
      </c>
      <c r="EC15" s="6">
        <f t="shared" si="101"/>
        <v>0</v>
      </c>
      <c r="ED15" s="12">
        <f t="shared" si="74"/>
        <v>0</v>
      </c>
      <c r="EE15">
        <f t="shared" si="116"/>
        <v>1</v>
      </c>
      <c r="EF15">
        <f t="shared" si="117"/>
        <v>1</v>
      </c>
      <c r="EG15">
        <f t="shared" si="118"/>
        <v>1</v>
      </c>
      <c r="EH15">
        <f t="shared" si="119"/>
        <v>1</v>
      </c>
      <c r="EI15">
        <f t="shared" si="120"/>
        <v>1</v>
      </c>
      <c r="EJ15">
        <f t="shared" si="121"/>
        <v>1</v>
      </c>
      <c r="EK15">
        <f t="shared" si="122"/>
        <v>1</v>
      </c>
      <c r="EL15">
        <f t="shared" si="123"/>
        <v>1</v>
      </c>
      <c r="EM15">
        <f t="shared" si="124"/>
        <v>1</v>
      </c>
      <c r="EN15">
        <f t="shared" si="125"/>
        <v>1</v>
      </c>
      <c r="EO15">
        <f t="shared" si="126"/>
        <v>1</v>
      </c>
      <c r="EP15">
        <f t="shared" si="127"/>
        <v>1</v>
      </c>
      <c r="EQ15">
        <f t="shared" si="128"/>
        <v>12</v>
      </c>
    </row>
    <row r="16" spans="1:147" x14ac:dyDescent="0.25">
      <c r="A16" s="5"/>
      <c r="B16" s="15">
        <v>244</v>
      </c>
      <c r="C16" s="16"/>
      <c r="D16" s="17"/>
      <c r="E16" s="17"/>
      <c r="F16" s="8">
        <f>I16+U16+BB16+BN16+CI16+BK16</f>
        <v>0</v>
      </c>
      <c r="G16" s="8">
        <f t="shared" ref="G16" si="129">J16+V16+BC16+BO16+CJ16+BL16</f>
        <v>0</v>
      </c>
      <c r="H16" s="12" t="e">
        <f t="shared" ref="H16" si="130">G16/F16*100</f>
        <v>#DIV/0!</v>
      </c>
      <c r="I16" s="6">
        <f t="shared" ref="I16" si="131">L16+O16+R16</f>
        <v>0</v>
      </c>
      <c r="J16" s="6">
        <f t="shared" ref="J16" si="132">M16+P16+S16</f>
        <v>0</v>
      </c>
      <c r="K16" s="12" t="e">
        <f t="shared" ref="K16" si="133">J16/I16*100</f>
        <v>#DIV/0!</v>
      </c>
      <c r="L16" s="6"/>
      <c r="M16" s="6"/>
      <c r="N16" s="12" t="e">
        <f t="shared" ref="N16" si="134">M16/L16*100</f>
        <v>#DIV/0!</v>
      </c>
      <c r="O16" s="5"/>
      <c r="P16" s="5"/>
      <c r="Q16" s="12" t="e">
        <f t="shared" ref="Q16" si="135">P16/O16*100</f>
        <v>#DIV/0!</v>
      </c>
      <c r="R16" s="6"/>
      <c r="S16" s="6"/>
      <c r="T16" s="12" t="e">
        <f t="shared" ref="T16" si="136">S16/R16*100</f>
        <v>#DIV/0!</v>
      </c>
      <c r="U16" s="6">
        <f t="shared" ref="U16" si="137">X16+AA16+AD16+AG16+AM16+AP16+AJ16</f>
        <v>0</v>
      </c>
      <c r="V16" s="6">
        <f t="shared" ref="V16" si="138">Y16+AB16+AE16+AH16+AN16+AQ16+AK16</f>
        <v>0</v>
      </c>
      <c r="W16" s="12" t="e">
        <f t="shared" ref="W16" si="139">V16/U16*100</f>
        <v>#DIV/0!</v>
      </c>
      <c r="X16" s="6"/>
      <c r="Y16" s="6"/>
      <c r="Z16" s="12" t="e">
        <f t="shared" ref="Z16" si="140">Y16/X16*100</f>
        <v>#DIV/0!</v>
      </c>
      <c r="AA16" s="6"/>
      <c r="AB16" s="6"/>
      <c r="AC16" s="12" t="e">
        <f t="shared" ref="AC16" si="141">AB16/AA16*100</f>
        <v>#DIV/0!</v>
      </c>
      <c r="AD16" s="6"/>
      <c r="AE16" s="6"/>
      <c r="AF16" s="12" t="e">
        <f t="shared" ref="AF16" si="142">AE16/AD16*100</f>
        <v>#DIV/0!</v>
      </c>
      <c r="AG16" s="6"/>
      <c r="AH16" s="6"/>
      <c r="AI16" s="12" t="e">
        <f t="shared" ref="AI16" si="143">AH16/AG16*100</f>
        <v>#DIV/0!</v>
      </c>
      <c r="AJ16" s="6"/>
      <c r="AK16" s="6"/>
      <c r="AL16" s="12" t="e">
        <f t="shared" ref="AL16" si="144">AK16/AJ16*100</f>
        <v>#DIV/0!</v>
      </c>
      <c r="AM16" s="6"/>
      <c r="AN16" s="6"/>
      <c r="AO16" s="12" t="e">
        <f t="shared" ref="AO16" si="145">AN16/AM16*100</f>
        <v>#DIV/0!</v>
      </c>
      <c r="AP16" s="6"/>
      <c r="AQ16" s="6"/>
      <c r="AR16" s="12" t="e">
        <f t="shared" ref="AR16" si="146">AQ16/AP16*100</f>
        <v>#DIV/0!</v>
      </c>
      <c r="AS16" s="12"/>
      <c r="AT16" s="12"/>
      <c r="AU16" s="12" t="e">
        <f t="shared" si="84"/>
        <v>#DIV/0!</v>
      </c>
      <c r="AV16" s="6"/>
      <c r="AW16" s="6"/>
      <c r="AX16" s="12" t="e">
        <f t="shared" ref="AX16" si="147">AW16/AV16*100</f>
        <v>#DIV/0!</v>
      </c>
      <c r="AY16" s="12"/>
      <c r="AZ16" s="12"/>
      <c r="BA16" s="12" t="e">
        <f t="shared" ref="BA16" si="148">AZ16/AY16*100</f>
        <v>#DIV/0!</v>
      </c>
      <c r="BB16" s="12">
        <f t="shared" ref="BB16" si="149">BE16</f>
        <v>0</v>
      </c>
      <c r="BC16" s="12">
        <f t="shared" ref="BC16" si="150">BF16</f>
        <v>0</v>
      </c>
      <c r="BD16" s="12" t="e">
        <f t="shared" ref="BD16" si="151">BC16/BB16*100</f>
        <v>#DIV/0!</v>
      </c>
      <c r="BE16" s="6"/>
      <c r="BF16" s="6"/>
      <c r="BG16" s="12" t="e">
        <f t="shared" ref="BG16" si="152">BF16/BE16*100</f>
        <v>#DIV/0!</v>
      </c>
      <c r="BH16" s="12"/>
      <c r="BI16" s="12"/>
      <c r="BJ16" s="12"/>
      <c r="BK16" s="13"/>
      <c r="BL16" s="13"/>
      <c r="BM16" s="12" t="e">
        <f t="shared" ref="BM16" si="153">BL16/BK16*100</f>
        <v>#DIV/0!</v>
      </c>
      <c r="BN16" s="6">
        <f t="shared" ref="BN16" si="154">BQ16+CF16</f>
        <v>0</v>
      </c>
      <c r="BO16" s="6">
        <f t="shared" ref="BO16" si="155">BR16+CG16</f>
        <v>0</v>
      </c>
      <c r="BP16" s="12" t="e">
        <f t="shared" ref="BP16" si="156">BO16/BN16*100</f>
        <v>#DIV/0!</v>
      </c>
      <c r="BQ16" s="6"/>
      <c r="BR16" s="6"/>
      <c r="BS16" s="12" t="e">
        <f t="shared" ref="BS16" si="157">BR16/BQ16*100</f>
        <v>#DIV/0!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12" t="e">
        <f t="shared" ref="CH16" si="158">CG16/CF16*100</f>
        <v>#DIV/0!</v>
      </c>
      <c r="CI16" s="6">
        <f t="shared" ref="CI16" si="159">CL16+CO16+CR16+CU16+CX16</f>
        <v>0</v>
      </c>
      <c r="CJ16" s="6">
        <f t="shared" ref="CJ16" si="160">CM16+CP16+CS16+CV16+CY16</f>
        <v>0</v>
      </c>
      <c r="CK16" s="12" t="e">
        <f t="shared" ref="CK16" si="161">CJ16/CI16*100</f>
        <v>#DIV/0!</v>
      </c>
      <c r="CL16" s="6"/>
      <c r="CM16" s="6"/>
      <c r="CN16" s="12" t="e">
        <f t="shared" ref="CN16" si="162">CM16/CL16*100</f>
        <v>#DIV/0!</v>
      </c>
      <c r="CO16" s="6"/>
      <c r="CP16" s="6"/>
      <c r="CQ16" s="12" t="e">
        <f t="shared" ref="CQ16" si="163">CP16/CO16*100</f>
        <v>#DIV/0!</v>
      </c>
      <c r="CR16" s="6"/>
      <c r="CS16" s="6"/>
      <c r="CT16" s="12" t="e">
        <f t="shared" ref="CT16" si="164">CS16/CR16*100</f>
        <v>#DIV/0!</v>
      </c>
      <c r="CU16" s="6"/>
      <c r="CV16" s="6"/>
      <c r="CW16" s="12" t="e">
        <f t="shared" ref="CW16" si="165">CV16/CU16*100</f>
        <v>#DIV/0!</v>
      </c>
      <c r="CX16" s="6"/>
      <c r="CY16" s="6"/>
      <c r="CZ16" s="12" t="e">
        <f t="shared" ref="CZ16" si="166">CY16/CX16*100</f>
        <v>#DIV/0!</v>
      </c>
      <c r="DA16" s="6">
        <f t="shared" ref="DA16" si="167">DD16+DJ16+DM16+DP16+DS16+DV16+DY16</f>
        <v>0</v>
      </c>
      <c r="DB16" s="6">
        <f t="shared" ref="DB16" si="168">DE16+DK16+DN16+DQ16+DT16+DW16+DZ16</f>
        <v>0</v>
      </c>
      <c r="DC16" s="12" t="e">
        <f t="shared" ref="DC16" si="169">DB16/DA16*100</f>
        <v>#DIV/0!</v>
      </c>
      <c r="DD16" s="6"/>
      <c r="DE16" s="6"/>
      <c r="DF16" s="12" t="e">
        <f t="shared" ref="DF16" si="170">DE16/DD16*100</f>
        <v>#DIV/0!</v>
      </c>
      <c r="DG16" s="65"/>
      <c r="DH16" s="65"/>
      <c r="DI16" s="12" t="e">
        <f t="shared" si="80"/>
        <v>#DIV/0!</v>
      </c>
      <c r="DJ16" s="6"/>
      <c r="DK16" s="6"/>
      <c r="DL16" s="12" t="e">
        <f t="shared" ref="DL16" si="171">DK16/DJ16*100</f>
        <v>#DIV/0!</v>
      </c>
      <c r="DM16" s="6">
        <f>12800-12800</f>
        <v>0</v>
      </c>
      <c r="DN16" s="6">
        <f>12800-12800</f>
        <v>0</v>
      </c>
      <c r="DO16" s="12" t="e">
        <f t="shared" ref="DO16" si="172">DN16/DM16*100</f>
        <v>#DIV/0!</v>
      </c>
      <c r="DP16" s="14"/>
      <c r="DQ16" s="14"/>
      <c r="DR16" s="12" t="e">
        <f t="shared" ref="DR16" si="173">DQ16/DP16*100</f>
        <v>#DIV/0!</v>
      </c>
      <c r="DS16" s="6">
        <f>35200-35200</f>
        <v>0</v>
      </c>
      <c r="DT16" s="6">
        <f>35200-35200</f>
        <v>0</v>
      </c>
      <c r="DU16" s="12" t="e">
        <f t="shared" ref="DU16" si="174">DT16/DS16*100</f>
        <v>#DIV/0!</v>
      </c>
      <c r="DV16" s="6"/>
      <c r="DW16" s="6"/>
      <c r="DX16" s="12" t="e">
        <f t="shared" ref="DX16" si="175">DW16/DV16*100</f>
        <v>#DIV/0!</v>
      </c>
      <c r="DY16" s="12"/>
      <c r="DZ16" s="12"/>
      <c r="EA16" s="12" t="e">
        <f t="shared" ref="EA16" si="176">DZ16/DY16*100</f>
        <v>#DIV/0!</v>
      </c>
      <c r="EB16" s="6">
        <f t="shared" ref="EB16" si="177">I16+U16+BB16+BN16+CI16+DA16+BK16</f>
        <v>0</v>
      </c>
      <c r="EC16" s="6">
        <f t="shared" ref="EC16" si="178">J16+V16+BC16+BO16+CJ16+DB16+BL16</f>
        <v>0</v>
      </c>
      <c r="ED16" s="12" t="e">
        <f t="shared" ref="ED16" si="179">EC16/EB16*100</f>
        <v>#DIV/0!</v>
      </c>
    </row>
    <row r="17" spans="1:147" x14ac:dyDescent="0.25">
      <c r="A17" s="5" t="s">
        <v>47</v>
      </c>
      <c r="B17" s="15">
        <v>244</v>
      </c>
      <c r="C17" s="16" t="s">
        <v>48</v>
      </c>
      <c r="D17" s="17"/>
      <c r="E17" s="17"/>
      <c r="F17" s="8">
        <f t="shared" si="75"/>
        <v>60000</v>
      </c>
      <c r="G17" s="8">
        <f t="shared" si="75"/>
        <v>12292.900000000001</v>
      </c>
      <c r="H17" s="12">
        <f t="shared" si="76"/>
        <v>20.488166666666668</v>
      </c>
      <c r="I17" s="6">
        <f>I18+I19</f>
        <v>0</v>
      </c>
      <c r="J17" s="6">
        <f>J18+J19</f>
        <v>0</v>
      </c>
      <c r="K17" s="12" t="e">
        <f t="shared" si="1"/>
        <v>#DIV/0!</v>
      </c>
      <c r="L17" s="6">
        <f>L18+L19</f>
        <v>0</v>
      </c>
      <c r="M17" s="6">
        <f>M18+M19</f>
        <v>0</v>
      </c>
      <c r="N17" s="12" t="e">
        <f t="shared" si="3"/>
        <v>#DIV/0!</v>
      </c>
      <c r="O17" s="5"/>
      <c r="P17" s="5"/>
      <c r="Q17" s="12" t="e">
        <f t="shared" si="5"/>
        <v>#DIV/0!</v>
      </c>
      <c r="R17" s="6">
        <f>R18+R19</f>
        <v>0</v>
      </c>
      <c r="S17" s="6">
        <f>S18+S19</f>
        <v>0</v>
      </c>
      <c r="T17" s="12" t="e">
        <f t="shared" si="7"/>
        <v>#DIV/0!</v>
      </c>
      <c r="U17" s="6">
        <f t="shared" si="113"/>
        <v>60000</v>
      </c>
      <c r="V17" s="6">
        <f t="shared" si="113"/>
        <v>12292.900000000001</v>
      </c>
      <c r="W17" s="12">
        <f t="shared" si="9"/>
        <v>20.488166666666668</v>
      </c>
      <c r="X17" s="6">
        <f>X18+X19</f>
        <v>0</v>
      </c>
      <c r="Y17" s="6">
        <f>Y18+Y19</f>
        <v>0</v>
      </c>
      <c r="Z17" s="12" t="e">
        <f t="shared" si="11"/>
        <v>#DIV/0!</v>
      </c>
      <c r="AA17" s="6">
        <f>AA18+AA19</f>
        <v>0</v>
      </c>
      <c r="AB17" s="6">
        <f>AB18+AB19</f>
        <v>0</v>
      </c>
      <c r="AC17" s="12" t="e">
        <f t="shared" si="13"/>
        <v>#DIV/0!</v>
      </c>
      <c r="AD17" s="6">
        <f>AD18+AD19</f>
        <v>0</v>
      </c>
      <c r="AE17" s="6">
        <f>AE18+AE19</f>
        <v>0</v>
      </c>
      <c r="AF17" s="12" t="e">
        <f t="shared" si="15"/>
        <v>#DIV/0!</v>
      </c>
      <c r="AG17" s="6">
        <f>AG18+AG19</f>
        <v>0</v>
      </c>
      <c r="AH17" s="6">
        <f>AH18+AH19</f>
        <v>0</v>
      </c>
      <c r="AI17" s="12" t="e">
        <f t="shared" si="17"/>
        <v>#DIV/0!</v>
      </c>
      <c r="AJ17" s="6">
        <f>AJ18+AJ19</f>
        <v>0</v>
      </c>
      <c r="AK17" s="6">
        <f>AK18+AK19</f>
        <v>0</v>
      </c>
      <c r="AL17" s="12" t="e">
        <f t="shared" si="19"/>
        <v>#DIV/0!</v>
      </c>
      <c r="AM17" s="6">
        <f>AM18+AM19</f>
        <v>0</v>
      </c>
      <c r="AN17" s="6">
        <f>AN18+AN19</f>
        <v>0</v>
      </c>
      <c r="AO17" s="12" t="e">
        <f t="shared" si="21"/>
        <v>#DIV/0!</v>
      </c>
      <c r="AP17" s="6">
        <f>AP18+AP19</f>
        <v>60000</v>
      </c>
      <c r="AQ17" s="6">
        <f>AQ18+AQ19</f>
        <v>12292.900000000001</v>
      </c>
      <c r="AR17" s="12">
        <f t="shared" si="23"/>
        <v>20.488166666666668</v>
      </c>
      <c r="AS17" s="6">
        <f>AS18+AS19</f>
        <v>0</v>
      </c>
      <c r="AT17" s="6">
        <f>AT18+AT19</f>
        <v>0</v>
      </c>
      <c r="AU17" s="12" t="e">
        <f t="shared" ref="AU17:AU19" si="180">AT17/AS17*100</f>
        <v>#DIV/0!</v>
      </c>
      <c r="AV17" s="6">
        <f>AV18+AV19</f>
        <v>0</v>
      </c>
      <c r="AW17" s="6">
        <f>AW18+AW19</f>
        <v>0</v>
      </c>
      <c r="AX17" s="12" t="e">
        <f t="shared" si="27"/>
        <v>#DIV/0!</v>
      </c>
      <c r="AY17" s="6">
        <f>AY18+AY19</f>
        <v>0</v>
      </c>
      <c r="AZ17" s="6">
        <f>AZ18+AZ19</f>
        <v>0</v>
      </c>
      <c r="BA17" s="12" t="e">
        <f t="shared" si="29"/>
        <v>#DIV/0!</v>
      </c>
      <c r="BB17" s="12">
        <f t="shared" si="114"/>
        <v>0</v>
      </c>
      <c r="BC17" s="12">
        <f t="shared" si="114"/>
        <v>0</v>
      </c>
      <c r="BD17" s="12" t="e">
        <f t="shared" si="31"/>
        <v>#DIV/0!</v>
      </c>
      <c r="BE17" s="6"/>
      <c r="BF17" s="6"/>
      <c r="BG17" s="12" t="e">
        <f t="shared" si="33"/>
        <v>#DIV/0!</v>
      </c>
      <c r="BH17" s="12"/>
      <c r="BI17" s="12"/>
      <c r="BJ17" s="12"/>
      <c r="BK17" s="6">
        <f>BK18+BK19</f>
        <v>0</v>
      </c>
      <c r="BL17" s="6">
        <f>BL18+BL19</f>
        <v>0</v>
      </c>
      <c r="BM17" s="12" t="e">
        <f t="shared" si="37"/>
        <v>#DIV/0!</v>
      </c>
      <c r="BN17" s="6">
        <f>BN18+BN19</f>
        <v>0</v>
      </c>
      <c r="BO17" s="6">
        <f>BO18+BO19</f>
        <v>0</v>
      </c>
      <c r="BP17" s="12" t="e">
        <f t="shared" si="39"/>
        <v>#DIV/0!</v>
      </c>
      <c r="BQ17" s="6">
        <f>BQ18+BQ19</f>
        <v>0</v>
      </c>
      <c r="BR17" s="6">
        <f>BR18+BR19</f>
        <v>0</v>
      </c>
      <c r="BS17" s="12" t="e">
        <f t="shared" si="41"/>
        <v>#DIV/0!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6">
        <f>CF18+CF19</f>
        <v>0</v>
      </c>
      <c r="CG17" s="6">
        <f>CG18+CG19</f>
        <v>0</v>
      </c>
      <c r="CH17" s="12" t="e">
        <f t="shared" si="51"/>
        <v>#DIV/0!</v>
      </c>
      <c r="CI17" s="6">
        <f t="shared" si="102"/>
        <v>0</v>
      </c>
      <c r="CJ17" s="6">
        <f t="shared" si="102"/>
        <v>0</v>
      </c>
      <c r="CK17" s="12" t="e">
        <f t="shared" si="53"/>
        <v>#DIV/0!</v>
      </c>
      <c r="CL17" s="6">
        <f>CL18+CL19</f>
        <v>0</v>
      </c>
      <c r="CM17" s="6">
        <f>CM18+CM19</f>
        <v>0</v>
      </c>
      <c r="CN17" s="12" t="e">
        <f t="shared" si="55"/>
        <v>#DIV/0!</v>
      </c>
      <c r="CO17" s="6">
        <f>CO18+CO19</f>
        <v>0</v>
      </c>
      <c r="CP17" s="6">
        <f>CP18+CP19</f>
        <v>0</v>
      </c>
      <c r="CQ17" s="12" t="e">
        <f t="shared" si="57"/>
        <v>#DIV/0!</v>
      </c>
      <c r="CR17" s="6">
        <f>CR18+CR19</f>
        <v>0</v>
      </c>
      <c r="CS17" s="6">
        <f>CS18+CS19</f>
        <v>0</v>
      </c>
      <c r="CT17" s="12" t="e">
        <f t="shared" si="59"/>
        <v>#DIV/0!</v>
      </c>
      <c r="CU17" s="6">
        <f>CU18+CU19</f>
        <v>0</v>
      </c>
      <c r="CV17" s="6">
        <f>CV18+CV19</f>
        <v>0</v>
      </c>
      <c r="CW17" s="12" t="e">
        <f t="shared" si="61"/>
        <v>#DIV/0!</v>
      </c>
      <c r="CX17" s="6">
        <f>CX18+CX19</f>
        <v>0</v>
      </c>
      <c r="CY17" s="6">
        <f>CY18+CY19</f>
        <v>0</v>
      </c>
      <c r="CZ17" s="12" t="e">
        <f t="shared" si="63"/>
        <v>#DIV/0!</v>
      </c>
      <c r="DA17" s="6">
        <f>DA18+DA19</f>
        <v>60700</v>
      </c>
      <c r="DB17" s="6">
        <f>DB18+DB19</f>
        <v>0</v>
      </c>
      <c r="DC17" s="12">
        <f t="shared" si="65"/>
        <v>0</v>
      </c>
      <c r="DD17" s="6">
        <f>DD18+DD19</f>
        <v>0</v>
      </c>
      <c r="DE17" s="6">
        <f>DE18+DE19</f>
        <v>0</v>
      </c>
      <c r="DF17" s="12" t="e">
        <f t="shared" si="66"/>
        <v>#DIV/0!</v>
      </c>
      <c r="DG17" s="6">
        <f>DG18+DG19</f>
        <v>60700</v>
      </c>
      <c r="DH17" s="6">
        <f>DH18+DH19</f>
        <v>0</v>
      </c>
      <c r="DI17" s="12">
        <f t="shared" si="80"/>
        <v>0</v>
      </c>
      <c r="DJ17" s="6">
        <f>DJ18+DJ19</f>
        <v>0</v>
      </c>
      <c r="DK17" s="6">
        <f>DK18+DK19</f>
        <v>0</v>
      </c>
      <c r="DL17" s="12" t="e">
        <f t="shared" si="68"/>
        <v>#DIV/0!</v>
      </c>
      <c r="DM17" s="6">
        <f>DM18+DM19</f>
        <v>0</v>
      </c>
      <c r="DN17" s="6">
        <f>DN18+DN19</f>
        <v>0</v>
      </c>
      <c r="DO17" s="12" t="e">
        <f t="shared" si="69"/>
        <v>#DIV/0!</v>
      </c>
      <c r="DP17" s="6">
        <f>DP18+DP19</f>
        <v>0</v>
      </c>
      <c r="DQ17" s="6">
        <f>DQ18+DQ19</f>
        <v>0</v>
      </c>
      <c r="DR17" s="12" t="e">
        <f t="shared" si="70"/>
        <v>#DIV/0!</v>
      </c>
      <c r="DS17" s="6">
        <f>DS18+DS19</f>
        <v>0</v>
      </c>
      <c r="DT17" s="6">
        <f>DT18+DT19</f>
        <v>0</v>
      </c>
      <c r="DU17" s="12" t="e">
        <f t="shared" si="71"/>
        <v>#DIV/0!</v>
      </c>
      <c r="DV17" s="6">
        <f>DV18+DV19</f>
        <v>60700</v>
      </c>
      <c r="DW17" s="6">
        <f>DW18+DW19</f>
        <v>0</v>
      </c>
      <c r="DX17" s="12">
        <f t="shared" si="72"/>
        <v>0</v>
      </c>
      <c r="DY17" s="6">
        <f>DY18+DY19</f>
        <v>0</v>
      </c>
      <c r="DZ17" s="6">
        <f>DZ18+DZ19</f>
        <v>0</v>
      </c>
      <c r="EA17" s="12" t="e">
        <f t="shared" si="73"/>
        <v>#DIV/0!</v>
      </c>
      <c r="EB17" s="6">
        <f>EB18+EB19</f>
        <v>120700</v>
      </c>
      <c r="EC17" s="6">
        <f>EC18+EC19</f>
        <v>12292.900000000001</v>
      </c>
      <c r="ED17" s="12">
        <f t="shared" si="74"/>
        <v>10.184672742336371</v>
      </c>
      <c r="EE17">
        <f t="shared" si="116"/>
        <v>1</v>
      </c>
      <c r="EF17">
        <f t="shared" si="117"/>
        <v>1</v>
      </c>
      <c r="EG17">
        <f t="shared" si="118"/>
        <v>1</v>
      </c>
      <c r="EH17">
        <f t="shared" si="119"/>
        <v>1</v>
      </c>
      <c r="EI17">
        <f t="shared" si="120"/>
        <v>1</v>
      </c>
      <c r="EJ17">
        <f t="shared" si="121"/>
        <v>1</v>
      </c>
      <c r="EK17">
        <f t="shared" si="122"/>
        <v>1</v>
      </c>
      <c r="EL17">
        <f t="shared" si="123"/>
        <v>1</v>
      </c>
      <c r="EM17">
        <f t="shared" si="124"/>
        <v>1</v>
      </c>
      <c r="EN17">
        <f t="shared" si="125"/>
        <v>1</v>
      </c>
      <c r="EO17">
        <f t="shared" si="126"/>
        <v>1</v>
      </c>
      <c r="EP17">
        <f t="shared" si="127"/>
        <v>1</v>
      </c>
      <c r="EQ17">
        <f t="shared" si="128"/>
        <v>12</v>
      </c>
    </row>
    <row r="18" spans="1:147" x14ac:dyDescent="0.25">
      <c r="A18" s="5"/>
      <c r="B18" s="15">
        <v>244</v>
      </c>
      <c r="C18" s="16"/>
      <c r="D18" s="17"/>
      <c r="E18" s="17"/>
      <c r="F18" s="8">
        <f t="shared" si="75"/>
        <v>60000</v>
      </c>
      <c r="G18" s="8">
        <f t="shared" si="75"/>
        <v>12292.900000000001</v>
      </c>
      <c r="H18" s="12">
        <f t="shared" si="76"/>
        <v>20.488166666666668</v>
      </c>
      <c r="I18" s="6">
        <f t="shared" si="98"/>
        <v>0</v>
      </c>
      <c r="J18" s="6">
        <f t="shared" si="98"/>
        <v>0</v>
      </c>
      <c r="K18" s="12" t="e">
        <f t="shared" si="1"/>
        <v>#DIV/0!</v>
      </c>
      <c r="L18" s="6"/>
      <c r="M18" s="6"/>
      <c r="N18" s="12" t="e">
        <f t="shared" si="3"/>
        <v>#DIV/0!</v>
      </c>
      <c r="O18" s="5"/>
      <c r="P18" s="5"/>
      <c r="Q18" s="12" t="e">
        <f t="shared" si="5"/>
        <v>#DIV/0!</v>
      </c>
      <c r="R18" s="6"/>
      <c r="S18" s="6"/>
      <c r="T18" s="12" t="e">
        <f t="shared" si="7"/>
        <v>#DIV/0!</v>
      </c>
      <c r="U18" s="6">
        <f t="shared" si="113"/>
        <v>60000</v>
      </c>
      <c r="V18" s="6">
        <f t="shared" si="113"/>
        <v>12292.900000000001</v>
      </c>
      <c r="W18" s="12">
        <f t="shared" si="9"/>
        <v>20.488166666666668</v>
      </c>
      <c r="X18" s="6"/>
      <c r="Y18" s="6"/>
      <c r="Z18" s="12" t="e">
        <f t="shared" si="11"/>
        <v>#DIV/0!</v>
      </c>
      <c r="AA18" s="6"/>
      <c r="AB18" s="6"/>
      <c r="AC18" s="12" t="e">
        <f t="shared" si="13"/>
        <v>#DIV/0!</v>
      </c>
      <c r="AD18" s="6"/>
      <c r="AE18" s="6"/>
      <c r="AF18" s="12" t="e">
        <f t="shared" si="15"/>
        <v>#DIV/0!</v>
      </c>
      <c r="AG18" s="6"/>
      <c r="AH18" s="6"/>
      <c r="AI18" s="12" t="e">
        <f t="shared" si="17"/>
        <v>#DIV/0!</v>
      </c>
      <c r="AJ18" s="6"/>
      <c r="AK18" s="6"/>
      <c r="AL18" s="12" t="e">
        <f t="shared" si="19"/>
        <v>#DIV/0!</v>
      </c>
      <c r="AM18" s="6"/>
      <c r="AN18" s="6"/>
      <c r="AO18" s="12" t="e">
        <f t="shared" si="21"/>
        <v>#DIV/0!</v>
      </c>
      <c r="AP18" s="6">
        <f>5000+55000</f>
        <v>60000</v>
      </c>
      <c r="AQ18" s="6">
        <f>1586.27+8486+2220.63</f>
        <v>12292.900000000001</v>
      </c>
      <c r="AR18" s="12">
        <f t="shared" si="23"/>
        <v>20.488166666666668</v>
      </c>
      <c r="AS18" s="12"/>
      <c r="AT18" s="12"/>
      <c r="AU18" s="12" t="e">
        <f t="shared" si="180"/>
        <v>#DIV/0!</v>
      </c>
      <c r="AV18" s="6"/>
      <c r="AW18" s="6"/>
      <c r="AX18" s="12" t="e">
        <f t="shared" si="27"/>
        <v>#DIV/0!</v>
      </c>
      <c r="AY18" s="12"/>
      <c r="AZ18" s="12"/>
      <c r="BA18" s="12" t="e">
        <f t="shared" si="29"/>
        <v>#DIV/0!</v>
      </c>
      <c r="BB18" s="12">
        <f t="shared" si="114"/>
        <v>0</v>
      </c>
      <c r="BC18" s="12">
        <f t="shared" si="114"/>
        <v>0</v>
      </c>
      <c r="BD18" s="12" t="e">
        <f t="shared" si="31"/>
        <v>#DIV/0!</v>
      </c>
      <c r="BE18" s="6"/>
      <c r="BF18" s="6"/>
      <c r="BG18" s="12" t="e">
        <f t="shared" si="33"/>
        <v>#DIV/0!</v>
      </c>
      <c r="BH18" s="12"/>
      <c r="BI18" s="12"/>
      <c r="BJ18" s="12"/>
      <c r="BK18" s="13"/>
      <c r="BL18" s="13"/>
      <c r="BM18" s="12" t="e">
        <f t="shared" si="37"/>
        <v>#DIV/0!</v>
      </c>
      <c r="BN18" s="6">
        <f t="shared" si="115"/>
        <v>0</v>
      </c>
      <c r="BO18" s="6">
        <f t="shared" si="115"/>
        <v>0</v>
      </c>
      <c r="BP18" s="12" t="e">
        <f t="shared" si="39"/>
        <v>#DIV/0!</v>
      </c>
      <c r="BQ18" s="6"/>
      <c r="BR18" s="6"/>
      <c r="BS18" s="12" t="e">
        <f t="shared" si="41"/>
        <v>#DIV/0!</v>
      </c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12" t="e">
        <f t="shared" si="51"/>
        <v>#DIV/0!</v>
      </c>
      <c r="CI18" s="6">
        <f t="shared" si="102"/>
        <v>0</v>
      </c>
      <c r="CJ18" s="6">
        <f t="shared" si="102"/>
        <v>0</v>
      </c>
      <c r="CK18" s="12" t="e">
        <f t="shared" si="53"/>
        <v>#DIV/0!</v>
      </c>
      <c r="CL18" s="6"/>
      <c r="CM18" s="6"/>
      <c r="CN18" s="12" t="e">
        <f t="shared" si="55"/>
        <v>#DIV/0!</v>
      </c>
      <c r="CO18" s="6"/>
      <c r="CP18" s="6"/>
      <c r="CQ18" s="12" t="e">
        <f t="shared" si="57"/>
        <v>#DIV/0!</v>
      </c>
      <c r="CR18" s="6"/>
      <c r="CS18" s="6"/>
      <c r="CT18" s="12" t="e">
        <f t="shared" si="59"/>
        <v>#DIV/0!</v>
      </c>
      <c r="CU18" s="6"/>
      <c r="CV18" s="6"/>
      <c r="CW18" s="12" t="e">
        <f t="shared" si="61"/>
        <v>#DIV/0!</v>
      </c>
      <c r="CX18" s="6"/>
      <c r="CY18" s="6"/>
      <c r="CZ18" s="12" t="e">
        <f t="shared" si="63"/>
        <v>#DIV/0!</v>
      </c>
      <c r="DA18" s="6">
        <f>DD18+DJ18+DM18+DP18+DS18+DV18+DY18</f>
        <v>60700</v>
      </c>
      <c r="DB18" s="6">
        <f>DE18+DK18+DN18+DQ18+DT18+DW18+DZ18</f>
        <v>0</v>
      </c>
      <c r="DC18" s="12">
        <f t="shared" si="65"/>
        <v>0</v>
      </c>
      <c r="DD18" s="6"/>
      <c r="DE18" s="6"/>
      <c r="DF18" s="12" t="e">
        <f t="shared" si="66"/>
        <v>#DIV/0!</v>
      </c>
      <c r="DG18" s="65">
        <f>DJ18+DM18+DP18+DS18+DV18+DY18</f>
        <v>60700</v>
      </c>
      <c r="DH18" s="65">
        <f>DK18+DN18+DQ18+DT18+DW18+DZ18</f>
        <v>0</v>
      </c>
      <c r="DI18" s="12">
        <f t="shared" si="80"/>
        <v>0</v>
      </c>
      <c r="DJ18" s="6"/>
      <c r="DK18" s="6"/>
      <c r="DL18" s="12" t="e">
        <f t="shared" si="68"/>
        <v>#DIV/0!</v>
      </c>
      <c r="DM18" s="6"/>
      <c r="DN18" s="6"/>
      <c r="DO18" s="12" t="e">
        <f t="shared" si="69"/>
        <v>#DIV/0!</v>
      </c>
      <c r="DP18" s="14"/>
      <c r="DQ18" s="14"/>
      <c r="DR18" s="12" t="e">
        <f t="shared" si="70"/>
        <v>#DIV/0!</v>
      </c>
      <c r="DS18" s="6"/>
      <c r="DT18" s="6"/>
      <c r="DU18" s="12" t="e">
        <f t="shared" si="71"/>
        <v>#DIV/0!</v>
      </c>
      <c r="DV18" s="6">
        <f>700+15000*2+20000+2000+3000+5000</f>
        <v>60700</v>
      </c>
      <c r="DW18" s="6"/>
      <c r="DX18" s="12">
        <f t="shared" si="72"/>
        <v>0</v>
      </c>
      <c r="DY18" s="6">
        <f>1300+1150-50-26-1150-1224</f>
        <v>0</v>
      </c>
      <c r="DZ18" s="6">
        <f>1150+1224-1150-1224</f>
        <v>0</v>
      </c>
      <c r="EA18" s="12" t="e">
        <f t="shared" si="73"/>
        <v>#DIV/0!</v>
      </c>
      <c r="EB18" s="6">
        <f>I18+U18+BB18+BN18+CI18+DA18+BK18</f>
        <v>120700</v>
      </c>
      <c r="EC18" s="6">
        <f>J18+V18+BC18+BO18+CJ18+DB18+BL18</f>
        <v>12292.900000000001</v>
      </c>
      <c r="ED18" s="12">
        <f t="shared" si="74"/>
        <v>10.184672742336371</v>
      </c>
    </row>
    <row r="19" spans="1:147" x14ac:dyDescent="0.25">
      <c r="A19" s="5"/>
      <c r="B19" s="15">
        <v>350</v>
      </c>
      <c r="C19" s="16"/>
      <c r="D19" s="17"/>
      <c r="E19" s="17"/>
      <c r="F19" s="8">
        <f t="shared" ref="F19" si="181">I19+U19+BB19+BN19+CI19+BK19</f>
        <v>0</v>
      </c>
      <c r="G19" s="8">
        <f t="shared" ref="G19" si="182">J19+V19+BC19+BO19+CJ19+BL19</f>
        <v>0</v>
      </c>
      <c r="H19" s="12" t="e">
        <f t="shared" ref="H19" si="183">G19/F19*100</f>
        <v>#DIV/0!</v>
      </c>
      <c r="I19" s="6">
        <f t="shared" ref="I19" si="184">L19+O19+R19</f>
        <v>0</v>
      </c>
      <c r="J19" s="6">
        <f t="shared" ref="J19" si="185">M19+P19+S19</f>
        <v>0</v>
      </c>
      <c r="K19" s="12" t="e">
        <f t="shared" ref="K19" si="186">J19/I19*100</f>
        <v>#DIV/0!</v>
      </c>
      <c r="L19" s="6"/>
      <c r="M19" s="6"/>
      <c r="N19" s="12" t="e">
        <f t="shared" ref="N19" si="187">M19/L19*100</f>
        <v>#DIV/0!</v>
      </c>
      <c r="O19" s="5"/>
      <c r="P19" s="5"/>
      <c r="Q19" s="12" t="e">
        <f t="shared" ref="Q19" si="188">P19/O19*100</f>
        <v>#DIV/0!</v>
      </c>
      <c r="R19" s="6"/>
      <c r="S19" s="6"/>
      <c r="T19" s="12" t="e">
        <f t="shared" ref="T19" si="189">S19/R19*100</f>
        <v>#DIV/0!</v>
      </c>
      <c r="U19" s="6">
        <f t="shared" ref="U19" si="190">X19+AA19+AD19+AG19+AM19+AP19+AJ19</f>
        <v>0</v>
      </c>
      <c r="V19" s="6">
        <f t="shared" ref="V19" si="191">Y19+AB19+AE19+AH19+AN19+AQ19+AK19</f>
        <v>0</v>
      </c>
      <c r="W19" s="12" t="e">
        <f t="shared" ref="W19" si="192">V19/U19*100</f>
        <v>#DIV/0!</v>
      </c>
      <c r="X19" s="6"/>
      <c r="Y19" s="6"/>
      <c r="Z19" s="12" t="e">
        <f t="shared" ref="Z19" si="193">Y19/X19*100</f>
        <v>#DIV/0!</v>
      </c>
      <c r="AA19" s="6"/>
      <c r="AB19" s="6"/>
      <c r="AC19" s="12" t="e">
        <f t="shared" ref="AC19" si="194">AB19/AA19*100</f>
        <v>#DIV/0!</v>
      </c>
      <c r="AD19" s="6"/>
      <c r="AE19" s="6"/>
      <c r="AF19" s="12" t="e">
        <f t="shared" ref="AF19" si="195">AE19/AD19*100</f>
        <v>#DIV/0!</v>
      </c>
      <c r="AG19" s="6"/>
      <c r="AH19" s="6"/>
      <c r="AI19" s="12" t="e">
        <f t="shared" ref="AI19" si="196">AH19/AG19*100</f>
        <v>#DIV/0!</v>
      </c>
      <c r="AJ19" s="6"/>
      <c r="AK19" s="6"/>
      <c r="AL19" s="12" t="e">
        <f t="shared" ref="AL19" si="197">AK19/AJ19*100</f>
        <v>#DIV/0!</v>
      </c>
      <c r="AM19" s="6"/>
      <c r="AN19" s="6"/>
      <c r="AO19" s="12" t="e">
        <f t="shared" ref="AO19" si="198">AN19/AM19*100</f>
        <v>#DIV/0!</v>
      </c>
      <c r="AP19" s="6">
        <v>0</v>
      </c>
      <c r="AQ19" s="6">
        <v>0</v>
      </c>
      <c r="AR19" s="12" t="e">
        <f t="shared" ref="AR19" si="199">AQ19/AP19*100</f>
        <v>#DIV/0!</v>
      </c>
      <c r="AS19" s="12"/>
      <c r="AT19" s="12"/>
      <c r="AU19" s="12" t="e">
        <f t="shared" si="180"/>
        <v>#DIV/0!</v>
      </c>
      <c r="AV19" s="6"/>
      <c r="AW19" s="6"/>
      <c r="AX19" s="12" t="e">
        <f t="shared" ref="AX19" si="200">AW19/AV19*100</f>
        <v>#DIV/0!</v>
      </c>
      <c r="AY19" s="12"/>
      <c r="AZ19" s="12"/>
      <c r="BA19" s="12" t="e">
        <f t="shared" ref="BA19" si="201">AZ19/AY19*100</f>
        <v>#DIV/0!</v>
      </c>
      <c r="BB19" s="12">
        <f t="shared" ref="BB19" si="202">BE19</f>
        <v>0</v>
      </c>
      <c r="BC19" s="12">
        <f t="shared" ref="BC19" si="203">BF19</f>
        <v>0</v>
      </c>
      <c r="BD19" s="12" t="e">
        <f t="shared" ref="BD19" si="204">BC19/BB19*100</f>
        <v>#DIV/0!</v>
      </c>
      <c r="BE19" s="6"/>
      <c r="BF19" s="6"/>
      <c r="BG19" s="12" t="e">
        <f t="shared" ref="BG19" si="205">BF19/BE19*100</f>
        <v>#DIV/0!</v>
      </c>
      <c r="BH19" s="12"/>
      <c r="BI19" s="12"/>
      <c r="BJ19" s="12"/>
      <c r="BK19" s="13"/>
      <c r="BL19" s="13"/>
      <c r="BM19" s="12" t="e">
        <f t="shared" ref="BM19" si="206">BL19/BK19*100</f>
        <v>#DIV/0!</v>
      </c>
      <c r="BN19" s="6">
        <f t="shared" ref="BN19" si="207">BQ19+CF19</f>
        <v>0</v>
      </c>
      <c r="BO19" s="6">
        <f t="shared" ref="BO19" si="208">BR19+CG19</f>
        <v>0</v>
      </c>
      <c r="BP19" s="12" t="e">
        <f t="shared" ref="BP19" si="209">BO19/BN19*100</f>
        <v>#DIV/0!</v>
      </c>
      <c r="BQ19" s="6"/>
      <c r="BR19" s="6"/>
      <c r="BS19" s="12" t="e">
        <f t="shared" ref="BS19" si="210">BR19/BQ19*100</f>
        <v>#DIV/0!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12" t="e">
        <f t="shared" ref="CH19" si="211">CG19/CF19*100</f>
        <v>#DIV/0!</v>
      </c>
      <c r="CI19" s="6">
        <f t="shared" ref="CI19" si="212">CL19+CO19+CR19+CU19+CX19</f>
        <v>0</v>
      </c>
      <c r="CJ19" s="6">
        <f t="shared" ref="CJ19" si="213">CM19+CP19+CS19+CV19+CY19</f>
        <v>0</v>
      </c>
      <c r="CK19" s="12" t="e">
        <f t="shared" ref="CK19" si="214">CJ19/CI19*100</f>
        <v>#DIV/0!</v>
      </c>
      <c r="CL19" s="6"/>
      <c r="CM19" s="6"/>
      <c r="CN19" s="12" t="e">
        <f t="shared" ref="CN19" si="215">CM19/CL19*100</f>
        <v>#DIV/0!</v>
      </c>
      <c r="CO19" s="6"/>
      <c r="CP19" s="6"/>
      <c r="CQ19" s="12" t="e">
        <f t="shared" ref="CQ19" si="216">CP19/CO19*100</f>
        <v>#DIV/0!</v>
      </c>
      <c r="CR19" s="6"/>
      <c r="CS19" s="6"/>
      <c r="CT19" s="12" t="e">
        <f t="shared" ref="CT19" si="217">CS19/CR19*100</f>
        <v>#DIV/0!</v>
      </c>
      <c r="CU19" s="6"/>
      <c r="CV19" s="6"/>
      <c r="CW19" s="12" t="e">
        <f t="shared" ref="CW19" si="218">CV19/CU19*100</f>
        <v>#DIV/0!</v>
      </c>
      <c r="CX19" s="6"/>
      <c r="CY19" s="6"/>
      <c r="CZ19" s="12" t="e">
        <f t="shared" ref="CZ19" si="219">CY19/CX19*100</f>
        <v>#DIV/0!</v>
      </c>
      <c r="DA19" s="6">
        <f t="shared" ref="DA19" si="220">DD19+DJ19+DM19+DP19+DS19+DV19+DY19</f>
        <v>0</v>
      </c>
      <c r="DB19" s="6">
        <f t="shared" ref="DB19" si="221">DE19+DK19+DN19+DQ19+DT19+DW19+DZ19</f>
        <v>0</v>
      </c>
      <c r="DC19" s="12" t="e">
        <f t="shared" ref="DC19" si="222">DB19/DA19*100</f>
        <v>#DIV/0!</v>
      </c>
      <c r="DD19" s="6"/>
      <c r="DE19" s="6"/>
      <c r="DF19" s="12" t="e">
        <f t="shared" ref="DF19" si="223">DE19/DD19*100</f>
        <v>#DIV/0!</v>
      </c>
      <c r="DG19" s="65">
        <f>DJ19+DM19+DP19+DS19+DV19+DY19</f>
        <v>0</v>
      </c>
      <c r="DH19" s="65">
        <f>DK19+DN19+DQ19+DT19+DW19+DZ19</f>
        <v>0</v>
      </c>
      <c r="DI19" s="12" t="e">
        <f t="shared" si="80"/>
        <v>#DIV/0!</v>
      </c>
      <c r="DJ19" s="6"/>
      <c r="DK19" s="6"/>
      <c r="DL19" s="12" t="e">
        <f t="shared" ref="DL19" si="224">DK19/DJ19*100</f>
        <v>#DIV/0!</v>
      </c>
      <c r="DM19" s="6"/>
      <c r="DN19" s="6"/>
      <c r="DO19" s="12" t="e">
        <f t="shared" ref="DO19" si="225">DN19/DM19*100</f>
        <v>#DIV/0!</v>
      </c>
      <c r="DP19" s="14"/>
      <c r="DQ19" s="14"/>
      <c r="DR19" s="12" t="e">
        <f t="shared" ref="DR19" si="226">DQ19/DP19*100</f>
        <v>#DIV/0!</v>
      </c>
      <c r="DS19" s="6"/>
      <c r="DT19" s="6"/>
      <c r="DU19" s="12" t="e">
        <f t="shared" ref="DU19" si="227">DT19/DS19*100</f>
        <v>#DIV/0!</v>
      </c>
      <c r="DV19" s="6">
        <v>0</v>
      </c>
      <c r="DW19" s="6">
        <v>0</v>
      </c>
      <c r="DX19" s="12" t="e">
        <f t="shared" ref="DX19" si="228">DW19/DV19*100</f>
        <v>#DIV/0!</v>
      </c>
      <c r="DY19" s="6"/>
      <c r="DZ19" s="6"/>
      <c r="EA19" s="12" t="e">
        <f t="shared" ref="EA19" si="229">DZ19/DY19*100</f>
        <v>#DIV/0!</v>
      </c>
      <c r="EB19" s="6">
        <f t="shared" ref="EB19" si="230">I19+U19+BB19+BN19+CI19+DA19+BK19</f>
        <v>0</v>
      </c>
      <c r="EC19" s="6">
        <f t="shared" ref="EC19" si="231">J19+V19+BC19+BO19+CJ19+DB19+BL19</f>
        <v>0</v>
      </c>
      <c r="ED19" s="12" t="e">
        <f t="shared" ref="ED19" si="232">EC19/EB19*100</f>
        <v>#DIV/0!</v>
      </c>
    </row>
    <row r="20" spans="1:147" x14ac:dyDescent="0.25">
      <c r="A20" s="13" t="s">
        <v>49</v>
      </c>
      <c r="B20" s="13"/>
      <c r="C20" s="23" t="s">
        <v>50</v>
      </c>
      <c r="D20" s="24"/>
      <c r="E20" s="24"/>
      <c r="F20" s="10">
        <f>SUM(F21:F22)</f>
        <v>324100</v>
      </c>
      <c r="G20" s="10">
        <f>SUM(G21:G22)</f>
        <v>85800.000000000015</v>
      </c>
      <c r="H20" s="12">
        <f t="shared" si="76"/>
        <v>26.47331070657205</v>
      </c>
      <c r="I20" s="10">
        <f>SUM(I21:I22)</f>
        <v>311900</v>
      </c>
      <c r="J20" s="10">
        <f>SUM(J21:J22)</f>
        <v>80654.150000000009</v>
      </c>
      <c r="K20" s="12">
        <f t="shared" si="1"/>
        <v>25.858977236293683</v>
      </c>
      <c r="L20" s="10">
        <f>SUM(L21:L22)</f>
        <v>239600</v>
      </c>
      <c r="M20" s="10">
        <f>SUM(M21:M22)</f>
        <v>62110.880000000005</v>
      </c>
      <c r="N20" s="12">
        <f t="shared" si="3"/>
        <v>25.922737896494159</v>
      </c>
      <c r="O20" s="10">
        <f>SUM(O21:O22)</f>
        <v>0</v>
      </c>
      <c r="P20" s="10">
        <f>SUM(P21:P22)</f>
        <v>0</v>
      </c>
      <c r="Q20" s="12" t="e">
        <f t="shared" si="5"/>
        <v>#DIV/0!</v>
      </c>
      <c r="R20" s="10">
        <f>SUM(R21:R22)</f>
        <v>72300</v>
      </c>
      <c r="S20" s="10">
        <f>SUM(S21:S22)</f>
        <v>18543.27</v>
      </c>
      <c r="T20" s="12">
        <f t="shared" si="7"/>
        <v>25.647676348547719</v>
      </c>
      <c r="U20" s="10">
        <f>SUM(U21:U22)</f>
        <v>12200</v>
      </c>
      <c r="V20" s="10">
        <f>SUM(V21:V22)</f>
        <v>5145.8500000000004</v>
      </c>
      <c r="W20" s="12">
        <f t="shared" si="9"/>
        <v>42.179098360655743</v>
      </c>
      <c r="X20" s="10">
        <f>SUM(X21:X22)</f>
        <v>8600</v>
      </c>
      <c r="Y20" s="10">
        <f>SUM(Y21:Y22)</f>
        <v>4245.8500000000004</v>
      </c>
      <c r="Z20" s="12">
        <f t="shared" si="11"/>
        <v>49.370348837209306</v>
      </c>
      <c r="AA20" s="10">
        <f>SUM(AA21:AA22)</f>
        <v>3600</v>
      </c>
      <c r="AB20" s="10">
        <f>SUM(AB21:AB22)</f>
        <v>900</v>
      </c>
      <c r="AC20" s="12">
        <f t="shared" si="13"/>
        <v>25</v>
      </c>
      <c r="AD20" s="10">
        <f>SUM(AD21:AD22)</f>
        <v>0</v>
      </c>
      <c r="AE20" s="10">
        <f>SUM(AE21:AE22)</f>
        <v>0</v>
      </c>
      <c r="AF20" s="12" t="e">
        <f t="shared" si="15"/>
        <v>#DIV/0!</v>
      </c>
      <c r="AG20" s="10">
        <f>SUM(AG21:AG22)</f>
        <v>0</v>
      </c>
      <c r="AH20" s="10">
        <f>SUM(AH21:AH22)</f>
        <v>0</v>
      </c>
      <c r="AI20" s="12" t="e">
        <f t="shared" si="17"/>
        <v>#DIV/0!</v>
      </c>
      <c r="AJ20" s="10">
        <f>SUM(AJ21:AJ22)</f>
        <v>0</v>
      </c>
      <c r="AK20" s="10">
        <f>SUM(AK21:AK22)</f>
        <v>0</v>
      </c>
      <c r="AL20" s="12" t="e">
        <f t="shared" si="19"/>
        <v>#DIV/0!</v>
      </c>
      <c r="AM20" s="10">
        <f>SUM(AM21:AM22)</f>
        <v>0</v>
      </c>
      <c r="AN20" s="10">
        <f>SUM(AN21:AN22)</f>
        <v>0</v>
      </c>
      <c r="AO20" s="12" t="e">
        <f t="shared" si="21"/>
        <v>#DIV/0!</v>
      </c>
      <c r="AP20" s="10">
        <f>SUM(AP21:AP22)</f>
        <v>0</v>
      </c>
      <c r="AQ20" s="10">
        <f>SUM(AQ21:AQ22)</f>
        <v>0</v>
      </c>
      <c r="AR20" s="12" t="e">
        <f t="shared" si="23"/>
        <v>#DIV/0!</v>
      </c>
      <c r="AS20" s="12"/>
      <c r="AT20" s="12"/>
      <c r="AU20" s="12"/>
      <c r="AV20" s="10">
        <f>SUM(AV21:AV22)</f>
        <v>0</v>
      </c>
      <c r="AW20" s="10">
        <f>SUM(AW21:AW22)</f>
        <v>0</v>
      </c>
      <c r="AX20" s="12" t="e">
        <f t="shared" si="27"/>
        <v>#DIV/0!</v>
      </c>
      <c r="AY20" s="12"/>
      <c r="AZ20" s="12"/>
      <c r="BA20" s="12" t="e">
        <f t="shared" si="29"/>
        <v>#DIV/0!</v>
      </c>
      <c r="BB20" s="10">
        <f>SUM(BB21:BB22)</f>
        <v>0</v>
      </c>
      <c r="BC20" s="10">
        <f>SUM(BC21:BC22)</f>
        <v>0</v>
      </c>
      <c r="BD20" s="12" t="e">
        <f t="shared" si="31"/>
        <v>#DIV/0!</v>
      </c>
      <c r="BE20" s="10">
        <f>SUM(BE21:BE22)</f>
        <v>0</v>
      </c>
      <c r="BF20" s="10">
        <f>SUM(BF21:BF22)</f>
        <v>0</v>
      </c>
      <c r="BG20" s="12" t="e">
        <f t="shared" si="33"/>
        <v>#DIV/0!</v>
      </c>
      <c r="BH20" s="12"/>
      <c r="BI20" s="12"/>
      <c r="BJ20" s="12"/>
      <c r="BK20" s="10">
        <f>SUM(BK21:BK22)</f>
        <v>0</v>
      </c>
      <c r="BL20" s="10">
        <f>SUM(BL21:BL22)</f>
        <v>0</v>
      </c>
      <c r="BM20" s="12" t="e">
        <f t="shared" si="37"/>
        <v>#DIV/0!</v>
      </c>
      <c r="BN20" s="10">
        <f>SUM(BN21:BN22)</f>
        <v>0</v>
      </c>
      <c r="BO20" s="10">
        <f>SUM(BO21:BO22)</f>
        <v>0</v>
      </c>
      <c r="BP20" s="12" t="e">
        <f t="shared" si="39"/>
        <v>#DIV/0!</v>
      </c>
      <c r="BQ20" s="10">
        <f>SUM(BQ21:BQ22)</f>
        <v>0</v>
      </c>
      <c r="BR20" s="10">
        <f>SUM(BR21:BR22)</f>
        <v>0</v>
      </c>
      <c r="BS20" s="12" t="e">
        <f t="shared" si="41"/>
        <v>#DIV/0!</v>
      </c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0">
        <f>SUM(CF21:CF22)</f>
        <v>0</v>
      </c>
      <c r="CG20" s="10">
        <f>SUM(CG21:CG22)</f>
        <v>0</v>
      </c>
      <c r="CH20" s="12" t="e">
        <f t="shared" si="51"/>
        <v>#DIV/0!</v>
      </c>
      <c r="CI20" s="10">
        <f>SUM(CI21:CI22)</f>
        <v>0</v>
      </c>
      <c r="CJ20" s="10">
        <f>SUM(CJ21:CJ22)</f>
        <v>0</v>
      </c>
      <c r="CK20" s="12" t="e">
        <f t="shared" si="53"/>
        <v>#DIV/0!</v>
      </c>
      <c r="CL20" s="6">
        <f t="shared" ref="CL20:CM20" si="233">SUM(CL21:CL22)</f>
        <v>0</v>
      </c>
      <c r="CM20" s="6">
        <f t="shared" si="233"/>
        <v>0</v>
      </c>
      <c r="CN20" s="12" t="e">
        <f t="shared" si="55"/>
        <v>#DIV/0!</v>
      </c>
      <c r="CO20" s="6">
        <f t="shared" ref="CO20:CP20" si="234">SUM(CO21:CO22)</f>
        <v>0</v>
      </c>
      <c r="CP20" s="6">
        <f t="shared" si="234"/>
        <v>0</v>
      </c>
      <c r="CQ20" s="12" t="e">
        <f t="shared" si="57"/>
        <v>#DIV/0!</v>
      </c>
      <c r="CR20" s="6">
        <f t="shared" ref="CR20:CS20" si="235">SUM(CR21:CR22)</f>
        <v>0</v>
      </c>
      <c r="CS20" s="6">
        <f t="shared" si="235"/>
        <v>0</v>
      </c>
      <c r="CT20" s="12" t="e">
        <f t="shared" si="59"/>
        <v>#DIV/0!</v>
      </c>
      <c r="CU20" s="6">
        <f t="shared" ref="CU20:CV20" si="236">SUM(CU21:CU22)</f>
        <v>0</v>
      </c>
      <c r="CV20" s="6">
        <f t="shared" si="236"/>
        <v>0</v>
      </c>
      <c r="CW20" s="12" t="e">
        <f t="shared" si="61"/>
        <v>#DIV/0!</v>
      </c>
      <c r="CX20" s="6">
        <f t="shared" ref="CX20:CY20" si="237">SUM(CX21:CX22)</f>
        <v>0</v>
      </c>
      <c r="CY20" s="6">
        <f t="shared" si="237"/>
        <v>0</v>
      </c>
      <c r="CZ20" s="12" t="e">
        <f t="shared" si="63"/>
        <v>#DIV/0!</v>
      </c>
      <c r="DA20" s="10">
        <f>SUM(DA21:DA22)</f>
        <v>19400</v>
      </c>
      <c r="DB20" s="10">
        <f>SUM(DB21:DB22)</f>
        <v>0</v>
      </c>
      <c r="DC20" s="12">
        <f t="shared" si="65"/>
        <v>0</v>
      </c>
      <c r="DD20" s="10">
        <f>SUM(DD21:DD22)</f>
        <v>0</v>
      </c>
      <c r="DE20" s="10">
        <f>SUM(DE21:DE22)</f>
        <v>0</v>
      </c>
      <c r="DF20" s="12" t="e">
        <f t="shared" si="66"/>
        <v>#DIV/0!</v>
      </c>
      <c r="DG20" s="10">
        <f>SUM(DG21:DG22)</f>
        <v>19400</v>
      </c>
      <c r="DH20" s="10">
        <f>SUM(DH21:DH22)</f>
        <v>0</v>
      </c>
      <c r="DI20" s="12">
        <f t="shared" si="80"/>
        <v>0</v>
      </c>
      <c r="DJ20" s="10">
        <f>SUM(DJ21:DJ22)</f>
        <v>0</v>
      </c>
      <c r="DK20" s="10">
        <f>SUM(DK21:DK22)</f>
        <v>0</v>
      </c>
      <c r="DL20" s="12" t="e">
        <f t="shared" si="68"/>
        <v>#DIV/0!</v>
      </c>
      <c r="DM20" s="10">
        <f>SUM(DM21:DM22)</f>
        <v>0</v>
      </c>
      <c r="DN20" s="10">
        <f>SUM(DN21:DN22)</f>
        <v>0</v>
      </c>
      <c r="DO20" s="12" t="e">
        <f t="shared" si="69"/>
        <v>#DIV/0!</v>
      </c>
      <c r="DP20" s="10">
        <f>SUM(DP21:DP22)</f>
        <v>0</v>
      </c>
      <c r="DQ20" s="10">
        <f>SUM(DQ21:DQ22)</f>
        <v>0</v>
      </c>
      <c r="DR20" s="12" t="e">
        <f t="shared" si="70"/>
        <v>#DIV/0!</v>
      </c>
      <c r="DS20" s="10">
        <f>SUM(DS21:DS22)</f>
        <v>0</v>
      </c>
      <c r="DT20" s="10">
        <f>SUM(DT21:DT22)</f>
        <v>0</v>
      </c>
      <c r="DU20" s="12" t="e">
        <f t="shared" si="71"/>
        <v>#DIV/0!</v>
      </c>
      <c r="DV20" s="10">
        <f>SUM(DV21:DV22)</f>
        <v>19400</v>
      </c>
      <c r="DW20" s="10">
        <f>SUM(DW21:DW22)</f>
        <v>0</v>
      </c>
      <c r="DX20" s="12">
        <f t="shared" si="72"/>
        <v>0</v>
      </c>
      <c r="DY20" s="10">
        <f>SUM(DY21:DY22)</f>
        <v>0</v>
      </c>
      <c r="DZ20" s="10">
        <f>SUM(DZ21:DZ22)</f>
        <v>0</v>
      </c>
      <c r="EA20" s="12" t="e">
        <f t="shared" si="73"/>
        <v>#DIV/0!</v>
      </c>
      <c r="EB20" s="10">
        <f>SUM(EB21:EB22)</f>
        <v>343500</v>
      </c>
      <c r="EC20" s="10">
        <f>SUM(EC21:EC22)</f>
        <v>85800.000000000015</v>
      </c>
      <c r="ED20" s="12">
        <f t="shared" si="74"/>
        <v>24.978165938864631</v>
      </c>
      <c r="EE20">
        <f t="shared" si="116"/>
        <v>1</v>
      </c>
      <c r="EF20">
        <f t="shared" si="117"/>
        <v>1</v>
      </c>
      <c r="EG20">
        <f t="shared" si="118"/>
        <v>1</v>
      </c>
      <c r="EH20">
        <f t="shared" si="119"/>
        <v>1</v>
      </c>
      <c r="EI20">
        <f t="shared" si="120"/>
        <v>1</v>
      </c>
      <c r="EJ20">
        <f t="shared" si="121"/>
        <v>1</v>
      </c>
      <c r="EK20">
        <f t="shared" si="122"/>
        <v>1</v>
      </c>
      <c r="EL20">
        <f t="shared" si="123"/>
        <v>1</v>
      </c>
      <c r="EM20">
        <f t="shared" si="124"/>
        <v>1</v>
      </c>
      <c r="EN20">
        <f t="shared" si="125"/>
        <v>1</v>
      </c>
      <c r="EO20">
        <f t="shared" si="126"/>
        <v>1</v>
      </c>
      <c r="EP20">
        <f t="shared" si="127"/>
        <v>1</v>
      </c>
      <c r="EQ20">
        <f t="shared" si="128"/>
        <v>12</v>
      </c>
    </row>
    <row r="21" spans="1:147" ht="17.25" customHeight="1" x14ac:dyDescent="0.25">
      <c r="A21" s="5" t="s">
        <v>51</v>
      </c>
      <c r="B21" s="15" t="s">
        <v>52</v>
      </c>
      <c r="C21" s="16" t="s">
        <v>53</v>
      </c>
      <c r="D21" s="24"/>
      <c r="E21" s="24"/>
      <c r="F21" s="8">
        <f>I21+U21+BB21+BN21+CI21+BK21</f>
        <v>311900</v>
      </c>
      <c r="G21" s="8">
        <f>J21+V21+BC21+BO21+CJ21+BL21</f>
        <v>80654.150000000009</v>
      </c>
      <c r="H21" s="12">
        <f t="shared" si="76"/>
        <v>25.858977236293683</v>
      </c>
      <c r="I21" s="6">
        <f t="shared" ref="I21:J22" si="238">L21+O21+R21</f>
        <v>311900</v>
      </c>
      <c r="J21" s="6">
        <f t="shared" si="238"/>
        <v>80654.150000000009</v>
      </c>
      <c r="K21" s="12">
        <f t="shared" si="1"/>
        <v>25.858977236293683</v>
      </c>
      <c r="L21" s="6">
        <f>239600</f>
        <v>239600</v>
      </c>
      <c r="M21" s="6">
        <f>10000+20467.2+31643.68</f>
        <v>62110.880000000005</v>
      </c>
      <c r="N21" s="12">
        <f t="shared" si="3"/>
        <v>25.922737896494159</v>
      </c>
      <c r="O21" s="6"/>
      <c r="P21" s="6"/>
      <c r="Q21" s="12" t="e">
        <f t="shared" si="5"/>
        <v>#DIV/0!</v>
      </c>
      <c r="R21" s="6">
        <f>72300</f>
        <v>72300</v>
      </c>
      <c r="S21" s="6">
        <f>6181.09+12362.18</f>
        <v>18543.27</v>
      </c>
      <c r="T21" s="12">
        <f t="shared" si="7"/>
        <v>25.647676348547719</v>
      </c>
      <c r="U21" s="6">
        <f>X21+AA21+AD21+AG21+AM21+AP21+AJ21</f>
        <v>0</v>
      </c>
      <c r="V21" s="6">
        <f>Y21+AB21+AE21+AH21+AN21+AQ21+AK21</f>
        <v>0</v>
      </c>
      <c r="W21" s="12" t="e">
        <f t="shared" si="9"/>
        <v>#DIV/0!</v>
      </c>
      <c r="X21" s="6"/>
      <c r="Y21" s="6"/>
      <c r="Z21" s="12" t="e">
        <f t="shared" si="11"/>
        <v>#DIV/0!</v>
      </c>
      <c r="AA21" s="6"/>
      <c r="AB21" s="6"/>
      <c r="AC21" s="12" t="e">
        <f t="shared" si="13"/>
        <v>#DIV/0!</v>
      </c>
      <c r="AD21" s="6"/>
      <c r="AE21" s="6"/>
      <c r="AF21" s="12" t="e">
        <f t="shared" si="15"/>
        <v>#DIV/0!</v>
      </c>
      <c r="AG21" s="10"/>
      <c r="AH21" s="10"/>
      <c r="AI21" s="12" t="e">
        <f t="shared" si="17"/>
        <v>#DIV/0!</v>
      </c>
      <c r="AJ21" s="6"/>
      <c r="AK21" s="6"/>
      <c r="AL21" s="12" t="e">
        <f t="shared" si="19"/>
        <v>#DIV/0!</v>
      </c>
      <c r="AM21" s="6"/>
      <c r="AN21" s="6"/>
      <c r="AO21" s="12" t="e">
        <f t="shared" si="21"/>
        <v>#DIV/0!</v>
      </c>
      <c r="AP21" s="6"/>
      <c r="AQ21" s="6"/>
      <c r="AR21" s="12" t="e">
        <f t="shared" si="23"/>
        <v>#DIV/0!</v>
      </c>
      <c r="AS21" s="12"/>
      <c r="AT21" s="12"/>
      <c r="AU21" s="12"/>
      <c r="AV21" s="6"/>
      <c r="AW21" s="6"/>
      <c r="AX21" s="12" t="e">
        <f t="shared" si="27"/>
        <v>#DIV/0!</v>
      </c>
      <c r="AY21" s="12"/>
      <c r="AZ21" s="12"/>
      <c r="BA21" s="12" t="e">
        <f t="shared" si="29"/>
        <v>#DIV/0!</v>
      </c>
      <c r="BB21" s="12">
        <f>BE21</f>
        <v>0</v>
      </c>
      <c r="BC21" s="12">
        <f>BF21</f>
        <v>0</v>
      </c>
      <c r="BD21" s="12" t="e">
        <f t="shared" si="31"/>
        <v>#DIV/0!</v>
      </c>
      <c r="BE21" s="10"/>
      <c r="BF21" s="10"/>
      <c r="BG21" s="12" t="e">
        <f t="shared" si="33"/>
        <v>#DIV/0!</v>
      </c>
      <c r="BH21" s="12"/>
      <c r="BI21" s="12"/>
      <c r="BJ21" s="12"/>
      <c r="BK21" s="13"/>
      <c r="BL21" s="13"/>
      <c r="BM21" s="12" t="e">
        <f t="shared" si="37"/>
        <v>#DIV/0!</v>
      </c>
      <c r="BN21" s="6">
        <f>BQ21+CF21</f>
        <v>0</v>
      </c>
      <c r="BO21" s="6">
        <f>BR21+CG21</f>
        <v>0</v>
      </c>
      <c r="BP21" s="12" t="e">
        <f t="shared" si="39"/>
        <v>#DIV/0!</v>
      </c>
      <c r="BQ21" s="10"/>
      <c r="BR21" s="10"/>
      <c r="BS21" s="12" t="e">
        <f t="shared" si="41"/>
        <v>#DIV/0!</v>
      </c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2" t="e">
        <f t="shared" si="51"/>
        <v>#DIV/0!</v>
      </c>
      <c r="CI21" s="6">
        <f t="shared" ref="CI21:CJ22" si="239">CL21+CO21+CR21+CU21+CX21</f>
        <v>0</v>
      </c>
      <c r="CJ21" s="6">
        <f t="shared" si="239"/>
        <v>0</v>
      </c>
      <c r="CK21" s="12" t="e">
        <f t="shared" si="53"/>
        <v>#DIV/0!</v>
      </c>
      <c r="CL21" s="6"/>
      <c r="CM21" s="6"/>
      <c r="CN21" s="12" t="e">
        <f t="shared" si="55"/>
        <v>#DIV/0!</v>
      </c>
      <c r="CO21" s="6"/>
      <c r="CP21" s="6"/>
      <c r="CQ21" s="12" t="e">
        <f t="shared" si="57"/>
        <v>#DIV/0!</v>
      </c>
      <c r="CR21" s="6"/>
      <c r="CS21" s="6"/>
      <c r="CT21" s="12" t="e">
        <f t="shared" si="59"/>
        <v>#DIV/0!</v>
      </c>
      <c r="CU21" s="6"/>
      <c r="CV21" s="6"/>
      <c r="CW21" s="12" t="e">
        <f t="shared" si="61"/>
        <v>#DIV/0!</v>
      </c>
      <c r="CX21" s="6"/>
      <c r="CY21" s="6"/>
      <c r="CZ21" s="12" t="e">
        <f t="shared" si="63"/>
        <v>#DIV/0!</v>
      </c>
      <c r="DA21" s="6">
        <f>DD21+DJ21+DM21+DP21+DS21+DV21+DY21</f>
        <v>0</v>
      </c>
      <c r="DB21" s="6">
        <f>DE21+DK21+DN21+DQ21+DT21+DW21+DZ21</f>
        <v>0</v>
      </c>
      <c r="DC21" s="12" t="e">
        <f t="shared" si="65"/>
        <v>#DIV/0!</v>
      </c>
      <c r="DD21" s="6"/>
      <c r="DE21" s="6"/>
      <c r="DF21" s="12" t="e">
        <f t="shared" si="66"/>
        <v>#DIV/0!</v>
      </c>
      <c r="DG21" s="65">
        <f>DJ21+DM21+DP21+DS21+DV21+DY21</f>
        <v>0</v>
      </c>
      <c r="DH21" s="65">
        <f>DK21+DN21+DQ21+DT21+DW21+DZ21</f>
        <v>0</v>
      </c>
      <c r="DI21" s="12" t="e">
        <f t="shared" si="80"/>
        <v>#DIV/0!</v>
      </c>
      <c r="DJ21" s="10"/>
      <c r="DK21" s="10"/>
      <c r="DL21" s="12" t="e">
        <f t="shared" si="68"/>
        <v>#DIV/0!</v>
      </c>
      <c r="DM21" s="10"/>
      <c r="DN21" s="10"/>
      <c r="DO21" s="12" t="e">
        <f t="shared" si="69"/>
        <v>#DIV/0!</v>
      </c>
      <c r="DP21" s="25"/>
      <c r="DQ21" s="25"/>
      <c r="DR21" s="12" t="e">
        <f t="shared" si="70"/>
        <v>#DIV/0!</v>
      </c>
      <c r="DS21" s="6">
        <f>2000-1000+2000-3000</f>
        <v>0</v>
      </c>
      <c r="DT21" s="6"/>
      <c r="DU21" s="12" t="e">
        <f t="shared" si="71"/>
        <v>#DIV/0!</v>
      </c>
      <c r="DV21" s="6">
        <v>0</v>
      </c>
      <c r="DW21" s="6"/>
      <c r="DX21" s="12" t="e">
        <f t="shared" si="72"/>
        <v>#DIV/0!</v>
      </c>
      <c r="DY21" s="12"/>
      <c r="DZ21" s="12"/>
      <c r="EA21" s="12" t="e">
        <f t="shared" si="73"/>
        <v>#DIV/0!</v>
      </c>
      <c r="EB21" s="6">
        <f>I21+U21+BB21+BN21+CI21+DA21+BK21</f>
        <v>311900</v>
      </c>
      <c r="EC21" s="6">
        <f>J21+V21+BC21+BO21+CJ21+DB21+BL21</f>
        <v>80654.150000000009</v>
      </c>
      <c r="ED21" s="12">
        <f t="shared" si="74"/>
        <v>25.858977236293683</v>
      </c>
      <c r="EE21">
        <f t="shared" si="116"/>
        <v>1</v>
      </c>
      <c r="EF21">
        <f t="shared" si="117"/>
        <v>1</v>
      </c>
      <c r="EG21">
        <f t="shared" si="118"/>
        <v>1</v>
      </c>
      <c r="EH21">
        <f t="shared" si="119"/>
        <v>1</v>
      </c>
      <c r="EI21">
        <f t="shared" si="120"/>
        <v>1</v>
      </c>
      <c r="EJ21">
        <f t="shared" si="121"/>
        <v>1</v>
      </c>
      <c r="EK21">
        <f t="shared" si="122"/>
        <v>1</v>
      </c>
      <c r="EL21">
        <f t="shared" si="123"/>
        <v>1</v>
      </c>
      <c r="EM21">
        <f t="shared" si="124"/>
        <v>1</v>
      </c>
      <c r="EN21">
        <f t="shared" si="125"/>
        <v>1</v>
      </c>
      <c r="EO21">
        <f t="shared" si="126"/>
        <v>1</v>
      </c>
      <c r="EP21">
        <f t="shared" si="127"/>
        <v>1</v>
      </c>
      <c r="EQ21">
        <f t="shared" si="128"/>
        <v>12</v>
      </c>
    </row>
    <row r="22" spans="1:147" x14ac:dyDescent="0.25">
      <c r="A22" s="5"/>
      <c r="B22" s="15">
        <v>244</v>
      </c>
      <c r="C22" s="16" t="s">
        <v>40</v>
      </c>
      <c r="D22" s="24"/>
      <c r="E22" s="24"/>
      <c r="F22" s="8">
        <f>I22+U22+BB22+BN22+CI22+BK22</f>
        <v>12200</v>
      </c>
      <c r="G22" s="8">
        <f>J22+V22+BC22+BO22+CJ22+BL22</f>
        <v>5145.8500000000004</v>
      </c>
      <c r="H22" s="12">
        <f t="shared" si="76"/>
        <v>42.179098360655743</v>
      </c>
      <c r="I22" s="6">
        <f t="shared" si="238"/>
        <v>0</v>
      </c>
      <c r="J22" s="6">
        <f t="shared" si="238"/>
        <v>0</v>
      </c>
      <c r="K22" s="12" t="e">
        <f t="shared" si="1"/>
        <v>#DIV/0!</v>
      </c>
      <c r="L22" s="6"/>
      <c r="M22" s="6"/>
      <c r="N22" s="12" t="e">
        <f t="shared" si="3"/>
        <v>#DIV/0!</v>
      </c>
      <c r="O22" s="6"/>
      <c r="P22" s="6"/>
      <c r="Q22" s="12" t="e">
        <f t="shared" si="5"/>
        <v>#DIV/0!</v>
      </c>
      <c r="R22" s="6"/>
      <c r="S22" s="6"/>
      <c r="T22" s="12" t="e">
        <f t="shared" si="7"/>
        <v>#DIV/0!</v>
      </c>
      <c r="U22" s="6">
        <f>X22+AA22+AD22+AG22+AM22+AP22+AJ22</f>
        <v>12200</v>
      </c>
      <c r="V22" s="6">
        <f>Y22+AB22+AE22+AH22+AN22+AQ22+AK22</f>
        <v>5145.8500000000004</v>
      </c>
      <c r="W22" s="12">
        <f t="shared" si="9"/>
        <v>42.179098360655743</v>
      </c>
      <c r="X22" s="6">
        <f>8600</f>
        <v>8600</v>
      </c>
      <c r="Y22" s="6">
        <f>4245.85</f>
        <v>4245.8500000000004</v>
      </c>
      <c r="Z22" s="12">
        <f t="shared" si="11"/>
        <v>49.370348837209306</v>
      </c>
      <c r="AA22" s="6">
        <f>2800+800</f>
        <v>3600</v>
      </c>
      <c r="AB22" s="6">
        <f>900</f>
        <v>900</v>
      </c>
      <c r="AC22" s="12">
        <f t="shared" si="13"/>
        <v>25</v>
      </c>
      <c r="AD22" s="6"/>
      <c r="AE22" s="6"/>
      <c r="AF22" s="12" t="e">
        <f t="shared" si="15"/>
        <v>#DIV/0!</v>
      </c>
      <c r="AG22" s="10"/>
      <c r="AH22" s="10"/>
      <c r="AI22" s="12" t="e">
        <f t="shared" si="17"/>
        <v>#DIV/0!</v>
      </c>
      <c r="AJ22" s="6"/>
      <c r="AK22" s="6"/>
      <c r="AL22" s="12" t="e">
        <f t="shared" si="19"/>
        <v>#DIV/0!</v>
      </c>
      <c r="AM22" s="6"/>
      <c r="AN22" s="6"/>
      <c r="AO22" s="12" t="e">
        <f t="shared" si="21"/>
        <v>#DIV/0!</v>
      </c>
      <c r="AP22" s="6"/>
      <c r="AQ22" s="6"/>
      <c r="AR22" s="12" t="e">
        <f t="shared" si="23"/>
        <v>#DIV/0!</v>
      </c>
      <c r="AS22" s="12"/>
      <c r="AT22" s="12"/>
      <c r="AU22" s="12"/>
      <c r="AV22" s="6"/>
      <c r="AW22" s="6"/>
      <c r="AX22" s="12" t="e">
        <f t="shared" si="27"/>
        <v>#DIV/0!</v>
      </c>
      <c r="AY22" s="12"/>
      <c r="AZ22" s="12"/>
      <c r="BA22" s="12" t="e">
        <f t="shared" si="29"/>
        <v>#DIV/0!</v>
      </c>
      <c r="BB22" s="12">
        <f>BE22</f>
        <v>0</v>
      </c>
      <c r="BC22" s="12">
        <f>BF22</f>
        <v>0</v>
      </c>
      <c r="BD22" s="12" t="e">
        <f t="shared" si="31"/>
        <v>#DIV/0!</v>
      </c>
      <c r="BE22" s="10"/>
      <c r="BF22" s="10"/>
      <c r="BG22" s="12" t="e">
        <f t="shared" si="33"/>
        <v>#DIV/0!</v>
      </c>
      <c r="BH22" s="12"/>
      <c r="BI22" s="12"/>
      <c r="BJ22" s="12"/>
      <c r="BK22" s="13"/>
      <c r="BL22" s="13"/>
      <c r="BM22" s="12" t="e">
        <f t="shared" si="37"/>
        <v>#DIV/0!</v>
      </c>
      <c r="BN22" s="6">
        <f>BQ22+CF22</f>
        <v>0</v>
      </c>
      <c r="BO22" s="6">
        <f>BR22+CG22</f>
        <v>0</v>
      </c>
      <c r="BP22" s="12" t="e">
        <f t="shared" si="39"/>
        <v>#DIV/0!</v>
      </c>
      <c r="BQ22" s="10"/>
      <c r="BR22" s="10"/>
      <c r="BS22" s="12" t="e">
        <f t="shared" si="41"/>
        <v>#DIV/0!</v>
      </c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2" t="e">
        <f t="shared" si="51"/>
        <v>#DIV/0!</v>
      </c>
      <c r="CI22" s="6">
        <f t="shared" si="239"/>
        <v>0</v>
      </c>
      <c r="CJ22" s="6">
        <f t="shared" si="239"/>
        <v>0</v>
      </c>
      <c r="CK22" s="12" t="e">
        <f t="shared" si="53"/>
        <v>#DIV/0!</v>
      </c>
      <c r="CL22" s="6"/>
      <c r="CM22" s="6"/>
      <c r="CN22" s="12" t="e">
        <f t="shared" si="55"/>
        <v>#DIV/0!</v>
      </c>
      <c r="CO22" s="6"/>
      <c r="CP22" s="6"/>
      <c r="CQ22" s="12" t="e">
        <f t="shared" si="57"/>
        <v>#DIV/0!</v>
      </c>
      <c r="CR22" s="6"/>
      <c r="CS22" s="6"/>
      <c r="CT22" s="12" t="e">
        <f t="shared" si="59"/>
        <v>#DIV/0!</v>
      </c>
      <c r="CU22" s="6"/>
      <c r="CV22" s="6"/>
      <c r="CW22" s="12" t="e">
        <f t="shared" si="61"/>
        <v>#DIV/0!</v>
      </c>
      <c r="CX22" s="6"/>
      <c r="CY22" s="6"/>
      <c r="CZ22" s="12" t="e">
        <f t="shared" si="63"/>
        <v>#DIV/0!</v>
      </c>
      <c r="DA22" s="6">
        <f>DD22+DJ22+DM22+DP22+DS22+DV22+DY22</f>
        <v>19400</v>
      </c>
      <c r="DB22" s="6">
        <f>DE22+DK22+DN22+DQ22+DT22+DW22+DZ22</f>
        <v>0</v>
      </c>
      <c r="DC22" s="12">
        <f t="shared" si="65"/>
        <v>0</v>
      </c>
      <c r="DD22" s="6"/>
      <c r="DE22" s="6"/>
      <c r="DF22" s="12" t="e">
        <f t="shared" si="66"/>
        <v>#DIV/0!</v>
      </c>
      <c r="DG22" s="65">
        <f>DJ22+DM22+DP22+DS22+DV22+DY22</f>
        <v>19400</v>
      </c>
      <c r="DH22" s="65">
        <f>DK22+DN22+DQ22+DT22+DW22+DZ22</f>
        <v>0</v>
      </c>
      <c r="DI22" s="12">
        <f t="shared" si="80"/>
        <v>0</v>
      </c>
      <c r="DJ22" s="10"/>
      <c r="DK22" s="10"/>
      <c r="DL22" s="12" t="e">
        <f t="shared" si="68"/>
        <v>#DIV/0!</v>
      </c>
      <c r="DM22" s="10"/>
      <c r="DN22" s="10"/>
      <c r="DO22" s="12" t="e">
        <f t="shared" si="69"/>
        <v>#DIV/0!</v>
      </c>
      <c r="DP22" s="25"/>
      <c r="DQ22" s="25"/>
      <c r="DR22" s="12" t="e">
        <f t="shared" si="70"/>
        <v>#DIV/0!</v>
      </c>
      <c r="DS22" s="6"/>
      <c r="DT22" s="6"/>
      <c r="DU22" s="12" t="e">
        <f t="shared" si="71"/>
        <v>#DIV/0!</v>
      </c>
      <c r="DV22" s="6">
        <f>19400</f>
        <v>19400</v>
      </c>
      <c r="DW22" s="44"/>
      <c r="DX22" s="12">
        <f t="shared" si="72"/>
        <v>0</v>
      </c>
      <c r="DY22" s="12"/>
      <c r="DZ22" s="12"/>
      <c r="EA22" s="12" t="e">
        <f t="shared" si="73"/>
        <v>#DIV/0!</v>
      </c>
      <c r="EB22" s="6">
        <f>I22+U22+BB22+BN22+CI22+DA22+BK22</f>
        <v>31600</v>
      </c>
      <c r="EC22" s="6">
        <f>J22+V22+BC22+BO22+CJ22+DB22+BL22</f>
        <v>5145.8500000000004</v>
      </c>
      <c r="ED22" s="12">
        <f t="shared" si="74"/>
        <v>16.284335443037975</v>
      </c>
      <c r="EE22">
        <f t="shared" si="116"/>
        <v>1</v>
      </c>
      <c r="EF22">
        <f t="shared" si="117"/>
        <v>1</v>
      </c>
      <c r="EG22">
        <f t="shared" si="118"/>
        <v>1</v>
      </c>
      <c r="EH22">
        <f t="shared" si="119"/>
        <v>1</v>
      </c>
      <c r="EI22">
        <f t="shared" si="120"/>
        <v>1</v>
      </c>
      <c r="EJ22">
        <f t="shared" si="121"/>
        <v>1</v>
      </c>
      <c r="EK22">
        <f t="shared" si="122"/>
        <v>1</v>
      </c>
      <c r="EL22">
        <f t="shared" si="123"/>
        <v>1</v>
      </c>
      <c r="EM22">
        <f t="shared" si="124"/>
        <v>1</v>
      </c>
      <c r="EN22">
        <f t="shared" si="125"/>
        <v>1</v>
      </c>
      <c r="EO22">
        <f t="shared" si="126"/>
        <v>1</v>
      </c>
      <c r="EP22">
        <f t="shared" si="127"/>
        <v>1</v>
      </c>
      <c r="EQ22">
        <f t="shared" si="128"/>
        <v>12</v>
      </c>
    </row>
    <row r="23" spans="1:147" x14ac:dyDescent="0.25">
      <c r="A23" s="13" t="s">
        <v>54</v>
      </c>
      <c r="B23" s="13"/>
      <c r="C23" s="13" t="s">
        <v>55</v>
      </c>
      <c r="D23" s="13"/>
      <c r="E23" s="13"/>
      <c r="F23" s="10">
        <f>F24+F27+F31</f>
        <v>15403892</v>
      </c>
      <c r="G23" s="10">
        <f>G24+G27+G31</f>
        <v>74400</v>
      </c>
      <c r="H23" s="10">
        <f t="shared" ref="H23:BS23" si="240">H24+H27+H31</f>
        <v>25.349620265775332</v>
      </c>
      <c r="I23" s="10">
        <f t="shared" si="240"/>
        <v>83100</v>
      </c>
      <c r="J23" s="10">
        <f t="shared" si="240"/>
        <v>17400</v>
      </c>
      <c r="K23" s="10" t="e">
        <f t="shared" si="240"/>
        <v>#DIV/0!</v>
      </c>
      <c r="L23" s="10">
        <f t="shared" si="240"/>
        <v>63800</v>
      </c>
      <c r="M23" s="10">
        <f t="shared" si="240"/>
        <v>12581.24</v>
      </c>
      <c r="N23" s="10" t="e">
        <f t="shared" si="240"/>
        <v>#DIV/0!</v>
      </c>
      <c r="O23" s="10">
        <f t="shared" si="240"/>
        <v>0</v>
      </c>
      <c r="P23" s="10">
        <f t="shared" si="240"/>
        <v>0</v>
      </c>
      <c r="Q23" s="10" t="e">
        <f t="shared" si="240"/>
        <v>#DIV/0!</v>
      </c>
      <c r="R23" s="10">
        <f t="shared" si="240"/>
        <v>19300</v>
      </c>
      <c r="S23" s="10">
        <f t="shared" si="240"/>
        <v>4818.76</v>
      </c>
      <c r="T23" s="10" t="e">
        <f t="shared" si="240"/>
        <v>#DIV/0!</v>
      </c>
      <c r="U23" s="10">
        <f t="shared" si="240"/>
        <v>15320792</v>
      </c>
      <c r="V23" s="10">
        <f t="shared" si="240"/>
        <v>57000</v>
      </c>
      <c r="W23" s="10">
        <f t="shared" si="240"/>
        <v>100.34962026577533</v>
      </c>
      <c r="X23" s="10">
        <f t="shared" si="240"/>
        <v>4500</v>
      </c>
      <c r="Y23" s="10">
        <f t="shared" si="240"/>
        <v>4500</v>
      </c>
      <c r="Z23" s="10" t="e">
        <f t="shared" si="240"/>
        <v>#DIV/0!</v>
      </c>
      <c r="AA23" s="10">
        <f t="shared" si="240"/>
        <v>0</v>
      </c>
      <c r="AB23" s="10">
        <f t="shared" si="240"/>
        <v>0</v>
      </c>
      <c r="AC23" s="10" t="e">
        <f t="shared" si="240"/>
        <v>#DIV/0!</v>
      </c>
      <c r="AD23" s="10">
        <f t="shared" si="240"/>
        <v>0</v>
      </c>
      <c r="AE23" s="10">
        <f t="shared" si="240"/>
        <v>0</v>
      </c>
      <c r="AF23" s="10" t="e">
        <f t="shared" si="240"/>
        <v>#DIV/0!</v>
      </c>
      <c r="AG23" s="10">
        <f t="shared" si="240"/>
        <v>0</v>
      </c>
      <c r="AH23" s="10">
        <f t="shared" si="240"/>
        <v>0</v>
      </c>
      <c r="AI23" s="10" t="e">
        <f t="shared" si="240"/>
        <v>#DIV/0!</v>
      </c>
      <c r="AJ23" s="10">
        <f t="shared" si="240"/>
        <v>0</v>
      </c>
      <c r="AK23" s="10">
        <f t="shared" si="240"/>
        <v>0</v>
      </c>
      <c r="AL23" s="10" t="e">
        <f t="shared" si="240"/>
        <v>#DIV/0!</v>
      </c>
      <c r="AM23" s="10">
        <f t="shared" si="240"/>
        <v>2970992</v>
      </c>
      <c r="AN23" s="10">
        <f t="shared" si="240"/>
        <v>0</v>
      </c>
      <c r="AO23" s="10" t="e">
        <f t="shared" si="240"/>
        <v>#DIV/0!</v>
      </c>
      <c r="AP23" s="10">
        <f t="shared" si="240"/>
        <v>352500</v>
      </c>
      <c r="AQ23" s="10">
        <f t="shared" si="240"/>
        <v>52500</v>
      </c>
      <c r="AR23" s="12">
        <f t="shared" si="23"/>
        <v>14.893617021276595</v>
      </c>
      <c r="AS23" s="10">
        <f t="shared" si="240"/>
        <v>0</v>
      </c>
      <c r="AT23" s="10">
        <f t="shared" si="240"/>
        <v>0</v>
      </c>
      <c r="AU23" s="10" t="e">
        <f t="shared" si="240"/>
        <v>#DIV/0!</v>
      </c>
      <c r="AV23" s="10">
        <f t="shared" si="240"/>
        <v>11992800</v>
      </c>
      <c r="AW23" s="10">
        <f t="shared" si="240"/>
        <v>0</v>
      </c>
      <c r="AX23" s="10" t="e">
        <f t="shared" si="240"/>
        <v>#DIV/0!</v>
      </c>
      <c r="AY23" s="10">
        <f t="shared" si="240"/>
        <v>0</v>
      </c>
      <c r="AZ23" s="10">
        <f t="shared" si="240"/>
        <v>0</v>
      </c>
      <c r="BA23" s="10" t="e">
        <f t="shared" si="240"/>
        <v>#DIV/0!</v>
      </c>
      <c r="BB23" s="10">
        <f t="shared" si="240"/>
        <v>0</v>
      </c>
      <c r="BC23" s="10">
        <f t="shared" si="240"/>
        <v>0</v>
      </c>
      <c r="BD23" s="10" t="e">
        <f t="shared" si="240"/>
        <v>#DIV/0!</v>
      </c>
      <c r="BE23" s="10">
        <f t="shared" si="240"/>
        <v>0</v>
      </c>
      <c r="BF23" s="10">
        <f t="shared" si="240"/>
        <v>0</v>
      </c>
      <c r="BG23" s="10" t="e">
        <f t="shared" si="240"/>
        <v>#DIV/0!</v>
      </c>
      <c r="BH23" s="10">
        <f t="shared" si="240"/>
        <v>0</v>
      </c>
      <c r="BI23" s="10">
        <f t="shared" si="240"/>
        <v>0</v>
      </c>
      <c r="BJ23" s="10" t="e">
        <f t="shared" si="240"/>
        <v>#DIV/0!</v>
      </c>
      <c r="BK23" s="10">
        <f t="shared" si="240"/>
        <v>0</v>
      </c>
      <c r="BL23" s="10">
        <f t="shared" si="240"/>
        <v>0</v>
      </c>
      <c r="BM23" s="10" t="e">
        <f t="shared" si="240"/>
        <v>#DIV/0!</v>
      </c>
      <c r="BN23" s="10">
        <f t="shared" si="240"/>
        <v>0</v>
      </c>
      <c r="BO23" s="10">
        <f t="shared" si="240"/>
        <v>0</v>
      </c>
      <c r="BP23" s="10" t="e">
        <f t="shared" si="240"/>
        <v>#DIV/0!</v>
      </c>
      <c r="BQ23" s="10">
        <f t="shared" si="240"/>
        <v>0</v>
      </c>
      <c r="BR23" s="10">
        <f t="shared" si="240"/>
        <v>0</v>
      </c>
      <c r="BS23" s="10" t="e">
        <f t="shared" si="240"/>
        <v>#DIV/0!</v>
      </c>
      <c r="BT23" s="10">
        <f t="shared" ref="BT23:ED23" si="241">BT24+BT27+BT31</f>
        <v>0</v>
      </c>
      <c r="BU23" s="10">
        <f t="shared" si="241"/>
        <v>0</v>
      </c>
      <c r="BV23" s="10" t="e">
        <f t="shared" si="241"/>
        <v>#DIV/0!</v>
      </c>
      <c r="BW23" s="10">
        <f t="shared" si="241"/>
        <v>0</v>
      </c>
      <c r="BX23" s="10">
        <f t="shared" si="241"/>
        <v>0</v>
      </c>
      <c r="BY23" s="10" t="e">
        <f t="shared" si="241"/>
        <v>#DIV/0!</v>
      </c>
      <c r="BZ23" s="10">
        <f t="shared" si="241"/>
        <v>0</v>
      </c>
      <c r="CA23" s="10">
        <f t="shared" si="241"/>
        <v>0</v>
      </c>
      <c r="CB23" s="10" t="e">
        <f t="shared" si="241"/>
        <v>#DIV/0!</v>
      </c>
      <c r="CC23" s="10">
        <f t="shared" si="241"/>
        <v>0</v>
      </c>
      <c r="CD23" s="10">
        <f t="shared" si="241"/>
        <v>0</v>
      </c>
      <c r="CE23" s="10" t="e">
        <f t="shared" si="241"/>
        <v>#DIV/0!</v>
      </c>
      <c r="CF23" s="10">
        <f t="shared" si="241"/>
        <v>0</v>
      </c>
      <c r="CG23" s="10">
        <f t="shared" si="241"/>
        <v>0</v>
      </c>
      <c r="CH23" s="10" t="e">
        <f t="shared" si="241"/>
        <v>#DIV/0!</v>
      </c>
      <c r="CI23" s="10">
        <f t="shared" si="241"/>
        <v>0</v>
      </c>
      <c r="CJ23" s="10">
        <f t="shared" si="241"/>
        <v>0</v>
      </c>
      <c r="CK23" s="10" t="e">
        <f t="shared" si="241"/>
        <v>#DIV/0!</v>
      </c>
      <c r="CL23" s="10">
        <f t="shared" si="241"/>
        <v>0</v>
      </c>
      <c r="CM23" s="10">
        <f t="shared" si="241"/>
        <v>0</v>
      </c>
      <c r="CN23" s="10" t="e">
        <f t="shared" si="241"/>
        <v>#DIV/0!</v>
      </c>
      <c r="CO23" s="10">
        <f t="shared" si="241"/>
        <v>0</v>
      </c>
      <c r="CP23" s="10">
        <f t="shared" si="241"/>
        <v>0</v>
      </c>
      <c r="CQ23" s="10" t="e">
        <f t="shared" si="241"/>
        <v>#DIV/0!</v>
      </c>
      <c r="CR23" s="10">
        <f t="shared" si="241"/>
        <v>0</v>
      </c>
      <c r="CS23" s="10">
        <f t="shared" si="241"/>
        <v>0</v>
      </c>
      <c r="CT23" s="10" t="e">
        <f t="shared" si="241"/>
        <v>#DIV/0!</v>
      </c>
      <c r="CU23" s="10">
        <f t="shared" si="241"/>
        <v>0</v>
      </c>
      <c r="CV23" s="10">
        <f t="shared" si="241"/>
        <v>0</v>
      </c>
      <c r="CW23" s="10" t="e">
        <f t="shared" si="241"/>
        <v>#DIV/0!</v>
      </c>
      <c r="CX23" s="10">
        <f t="shared" si="241"/>
        <v>0</v>
      </c>
      <c r="CY23" s="10">
        <f t="shared" si="241"/>
        <v>0</v>
      </c>
      <c r="CZ23" s="10" t="e">
        <f t="shared" si="241"/>
        <v>#DIV/0!</v>
      </c>
      <c r="DA23" s="10">
        <f t="shared" si="241"/>
        <v>89000</v>
      </c>
      <c r="DB23" s="10">
        <f t="shared" si="241"/>
        <v>88588.2</v>
      </c>
      <c r="DC23" s="10" t="e">
        <f t="shared" si="241"/>
        <v>#DIV/0!</v>
      </c>
      <c r="DD23" s="10">
        <f t="shared" si="241"/>
        <v>0</v>
      </c>
      <c r="DE23" s="10">
        <f t="shared" si="241"/>
        <v>0</v>
      </c>
      <c r="DF23" s="10" t="e">
        <f t="shared" si="241"/>
        <v>#DIV/0!</v>
      </c>
      <c r="DG23" s="10">
        <f t="shared" si="241"/>
        <v>89000</v>
      </c>
      <c r="DH23" s="10">
        <f t="shared" si="241"/>
        <v>88588.2</v>
      </c>
      <c r="DI23" s="12">
        <f t="shared" si="80"/>
        <v>99.537303370786518</v>
      </c>
      <c r="DJ23" s="10">
        <f t="shared" si="241"/>
        <v>0</v>
      </c>
      <c r="DK23" s="10">
        <f t="shared" si="241"/>
        <v>0</v>
      </c>
      <c r="DL23" s="10" t="e">
        <f t="shared" si="241"/>
        <v>#DIV/0!</v>
      </c>
      <c r="DM23" s="10">
        <f t="shared" si="241"/>
        <v>0</v>
      </c>
      <c r="DN23" s="10">
        <f t="shared" si="241"/>
        <v>0</v>
      </c>
      <c r="DO23" s="10" t="e">
        <f t="shared" si="241"/>
        <v>#DIV/0!</v>
      </c>
      <c r="DP23" s="10">
        <f t="shared" si="241"/>
        <v>0</v>
      </c>
      <c r="DQ23" s="10">
        <f t="shared" si="241"/>
        <v>0</v>
      </c>
      <c r="DR23" s="10" t="e">
        <f t="shared" si="241"/>
        <v>#DIV/0!</v>
      </c>
      <c r="DS23" s="10">
        <f t="shared" si="241"/>
        <v>0</v>
      </c>
      <c r="DT23" s="10">
        <f t="shared" si="241"/>
        <v>0</v>
      </c>
      <c r="DU23" s="10" t="e">
        <f t="shared" si="241"/>
        <v>#DIV/0!</v>
      </c>
      <c r="DV23" s="10">
        <f t="shared" si="241"/>
        <v>89000</v>
      </c>
      <c r="DW23" s="10">
        <f t="shared" si="241"/>
        <v>88588.2</v>
      </c>
      <c r="DX23" s="10" t="e">
        <f t="shared" si="241"/>
        <v>#DIV/0!</v>
      </c>
      <c r="DY23" s="10">
        <f t="shared" si="241"/>
        <v>0</v>
      </c>
      <c r="DZ23" s="10">
        <f t="shared" si="241"/>
        <v>0</v>
      </c>
      <c r="EA23" s="10" t="e">
        <f t="shared" si="241"/>
        <v>#DIV/0!</v>
      </c>
      <c r="EB23" s="10">
        <f t="shared" si="241"/>
        <v>15492892</v>
      </c>
      <c r="EC23" s="10">
        <f t="shared" si="241"/>
        <v>162988.20000000001</v>
      </c>
      <c r="ED23" s="10">
        <f t="shared" si="241"/>
        <v>25.93403159634385</v>
      </c>
      <c r="EE23">
        <f t="shared" si="116"/>
        <v>1</v>
      </c>
      <c r="EF23">
        <f t="shared" si="117"/>
        <v>1</v>
      </c>
      <c r="EG23">
        <f t="shared" si="118"/>
        <v>1</v>
      </c>
      <c r="EH23">
        <f t="shared" si="119"/>
        <v>1</v>
      </c>
      <c r="EI23">
        <f t="shared" si="120"/>
        <v>1</v>
      </c>
      <c r="EJ23">
        <f t="shared" si="121"/>
        <v>1</v>
      </c>
      <c r="EK23">
        <f t="shared" si="122"/>
        <v>1</v>
      </c>
      <c r="EL23">
        <f t="shared" si="123"/>
        <v>1</v>
      </c>
      <c r="EM23">
        <f t="shared" si="124"/>
        <v>1</v>
      </c>
      <c r="EN23">
        <f t="shared" si="125"/>
        <v>1</v>
      </c>
      <c r="EO23">
        <f t="shared" si="126"/>
        <v>1</v>
      </c>
      <c r="EP23">
        <f t="shared" si="127"/>
        <v>1</v>
      </c>
      <c r="EQ23">
        <f t="shared" si="128"/>
        <v>12</v>
      </c>
    </row>
    <row r="24" spans="1:147" x14ac:dyDescent="0.25">
      <c r="A24" s="5" t="s">
        <v>56</v>
      </c>
      <c r="B24" s="13"/>
      <c r="C24" s="5" t="s">
        <v>34</v>
      </c>
      <c r="D24" s="13"/>
      <c r="E24" s="13"/>
      <c r="F24" s="8">
        <f>F25+F26</f>
        <v>87600</v>
      </c>
      <c r="G24" s="8">
        <f>G25+G26</f>
        <v>21900</v>
      </c>
      <c r="H24" s="12">
        <f t="shared" si="76"/>
        <v>25</v>
      </c>
      <c r="I24" s="8">
        <f t="shared" ref="I24:J24" si="242">I25+I26</f>
        <v>83100</v>
      </c>
      <c r="J24" s="8">
        <f t="shared" si="242"/>
        <v>17400</v>
      </c>
      <c r="K24" s="12">
        <f t="shared" si="1"/>
        <v>20.938628158844764</v>
      </c>
      <c r="L24" s="8">
        <f t="shared" ref="L24:M24" si="243">L25+L26</f>
        <v>63800</v>
      </c>
      <c r="M24" s="8">
        <f t="shared" si="243"/>
        <v>12581.24</v>
      </c>
      <c r="N24" s="12">
        <f t="shared" si="3"/>
        <v>19.719811912225705</v>
      </c>
      <c r="O24" s="8">
        <f t="shared" ref="O24:P24" si="244">O25+O26</f>
        <v>0</v>
      </c>
      <c r="P24" s="8">
        <f t="shared" si="244"/>
        <v>0</v>
      </c>
      <c r="Q24" s="12" t="e">
        <f t="shared" si="5"/>
        <v>#DIV/0!</v>
      </c>
      <c r="R24" s="8">
        <f t="shared" ref="R24:S24" si="245">R25+R26</f>
        <v>19300</v>
      </c>
      <c r="S24" s="8">
        <f t="shared" si="245"/>
        <v>4818.76</v>
      </c>
      <c r="T24" s="12">
        <f t="shared" si="7"/>
        <v>24.967668393782386</v>
      </c>
      <c r="U24" s="8">
        <f t="shared" ref="U24:V24" si="246">U25+U26</f>
        <v>4500</v>
      </c>
      <c r="V24" s="8">
        <f t="shared" si="246"/>
        <v>4500</v>
      </c>
      <c r="W24" s="12">
        <f t="shared" si="9"/>
        <v>100</v>
      </c>
      <c r="X24" s="8">
        <f t="shared" ref="X24:Y24" si="247">X25+X26</f>
        <v>4500</v>
      </c>
      <c r="Y24" s="8">
        <f t="shared" si="247"/>
        <v>4500</v>
      </c>
      <c r="Z24" s="12">
        <f t="shared" si="11"/>
        <v>100</v>
      </c>
      <c r="AA24" s="8">
        <f t="shared" ref="AA24:AB24" si="248">AA25+AA26</f>
        <v>0</v>
      </c>
      <c r="AB24" s="8">
        <f t="shared" si="248"/>
        <v>0</v>
      </c>
      <c r="AC24" s="12" t="e">
        <f t="shared" si="13"/>
        <v>#DIV/0!</v>
      </c>
      <c r="AD24" s="8">
        <f t="shared" ref="AD24:AE24" si="249">AD25+AD26</f>
        <v>0</v>
      </c>
      <c r="AE24" s="8">
        <f t="shared" si="249"/>
        <v>0</v>
      </c>
      <c r="AF24" s="12" t="e">
        <f t="shared" si="15"/>
        <v>#DIV/0!</v>
      </c>
      <c r="AG24" s="8">
        <f t="shared" ref="AG24:AH24" si="250">AG25+AG26</f>
        <v>0</v>
      </c>
      <c r="AH24" s="8">
        <f t="shared" si="250"/>
        <v>0</v>
      </c>
      <c r="AI24" s="12" t="e">
        <f t="shared" si="17"/>
        <v>#DIV/0!</v>
      </c>
      <c r="AJ24" s="8">
        <f t="shared" ref="AJ24:AK24" si="251">AJ25+AJ26</f>
        <v>0</v>
      </c>
      <c r="AK24" s="8">
        <f t="shared" si="251"/>
        <v>0</v>
      </c>
      <c r="AL24" s="12" t="e">
        <f t="shared" si="19"/>
        <v>#DIV/0!</v>
      </c>
      <c r="AM24" s="8">
        <f t="shared" ref="AM24:AN24" si="252">AM25+AM26</f>
        <v>0</v>
      </c>
      <c r="AN24" s="8">
        <f t="shared" si="252"/>
        <v>0</v>
      </c>
      <c r="AO24" s="12" t="e">
        <f t="shared" si="21"/>
        <v>#DIV/0!</v>
      </c>
      <c r="AP24" s="8">
        <f t="shared" ref="AP24:AQ24" si="253">AP25+AP26</f>
        <v>0</v>
      </c>
      <c r="AQ24" s="8">
        <f t="shared" si="253"/>
        <v>0</v>
      </c>
      <c r="AR24" s="12" t="e">
        <f t="shared" si="23"/>
        <v>#DIV/0!</v>
      </c>
      <c r="AS24" s="8">
        <f t="shared" ref="AS24:AT24" si="254">AS25+AS26</f>
        <v>0</v>
      </c>
      <c r="AT24" s="8">
        <f t="shared" si="254"/>
        <v>0</v>
      </c>
      <c r="AU24" s="12" t="e">
        <f t="shared" ref="AU24" si="255">AT24/AS24*100</f>
        <v>#DIV/0!</v>
      </c>
      <c r="AV24" s="8">
        <f t="shared" ref="AV24:AW24" si="256">AV25+AV26</f>
        <v>0</v>
      </c>
      <c r="AW24" s="8">
        <f t="shared" si="256"/>
        <v>0</v>
      </c>
      <c r="AX24" s="12" t="e">
        <f t="shared" si="27"/>
        <v>#DIV/0!</v>
      </c>
      <c r="AY24" s="8">
        <f t="shared" ref="AY24:AZ24" si="257">AY25+AY26</f>
        <v>0</v>
      </c>
      <c r="AZ24" s="8">
        <f t="shared" si="257"/>
        <v>0</v>
      </c>
      <c r="BA24" s="12" t="e">
        <f t="shared" si="29"/>
        <v>#DIV/0!</v>
      </c>
      <c r="BB24" s="8">
        <f t="shared" ref="BB24:BC24" si="258">BB25+BB26</f>
        <v>0</v>
      </c>
      <c r="BC24" s="8">
        <f t="shared" si="258"/>
        <v>0</v>
      </c>
      <c r="BD24" s="12" t="e">
        <f t="shared" si="31"/>
        <v>#DIV/0!</v>
      </c>
      <c r="BE24" s="8">
        <f t="shared" ref="BE24:BF24" si="259">BE25+BE26</f>
        <v>0</v>
      </c>
      <c r="BF24" s="8">
        <f t="shared" si="259"/>
        <v>0</v>
      </c>
      <c r="BG24" s="12" t="e">
        <f t="shared" si="33"/>
        <v>#DIV/0!</v>
      </c>
      <c r="BH24" s="8">
        <f t="shared" ref="BH24:BI24" si="260">BH25+BH26</f>
        <v>0</v>
      </c>
      <c r="BI24" s="8">
        <f t="shared" si="260"/>
        <v>0</v>
      </c>
      <c r="BJ24" s="12" t="e">
        <f t="shared" ref="BJ24" si="261">BI24/BH24*100</f>
        <v>#DIV/0!</v>
      </c>
      <c r="BK24" s="8">
        <f t="shared" ref="BK24:BL24" si="262">BK25+BK26</f>
        <v>0</v>
      </c>
      <c r="BL24" s="8">
        <f t="shared" si="262"/>
        <v>0</v>
      </c>
      <c r="BM24" s="12" t="e">
        <f t="shared" si="37"/>
        <v>#DIV/0!</v>
      </c>
      <c r="BN24" s="8">
        <f t="shared" ref="BN24:BO24" si="263">BN25+BN26</f>
        <v>0</v>
      </c>
      <c r="BO24" s="8">
        <f t="shared" si="263"/>
        <v>0</v>
      </c>
      <c r="BP24" s="12" t="e">
        <f t="shared" si="39"/>
        <v>#DIV/0!</v>
      </c>
      <c r="BQ24" s="8">
        <f t="shared" ref="BQ24:BR24" si="264">BQ25+BQ26</f>
        <v>0</v>
      </c>
      <c r="BR24" s="8">
        <f t="shared" si="264"/>
        <v>0</v>
      </c>
      <c r="BS24" s="12" t="e">
        <f t="shared" si="41"/>
        <v>#DIV/0!</v>
      </c>
      <c r="BT24" s="8">
        <f t="shared" ref="BT24:BU24" si="265">BT25+BT26</f>
        <v>0</v>
      </c>
      <c r="BU24" s="8">
        <f t="shared" si="265"/>
        <v>0</v>
      </c>
      <c r="BV24" s="12" t="e">
        <f t="shared" ref="BV24" si="266">BU24/BT24*100</f>
        <v>#DIV/0!</v>
      </c>
      <c r="BW24" s="8">
        <f t="shared" ref="BW24:BX24" si="267">BW25+BW26</f>
        <v>0</v>
      </c>
      <c r="BX24" s="8">
        <f t="shared" si="267"/>
        <v>0</v>
      </c>
      <c r="BY24" s="12" t="e">
        <f t="shared" ref="BY24" si="268">BX24/BW24*100</f>
        <v>#DIV/0!</v>
      </c>
      <c r="BZ24" s="8">
        <f t="shared" ref="BZ24:CA24" si="269">BZ25+BZ26</f>
        <v>0</v>
      </c>
      <c r="CA24" s="8">
        <f t="shared" si="269"/>
        <v>0</v>
      </c>
      <c r="CB24" s="12" t="e">
        <f t="shared" ref="CB24" si="270">CA24/BZ24*100</f>
        <v>#DIV/0!</v>
      </c>
      <c r="CC24" s="8">
        <f t="shared" ref="CC24:CD24" si="271">CC25+CC26</f>
        <v>0</v>
      </c>
      <c r="CD24" s="8">
        <f t="shared" si="271"/>
        <v>0</v>
      </c>
      <c r="CE24" s="12" t="e">
        <f t="shared" ref="CE24" si="272">CD24/CC24*100</f>
        <v>#DIV/0!</v>
      </c>
      <c r="CF24" s="8">
        <f t="shared" ref="CF24:CG24" si="273">CF25+CF26</f>
        <v>0</v>
      </c>
      <c r="CG24" s="8">
        <f t="shared" si="273"/>
        <v>0</v>
      </c>
      <c r="CH24" s="12" t="e">
        <f t="shared" si="51"/>
        <v>#DIV/0!</v>
      </c>
      <c r="CI24" s="8">
        <f t="shared" ref="CI24:CJ24" si="274">CI25+CI26</f>
        <v>0</v>
      </c>
      <c r="CJ24" s="8">
        <f t="shared" si="274"/>
        <v>0</v>
      </c>
      <c r="CK24" s="12" t="e">
        <f t="shared" si="53"/>
        <v>#DIV/0!</v>
      </c>
      <c r="CL24" s="8">
        <f t="shared" ref="CL24:CM24" si="275">CL25+CL26</f>
        <v>0</v>
      </c>
      <c r="CM24" s="8">
        <f t="shared" si="275"/>
        <v>0</v>
      </c>
      <c r="CN24" s="12" t="e">
        <f t="shared" si="55"/>
        <v>#DIV/0!</v>
      </c>
      <c r="CO24" s="8">
        <f t="shared" ref="CO24:CP24" si="276">CO25+CO26</f>
        <v>0</v>
      </c>
      <c r="CP24" s="8">
        <f t="shared" si="276"/>
        <v>0</v>
      </c>
      <c r="CQ24" s="12" t="e">
        <f t="shared" si="57"/>
        <v>#DIV/0!</v>
      </c>
      <c r="CR24" s="8">
        <f t="shared" ref="CR24:CS24" si="277">CR25+CR26</f>
        <v>0</v>
      </c>
      <c r="CS24" s="8">
        <f t="shared" si="277"/>
        <v>0</v>
      </c>
      <c r="CT24" s="12" t="e">
        <f t="shared" si="59"/>
        <v>#DIV/0!</v>
      </c>
      <c r="CU24" s="8">
        <f t="shared" ref="CU24:CV24" si="278">CU25+CU26</f>
        <v>0</v>
      </c>
      <c r="CV24" s="8">
        <f t="shared" si="278"/>
        <v>0</v>
      </c>
      <c r="CW24" s="12" t="e">
        <f t="shared" si="61"/>
        <v>#DIV/0!</v>
      </c>
      <c r="CX24" s="8">
        <f t="shared" ref="CX24:CY24" si="279">CX25+CX26</f>
        <v>0</v>
      </c>
      <c r="CY24" s="8">
        <f t="shared" si="279"/>
        <v>0</v>
      </c>
      <c r="CZ24" s="12" t="e">
        <f t="shared" si="63"/>
        <v>#DIV/0!</v>
      </c>
      <c r="DA24" s="8">
        <f t="shared" ref="DA24:DB24" si="280">DA25+DA26</f>
        <v>0</v>
      </c>
      <c r="DB24" s="8">
        <f t="shared" si="280"/>
        <v>0</v>
      </c>
      <c r="DC24" s="12" t="e">
        <f t="shared" si="65"/>
        <v>#DIV/0!</v>
      </c>
      <c r="DD24" s="8">
        <f t="shared" ref="DD24:DH24" si="281">DD25+DD26</f>
        <v>0</v>
      </c>
      <c r="DE24" s="8">
        <f t="shared" si="281"/>
        <v>0</v>
      </c>
      <c r="DF24" s="12" t="e">
        <f t="shared" si="66"/>
        <v>#DIV/0!</v>
      </c>
      <c r="DG24" s="8">
        <f t="shared" si="281"/>
        <v>0</v>
      </c>
      <c r="DH24" s="8">
        <f t="shared" si="281"/>
        <v>0</v>
      </c>
      <c r="DI24" s="12" t="e">
        <f t="shared" si="80"/>
        <v>#DIV/0!</v>
      </c>
      <c r="DJ24" s="8">
        <f t="shared" ref="DJ24:DK24" si="282">DJ25+DJ26</f>
        <v>0</v>
      </c>
      <c r="DK24" s="8">
        <f t="shared" si="282"/>
        <v>0</v>
      </c>
      <c r="DL24" s="12" t="e">
        <f t="shared" si="68"/>
        <v>#DIV/0!</v>
      </c>
      <c r="DM24" s="8">
        <f t="shared" ref="DM24:DN24" si="283">DM25+DM26</f>
        <v>0</v>
      </c>
      <c r="DN24" s="8">
        <f t="shared" si="283"/>
        <v>0</v>
      </c>
      <c r="DO24" s="12" t="e">
        <f t="shared" si="69"/>
        <v>#DIV/0!</v>
      </c>
      <c r="DP24" s="8">
        <f t="shared" ref="DP24:DQ24" si="284">DP25+DP26</f>
        <v>0</v>
      </c>
      <c r="DQ24" s="8">
        <f t="shared" si="284"/>
        <v>0</v>
      </c>
      <c r="DR24" s="12" t="e">
        <f t="shared" si="70"/>
        <v>#DIV/0!</v>
      </c>
      <c r="DS24" s="8">
        <f t="shared" ref="DS24:DT24" si="285">DS25+DS26</f>
        <v>0</v>
      </c>
      <c r="DT24" s="8">
        <f t="shared" si="285"/>
        <v>0</v>
      </c>
      <c r="DU24" s="12" t="e">
        <f t="shared" si="71"/>
        <v>#DIV/0!</v>
      </c>
      <c r="DV24" s="8">
        <f t="shared" ref="DV24:DW24" si="286">DV25+DV26</f>
        <v>0</v>
      </c>
      <c r="DW24" s="8">
        <f t="shared" si="286"/>
        <v>0</v>
      </c>
      <c r="DX24" s="12" t="e">
        <f t="shared" si="72"/>
        <v>#DIV/0!</v>
      </c>
      <c r="DY24" s="8">
        <f t="shared" ref="DY24:DZ24" si="287">DY25+DY26</f>
        <v>0</v>
      </c>
      <c r="DZ24" s="8">
        <f t="shared" si="287"/>
        <v>0</v>
      </c>
      <c r="EA24" s="12" t="e">
        <f t="shared" si="73"/>
        <v>#DIV/0!</v>
      </c>
      <c r="EB24" s="8">
        <f t="shared" ref="EB24:EC24" si="288">EB25+EB26</f>
        <v>87600</v>
      </c>
      <c r="EC24" s="8">
        <f t="shared" si="288"/>
        <v>21900</v>
      </c>
      <c r="ED24" s="12">
        <f t="shared" si="74"/>
        <v>25</v>
      </c>
    </row>
    <row r="25" spans="1:147" x14ac:dyDescent="0.25">
      <c r="A25" s="5"/>
      <c r="B25" s="15" t="s">
        <v>36</v>
      </c>
      <c r="D25" s="13"/>
      <c r="E25" s="13"/>
      <c r="F25" s="8">
        <f t="shared" ref="F25:G32" si="289">I25+U25+BB25+BN25+CI25+BK25</f>
        <v>83100</v>
      </c>
      <c r="G25" s="8">
        <f t="shared" si="289"/>
        <v>17400</v>
      </c>
      <c r="H25" s="12">
        <f t="shared" si="76"/>
        <v>20.938628158844764</v>
      </c>
      <c r="I25" s="6">
        <f t="shared" ref="I25:J32" si="290">L25+O25+R25</f>
        <v>83100</v>
      </c>
      <c r="J25" s="6">
        <f t="shared" si="290"/>
        <v>17400</v>
      </c>
      <c r="K25" s="12">
        <f t="shared" si="1"/>
        <v>20.938628158844764</v>
      </c>
      <c r="L25" s="6">
        <v>63800</v>
      </c>
      <c r="M25" s="6">
        <f>12581.24</f>
        <v>12581.24</v>
      </c>
      <c r="N25" s="12">
        <f t="shared" si="3"/>
        <v>19.719811912225705</v>
      </c>
      <c r="O25" s="11"/>
      <c r="P25" s="11"/>
      <c r="Q25" s="12" t="e">
        <f t="shared" si="5"/>
        <v>#DIV/0!</v>
      </c>
      <c r="R25" s="6">
        <f>19300</f>
        <v>19300</v>
      </c>
      <c r="S25" s="6">
        <f>4818.76</f>
        <v>4818.76</v>
      </c>
      <c r="T25" s="12">
        <f t="shared" si="7"/>
        <v>24.967668393782386</v>
      </c>
      <c r="U25" s="6">
        <f t="shared" ref="U25:V32" si="291">X25+AA25+AD25+AG25+AM25+AP25+AJ25</f>
        <v>0</v>
      </c>
      <c r="V25" s="6">
        <f t="shared" si="291"/>
        <v>0</v>
      </c>
      <c r="W25" s="12" t="e">
        <f t="shared" si="9"/>
        <v>#DIV/0!</v>
      </c>
      <c r="X25" s="6"/>
      <c r="Y25" s="6"/>
      <c r="Z25" s="12" t="e">
        <f t="shared" si="11"/>
        <v>#DIV/0!</v>
      </c>
      <c r="AA25" s="11"/>
      <c r="AB25" s="11"/>
      <c r="AC25" s="12" t="e">
        <f t="shared" si="13"/>
        <v>#DIV/0!</v>
      </c>
      <c r="AD25" s="10"/>
      <c r="AE25" s="10"/>
      <c r="AF25" s="12" t="e">
        <f t="shared" si="15"/>
        <v>#DIV/0!</v>
      </c>
      <c r="AG25" s="10"/>
      <c r="AH25" s="10"/>
      <c r="AI25" s="12" t="e">
        <f t="shared" si="17"/>
        <v>#DIV/0!</v>
      </c>
      <c r="AJ25" s="11"/>
      <c r="AK25" s="11"/>
      <c r="AL25" s="12" t="e">
        <f t="shared" si="19"/>
        <v>#DIV/0!</v>
      </c>
      <c r="AM25" s="10"/>
      <c r="AN25" s="10"/>
      <c r="AO25" s="12" t="e">
        <f t="shared" si="21"/>
        <v>#DIV/0!</v>
      </c>
      <c r="AP25" s="10"/>
      <c r="AQ25" s="10"/>
      <c r="AR25" s="12" t="e">
        <f t="shared" si="23"/>
        <v>#DIV/0!</v>
      </c>
      <c r="AS25" s="12"/>
      <c r="AT25" s="12"/>
      <c r="AU25" s="12"/>
      <c r="AV25" s="10"/>
      <c r="AW25" s="10"/>
      <c r="AX25" s="12" t="e">
        <f t="shared" si="27"/>
        <v>#DIV/0!</v>
      </c>
      <c r="AY25" s="12"/>
      <c r="AZ25" s="12"/>
      <c r="BA25" s="12" t="e">
        <f t="shared" si="29"/>
        <v>#DIV/0!</v>
      </c>
      <c r="BB25" s="12">
        <f t="shared" ref="BB25:BC31" si="292">BE25</f>
        <v>0</v>
      </c>
      <c r="BC25" s="12">
        <f t="shared" si="292"/>
        <v>0</v>
      </c>
      <c r="BD25" s="12" t="e">
        <f t="shared" si="31"/>
        <v>#DIV/0!</v>
      </c>
      <c r="BE25" s="11"/>
      <c r="BF25" s="11"/>
      <c r="BG25" s="12" t="e">
        <f t="shared" si="33"/>
        <v>#DIV/0!</v>
      </c>
      <c r="BH25" s="12"/>
      <c r="BI25" s="12"/>
      <c r="BJ25" s="12"/>
      <c r="BK25" s="13"/>
      <c r="BL25" s="13"/>
      <c r="BM25" s="12" t="e">
        <f t="shared" si="37"/>
        <v>#DIV/0!</v>
      </c>
      <c r="BN25" s="6">
        <f t="shared" ref="BN25:BO31" si="293">BQ25+CF25</f>
        <v>0</v>
      </c>
      <c r="BO25" s="6">
        <f t="shared" si="293"/>
        <v>0</v>
      </c>
      <c r="BP25" s="12" t="e">
        <f t="shared" si="39"/>
        <v>#DIV/0!</v>
      </c>
      <c r="BQ25" s="13"/>
      <c r="BR25" s="13"/>
      <c r="BS25" s="12" t="e">
        <f t="shared" si="41"/>
        <v>#DIV/0!</v>
      </c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2" t="e">
        <f t="shared" si="51"/>
        <v>#DIV/0!</v>
      </c>
      <c r="CI25" s="6">
        <f t="shared" ref="CI25:CJ32" si="294">CL25+CO25+CR25+CU25+CX25</f>
        <v>0</v>
      </c>
      <c r="CJ25" s="6">
        <f t="shared" si="294"/>
        <v>0</v>
      </c>
      <c r="CK25" s="12" t="e">
        <f t="shared" si="53"/>
        <v>#DIV/0!</v>
      </c>
      <c r="CL25" s="6"/>
      <c r="CM25" s="6"/>
      <c r="CN25" s="12" t="e">
        <f t="shared" si="55"/>
        <v>#DIV/0!</v>
      </c>
      <c r="CO25" s="6"/>
      <c r="CP25" s="6"/>
      <c r="CQ25" s="12" t="e">
        <f t="shared" si="57"/>
        <v>#DIV/0!</v>
      </c>
      <c r="CR25" s="6"/>
      <c r="CS25" s="6"/>
      <c r="CT25" s="12" t="e">
        <f t="shared" si="59"/>
        <v>#DIV/0!</v>
      </c>
      <c r="CU25" s="6"/>
      <c r="CV25" s="6"/>
      <c r="CW25" s="12" t="e">
        <f t="shared" si="61"/>
        <v>#DIV/0!</v>
      </c>
      <c r="CX25" s="6"/>
      <c r="CY25" s="6"/>
      <c r="CZ25" s="12" t="e">
        <f t="shared" si="63"/>
        <v>#DIV/0!</v>
      </c>
      <c r="DA25" s="6">
        <f t="shared" ref="DA25:DB32" si="295">DD25+DJ25+DM25+DP25+DS25+DV25+DY25</f>
        <v>0</v>
      </c>
      <c r="DB25" s="6">
        <f t="shared" si="295"/>
        <v>0</v>
      </c>
      <c r="DC25" s="12" t="e">
        <f t="shared" si="65"/>
        <v>#DIV/0!</v>
      </c>
      <c r="DD25" s="10"/>
      <c r="DE25" s="10"/>
      <c r="DF25" s="12" t="e">
        <f t="shared" si="66"/>
        <v>#DIV/0!</v>
      </c>
      <c r="DG25" s="65">
        <f t="shared" ref="DG25:DH32" si="296">DJ25+DM25+DP25+DS25+DV25+DY25</f>
        <v>0</v>
      </c>
      <c r="DH25" s="65">
        <f t="shared" si="296"/>
        <v>0</v>
      </c>
      <c r="DI25" s="12" t="e">
        <f t="shared" si="80"/>
        <v>#DIV/0!</v>
      </c>
      <c r="DJ25" s="25"/>
      <c r="DK25" s="25"/>
      <c r="DL25" s="12" t="e">
        <f t="shared" si="68"/>
        <v>#DIV/0!</v>
      </c>
      <c r="DM25" s="25"/>
      <c r="DN25" s="25"/>
      <c r="DO25" s="12" t="e">
        <f t="shared" si="69"/>
        <v>#DIV/0!</v>
      </c>
      <c r="DP25" s="11"/>
      <c r="DQ25" s="11"/>
      <c r="DR25" s="12" t="e">
        <f t="shared" si="70"/>
        <v>#DIV/0!</v>
      </c>
      <c r="DS25" s="10"/>
      <c r="DT25" s="10"/>
      <c r="DU25" s="12" t="e">
        <f t="shared" si="71"/>
        <v>#DIV/0!</v>
      </c>
      <c r="DV25" s="6"/>
      <c r="DW25" s="6"/>
      <c r="DX25" s="12" t="e">
        <f t="shared" si="72"/>
        <v>#DIV/0!</v>
      </c>
      <c r="DY25" s="12"/>
      <c r="DZ25" s="12"/>
      <c r="EA25" s="12" t="e">
        <f t="shared" si="73"/>
        <v>#DIV/0!</v>
      </c>
      <c r="EB25" s="6">
        <f>I25+U25+BB25+BN25+CI25+DA25+BK25</f>
        <v>83100</v>
      </c>
      <c r="EC25" s="6">
        <f t="shared" ref="EC25:EC32" si="297">J25+V25+BC25+BO25+CJ25+DB25+BL25</f>
        <v>17400</v>
      </c>
      <c r="ED25" s="12">
        <f t="shared" si="74"/>
        <v>20.938628158844764</v>
      </c>
      <c r="EE25">
        <f t="shared" si="116"/>
        <v>1</v>
      </c>
      <c r="EF25">
        <f t="shared" si="117"/>
        <v>1</v>
      </c>
      <c r="EG25">
        <f t="shared" si="118"/>
        <v>1</v>
      </c>
      <c r="EH25">
        <f t="shared" si="119"/>
        <v>1</v>
      </c>
      <c r="EI25">
        <f t="shared" si="120"/>
        <v>1</v>
      </c>
      <c r="EJ25">
        <f t="shared" si="121"/>
        <v>1</v>
      </c>
      <c r="EK25">
        <f t="shared" si="122"/>
        <v>1</v>
      </c>
      <c r="EL25">
        <f t="shared" si="123"/>
        <v>1</v>
      </c>
      <c r="EM25">
        <f t="shared" si="124"/>
        <v>1</v>
      </c>
      <c r="EN25">
        <f t="shared" si="125"/>
        <v>1</v>
      </c>
      <c r="EO25">
        <f t="shared" si="126"/>
        <v>1</v>
      </c>
      <c r="EP25">
        <f t="shared" si="127"/>
        <v>1</v>
      </c>
      <c r="EQ25">
        <f t="shared" si="128"/>
        <v>12</v>
      </c>
    </row>
    <row r="26" spans="1:147" x14ac:dyDescent="0.25">
      <c r="A26" s="5"/>
      <c r="B26" s="15">
        <v>244</v>
      </c>
      <c r="C26" s="16" t="s">
        <v>40</v>
      </c>
      <c r="D26" s="13"/>
      <c r="E26" s="13"/>
      <c r="F26" s="8">
        <f t="shared" si="289"/>
        <v>4500</v>
      </c>
      <c r="G26" s="8">
        <f t="shared" si="289"/>
        <v>4500</v>
      </c>
      <c r="H26" s="12">
        <f t="shared" si="76"/>
        <v>100</v>
      </c>
      <c r="I26" s="6">
        <f t="shared" si="290"/>
        <v>0</v>
      </c>
      <c r="J26" s="6">
        <f t="shared" si="290"/>
        <v>0</v>
      </c>
      <c r="K26" s="12" t="e">
        <f t="shared" si="1"/>
        <v>#DIV/0!</v>
      </c>
      <c r="L26" s="6"/>
      <c r="M26" s="6"/>
      <c r="N26" s="12" t="e">
        <f t="shared" si="3"/>
        <v>#DIV/0!</v>
      </c>
      <c r="O26" s="11"/>
      <c r="P26" s="11"/>
      <c r="Q26" s="12" t="e">
        <f t="shared" si="5"/>
        <v>#DIV/0!</v>
      </c>
      <c r="R26" s="6"/>
      <c r="S26" s="6"/>
      <c r="T26" s="12" t="e">
        <f t="shared" si="7"/>
        <v>#DIV/0!</v>
      </c>
      <c r="U26" s="6">
        <f t="shared" si="291"/>
        <v>4500</v>
      </c>
      <c r="V26" s="6">
        <f t="shared" si="291"/>
        <v>4500</v>
      </c>
      <c r="W26" s="12">
        <f t="shared" si="9"/>
        <v>100</v>
      </c>
      <c r="X26" s="6">
        <v>4500</v>
      </c>
      <c r="Y26" s="6">
        <f>4500</f>
        <v>4500</v>
      </c>
      <c r="Z26" s="12">
        <f t="shared" si="11"/>
        <v>100</v>
      </c>
      <c r="AA26" s="11"/>
      <c r="AB26" s="11"/>
      <c r="AC26" s="12" t="e">
        <f t="shared" si="13"/>
        <v>#DIV/0!</v>
      </c>
      <c r="AD26" s="10"/>
      <c r="AE26" s="10"/>
      <c r="AF26" s="12" t="e">
        <f t="shared" si="15"/>
        <v>#DIV/0!</v>
      </c>
      <c r="AG26" s="10"/>
      <c r="AH26" s="10"/>
      <c r="AI26" s="12" t="e">
        <f t="shared" si="17"/>
        <v>#DIV/0!</v>
      </c>
      <c r="AJ26" s="11"/>
      <c r="AK26" s="11"/>
      <c r="AL26" s="12" t="e">
        <f t="shared" si="19"/>
        <v>#DIV/0!</v>
      </c>
      <c r="AM26" s="10"/>
      <c r="AN26" s="10"/>
      <c r="AO26" s="12" t="e">
        <f t="shared" si="21"/>
        <v>#DIV/0!</v>
      </c>
      <c r="AP26" s="10"/>
      <c r="AQ26" s="10"/>
      <c r="AR26" s="12" t="e">
        <f t="shared" si="23"/>
        <v>#DIV/0!</v>
      </c>
      <c r="AS26" s="12"/>
      <c r="AT26" s="12"/>
      <c r="AU26" s="12"/>
      <c r="AV26" s="10"/>
      <c r="AW26" s="10"/>
      <c r="AX26" s="12" t="e">
        <f t="shared" si="27"/>
        <v>#DIV/0!</v>
      </c>
      <c r="AY26" s="12"/>
      <c r="AZ26" s="12"/>
      <c r="BA26" s="12" t="e">
        <f t="shared" si="29"/>
        <v>#DIV/0!</v>
      </c>
      <c r="BB26" s="12">
        <f t="shared" si="292"/>
        <v>0</v>
      </c>
      <c r="BC26" s="12">
        <f t="shared" si="292"/>
        <v>0</v>
      </c>
      <c r="BD26" s="12" t="e">
        <f t="shared" si="31"/>
        <v>#DIV/0!</v>
      </c>
      <c r="BE26" s="11"/>
      <c r="BF26" s="11"/>
      <c r="BG26" s="12" t="e">
        <f t="shared" si="33"/>
        <v>#DIV/0!</v>
      </c>
      <c r="BH26" s="12"/>
      <c r="BI26" s="12"/>
      <c r="BJ26" s="12"/>
      <c r="BK26" s="13"/>
      <c r="BL26" s="13"/>
      <c r="BM26" s="12" t="e">
        <f t="shared" si="37"/>
        <v>#DIV/0!</v>
      </c>
      <c r="BN26" s="6">
        <f t="shared" si="293"/>
        <v>0</v>
      </c>
      <c r="BO26" s="6">
        <f t="shared" si="293"/>
        <v>0</v>
      </c>
      <c r="BP26" s="12" t="e">
        <f t="shared" si="39"/>
        <v>#DIV/0!</v>
      </c>
      <c r="BQ26" s="13"/>
      <c r="BR26" s="13"/>
      <c r="BS26" s="12" t="e">
        <f t="shared" si="41"/>
        <v>#DIV/0!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2" t="e">
        <f t="shared" si="51"/>
        <v>#DIV/0!</v>
      </c>
      <c r="CI26" s="6">
        <f t="shared" si="294"/>
        <v>0</v>
      </c>
      <c r="CJ26" s="6">
        <f t="shared" si="294"/>
        <v>0</v>
      </c>
      <c r="CK26" s="12" t="e">
        <f t="shared" si="53"/>
        <v>#DIV/0!</v>
      </c>
      <c r="CL26" s="6"/>
      <c r="CM26" s="6"/>
      <c r="CN26" s="12" t="e">
        <f t="shared" si="55"/>
        <v>#DIV/0!</v>
      </c>
      <c r="CO26" s="6"/>
      <c r="CP26" s="6"/>
      <c r="CQ26" s="12" t="e">
        <f t="shared" si="57"/>
        <v>#DIV/0!</v>
      </c>
      <c r="CR26" s="6"/>
      <c r="CS26" s="6"/>
      <c r="CT26" s="12" t="e">
        <f t="shared" si="59"/>
        <v>#DIV/0!</v>
      </c>
      <c r="CU26" s="6"/>
      <c r="CV26" s="6"/>
      <c r="CW26" s="12" t="e">
        <f t="shared" si="61"/>
        <v>#DIV/0!</v>
      </c>
      <c r="CX26" s="6"/>
      <c r="CY26" s="6"/>
      <c r="CZ26" s="12" t="e">
        <f t="shared" si="63"/>
        <v>#DIV/0!</v>
      </c>
      <c r="DA26" s="6">
        <f t="shared" si="295"/>
        <v>0</v>
      </c>
      <c r="DB26" s="6">
        <f t="shared" si="295"/>
        <v>0</v>
      </c>
      <c r="DC26" s="12" t="e">
        <f t="shared" si="65"/>
        <v>#DIV/0!</v>
      </c>
      <c r="DD26" s="10"/>
      <c r="DE26" s="10"/>
      <c r="DF26" s="12" t="e">
        <f t="shared" si="66"/>
        <v>#DIV/0!</v>
      </c>
      <c r="DG26" s="65">
        <f t="shared" si="296"/>
        <v>0</v>
      </c>
      <c r="DH26" s="65">
        <f t="shared" si="296"/>
        <v>0</v>
      </c>
      <c r="DI26" s="12" t="e">
        <f t="shared" si="80"/>
        <v>#DIV/0!</v>
      </c>
      <c r="DJ26" s="25"/>
      <c r="DK26" s="25"/>
      <c r="DL26" s="12" t="e">
        <f t="shared" si="68"/>
        <v>#DIV/0!</v>
      </c>
      <c r="DM26" s="25"/>
      <c r="DN26" s="25"/>
      <c r="DO26" s="12" t="e">
        <f t="shared" si="69"/>
        <v>#DIV/0!</v>
      </c>
      <c r="DP26" s="11"/>
      <c r="DQ26" s="11"/>
      <c r="DR26" s="12" t="e">
        <f t="shared" si="70"/>
        <v>#DIV/0!</v>
      </c>
      <c r="DS26" s="10"/>
      <c r="DT26" s="10"/>
      <c r="DU26" s="12" t="e">
        <f t="shared" si="71"/>
        <v>#DIV/0!</v>
      </c>
      <c r="DV26" s="6"/>
      <c r="DW26" s="6"/>
      <c r="DX26" s="12" t="e">
        <f t="shared" si="72"/>
        <v>#DIV/0!</v>
      </c>
      <c r="DY26" s="12"/>
      <c r="DZ26" s="12"/>
      <c r="EA26" s="12" t="e">
        <f t="shared" si="73"/>
        <v>#DIV/0!</v>
      </c>
      <c r="EB26" s="6">
        <f t="shared" ref="EB26:EB32" si="298">I26+U26+BB26+BN26+CI26+DA26+BK26</f>
        <v>4500</v>
      </c>
      <c r="EC26" s="6">
        <f t="shared" si="297"/>
        <v>4500</v>
      </c>
      <c r="ED26" s="12">
        <f t="shared" si="74"/>
        <v>100</v>
      </c>
      <c r="EE26">
        <f t="shared" si="116"/>
        <v>1</v>
      </c>
      <c r="EF26">
        <f t="shared" si="117"/>
        <v>1</v>
      </c>
      <c r="EG26">
        <f t="shared" si="118"/>
        <v>1</v>
      </c>
      <c r="EH26">
        <f t="shared" si="119"/>
        <v>1</v>
      </c>
      <c r="EI26">
        <f t="shared" si="120"/>
        <v>1</v>
      </c>
      <c r="EJ26">
        <f t="shared" si="121"/>
        <v>1</v>
      </c>
      <c r="EK26">
        <f t="shared" si="122"/>
        <v>1</v>
      </c>
      <c r="EL26">
        <f t="shared" si="123"/>
        <v>1</v>
      </c>
      <c r="EM26">
        <f t="shared" si="124"/>
        <v>1</v>
      </c>
      <c r="EN26">
        <f t="shared" si="125"/>
        <v>1</v>
      </c>
      <c r="EO26">
        <f t="shared" si="126"/>
        <v>1</v>
      </c>
      <c r="EP26">
        <f t="shared" si="127"/>
        <v>1</v>
      </c>
      <c r="EQ26">
        <f t="shared" si="128"/>
        <v>12</v>
      </c>
    </row>
    <row r="27" spans="1:147" x14ac:dyDescent="0.25">
      <c r="A27" s="5" t="s">
        <v>57</v>
      </c>
      <c r="B27" s="5"/>
      <c r="C27" s="5" t="s">
        <v>58</v>
      </c>
      <c r="D27" s="13"/>
      <c r="E27" s="13"/>
      <c r="F27" s="8">
        <f t="shared" si="289"/>
        <v>15016292</v>
      </c>
      <c r="G27" s="8">
        <f t="shared" si="289"/>
        <v>52500</v>
      </c>
      <c r="H27" s="12">
        <f t="shared" si="76"/>
        <v>0.34962026577533256</v>
      </c>
      <c r="I27" s="6">
        <f t="shared" si="290"/>
        <v>0</v>
      </c>
      <c r="J27" s="6">
        <f t="shared" si="290"/>
        <v>0</v>
      </c>
      <c r="K27" s="12" t="e">
        <f t="shared" si="1"/>
        <v>#DIV/0!</v>
      </c>
      <c r="L27" s="6">
        <f>L28+L29+L30</f>
        <v>0</v>
      </c>
      <c r="M27" s="6">
        <f>M28+M29+M30</f>
        <v>0</v>
      </c>
      <c r="N27" s="12" t="e">
        <f t="shared" si="3"/>
        <v>#DIV/0!</v>
      </c>
      <c r="O27" s="11"/>
      <c r="P27" s="11"/>
      <c r="Q27" s="12" t="e">
        <f t="shared" si="5"/>
        <v>#DIV/0!</v>
      </c>
      <c r="R27" s="6">
        <f>R28+R29+R30</f>
        <v>0</v>
      </c>
      <c r="S27" s="6">
        <f>S28+S29+S30</f>
        <v>0</v>
      </c>
      <c r="T27" s="12" t="e">
        <f t="shared" si="7"/>
        <v>#DIV/0!</v>
      </c>
      <c r="U27" s="6">
        <f>X27+AA27+AD27+AG27+AM27+AP27+AJ27+AS27+AV27</f>
        <v>15016292</v>
      </c>
      <c r="V27" s="6">
        <f t="shared" si="291"/>
        <v>52500</v>
      </c>
      <c r="W27" s="12">
        <f t="shared" si="9"/>
        <v>0.34962026577533256</v>
      </c>
      <c r="X27" s="6">
        <f>X28+X29+X30</f>
        <v>0</v>
      </c>
      <c r="Y27" s="6">
        <f>Y28+Y29+Y30</f>
        <v>0</v>
      </c>
      <c r="Z27" s="12" t="e">
        <f t="shared" si="11"/>
        <v>#DIV/0!</v>
      </c>
      <c r="AA27" s="6">
        <f>AA28+AA29+AA30</f>
        <v>0</v>
      </c>
      <c r="AB27" s="6">
        <f>AB28+AB29+AB30</f>
        <v>0</v>
      </c>
      <c r="AC27" s="12" t="e">
        <f t="shared" si="13"/>
        <v>#DIV/0!</v>
      </c>
      <c r="AD27" s="6">
        <f>AD28+AD29+AD30</f>
        <v>0</v>
      </c>
      <c r="AE27" s="6">
        <f>AE28+AE29+AE30</f>
        <v>0</v>
      </c>
      <c r="AF27" s="12" t="e">
        <f t="shared" si="15"/>
        <v>#DIV/0!</v>
      </c>
      <c r="AG27" s="6">
        <f>AG28+AG29+AG30</f>
        <v>0</v>
      </c>
      <c r="AH27" s="6">
        <f>AH28+AH29+AH30</f>
        <v>0</v>
      </c>
      <c r="AI27" s="12" t="e">
        <f t="shared" si="17"/>
        <v>#DIV/0!</v>
      </c>
      <c r="AJ27" s="6">
        <f>AJ28+AJ29+AJ30</f>
        <v>0</v>
      </c>
      <c r="AK27" s="6">
        <f>AK28+AK29+AK30</f>
        <v>0</v>
      </c>
      <c r="AL27" s="12" t="e">
        <f t="shared" si="19"/>
        <v>#DIV/0!</v>
      </c>
      <c r="AM27" s="6">
        <f>AM28+AM29+AM30</f>
        <v>2970992</v>
      </c>
      <c r="AN27" s="6">
        <f>AN28+AN29+AN30</f>
        <v>0</v>
      </c>
      <c r="AO27" s="12">
        <f t="shared" si="21"/>
        <v>0</v>
      </c>
      <c r="AP27" s="6">
        <f>AP28+AP29+AP30</f>
        <v>52500</v>
      </c>
      <c r="AQ27" s="6">
        <f>AQ28+AQ29+AQ30</f>
        <v>52500</v>
      </c>
      <c r="AR27" s="12">
        <f t="shared" si="23"/>
        <v>100</v>
      </c>
      <c r="AS27" s="6">
        <f>AS28+AS29+AS30</f>
        <v>0</v>
      </c>
      <c r="AT27" s="6">
        <f>AT28+AT29+AT30</f>
        <v>0</v>
      </c>
      <c r="AU27" s="12" t="e">
        <f t="shared" ref="AU27" si="299">AT27/AS27*100</f>
        <v>#DIV/0!</v>
      </c>
      <c r="AV27" s="6">
        <f>AV28+AV29+AV30</f>
        <v>11992800</v>
      </c>
      <c r="AW27" s="6">
        <f>AW28+AW29+AW30</f>
        <v>0</v>
      </c>
      <c r="AX27" s="12">
        <f t="shared" si="27"/>
        <v>0</v>
      </c>
      <c r="AY27" s="6">
        <f>AY28+AY29+AY30</f>
        <v>0</v>
      </c>
      <c r="AZ27" s="6">
        <f>AZ28+AZ29+AZ30</f>
        <v>0</v>
      </c>
      <c r="BA27" s="12" t="e">
        <f t="shared" si="29"/>
        <v>#DIV/0!</v>
      </c>
      <c r="BB27" s="12">
        <f t="shared" si="292"/>
        <v>0</v>
      </c>
      <c r="BC27" s="12">
        <f t="shared" si="292"/>
        <v>0</v>
      </c>
      <c r="BD27" s="12" t="e">
        <f t="shared" si="31"/>
        <v>#DIV/0!</v>
      </c>
      <c r="BE27" s="11"/>
      <c r="BF27" s="11"/>
      <c r="BG27" s="12" t="e">
        <f t="shared" si="33"/>
        <v>#DIV/0!</v>
      </c>
      <c r="BH27" s="12"/>
      <c r="BI27" s="12"/>
      <c r="BJ27" s="12"/>
      <c r="BK27" s="6">
        <f>BK28+BK29+BK30</f>
        <v>0</v>
      </c>
      <c r="BL27" s="6">
        <f>BL28+BL29+BL30</f>
        <v>0</v>
      </c>
      <c r="BM27" s="12" t="e">
        <f t="shared" si="37"/>
        <v>#DIV/0!</v>
      </c>
      <c r="BN27" s="6">
        <f>BN28+BN29+BN30</f>
        <v>0</v>
      </c>
      <c r="BO27" s="6">
        <f>BO28+BO29+BO30</f>
        <v>0</v>
      </c>
      <c r="BP27" s="12" t="e">
        <f t="shared" si="39"/>
        <v>#DIV/0!</v>
      </c>
      <c r="BQ27" s="6">
        <f>BQ28+BQ29+BQ30</f>
        <v>0</v>
      </c>
      <c r="BR27" s="6">
        <f>BR28+BR29+BR30</f>
        <v>0</v>
      </c>
      <c r="BS27" s="12" t="e">
        <f t="shared" si="41"/>
        <v>#DIV/0!</v>
      </c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6">
        <f>CF28+CF29+CF30</f>
        <v>0</v>
      </c>
      <c r="CG27" s="6">
        <f>CG28+CG29+CG30</f>
        <v>0</v>
      </c>
      <c r="CH27" s="12" t="e">
        <f t="shared" si="51"/>
        <v>#DIV/0!</v>
      </c>
      <c r="CI27" s="6">
        <f>CI28+CI29+CI30</f>
        <v>0</v>
      </c>
      <c r="CJ27" s="6">
        <f>CJ28+CJ29+CJ30</f>
        <v>0</v>
      </c>
      <c r="CK27" s="12" t="e">
        <f t="shared" si="53"/>
        <v>#DIV/0!</v>
      </c>
      <c r="CL27" s="6">
        <f>CL28+CL29+CL30</f>
        <v>0</v>
      </c>
      <c r="CM27" s="6">
        <f>CM28+CM29+CM30</f>
        <v>0</v>
      </c>
      <c r="CN27" s="12" t="e">
        <f t="shared" si="55"/>
        <v>#DIV/0!</v>
      </c>
      <c r="CO27" s="6">
        <f>CO28+CO29+CO30</f>
        <v>0</v>
      </c>
      <c r="CP27" s="6">
        <f>CP28+CP29+CP30</f>
        <v>0</v>
      </c>
      <c r="CQ27" s="12" t="e">
        <f t="shared" si="57"/>
        <v>#DIV/0!</v>
      </c>
      <c r="CR27" s="6">
        <f>CR28+CR29+CR30</f>
        <v>0</v>
      </c>
      <c r="CS27" s="6">
        <f>CS28+CS29+CS30</f>
        <v>0</v>
      </c>
      <c r="CT27" s="12" t="e">
        <f t="shared" si="59"/>
        <v>#DIV/0!</v>
      </c>
      <c r="CU27" s="6">
        <f>CU28+CU29+CU30</f>
        <v>0</v>
      </c>
      <c r="CV27" s="6">
        <f>CV28+CV29+CV30</f>
        <v>0</v>
      </c>
      <c r="CW27" s="12" t="e">
        <f t="shared" si="61"/>
        <v>#DIV/0!</v>
      </c>
      <c r="CX27" s="6">
        <f>CX28+CX29+CX30</f>
        <v>0</v>
      </c>
      <c r="CY27" s="6">
        <f>CY28+CY29+CY30</f>
        <v>0</v>
      </c>
      <c r="CZ27" s="12" t="e">
        <f t="shared" si="63"/>
        <v>#DIV/0!</v>
      </c>
      <c r="DA27" s="6">
        <f t="shared" si="295"/>
        <v>89000</v>
      </c>
      <c r="DB27" s="6">
        <f t="shared" si="295"/>
        <v>88588.2</v>
      </c>
      <c r="DC27" s="12">
        <f t="shared" si="65"/>
        <v>99.537303370786518</v>
      </c>
      <c r="DD27" s="6">
        <f>DD28+DD29+DD30</f>
        <v>0</v>
      </c>
      <c r="DE27" s="6">
        <f>DE28+DE29+DE30</f>
        <v>0</v>
      </c>
      <c r="DF27" s="12" t="e">
        <f t="shared" si="66"/>
        <v>#DIV/0!</v>
      </c>
      <c r="DG27" s="65">
        <f t="shared" si="296"/>
        <v>89000</v>
      </c>
      <c r="DH27" s="65">
        <f t="shared" si="296"/>
        <v>88588.2</v>
      </c>
      <c r="DI27" s="12">
        <f t="shared" si="80"/>
        <v>99.537303370786518</v>
      </c>
      <c r="DJ27" s="6">
        <f>DJ28+DJ29+DJ30</f>
        <v>0</v>
      </c>
      <c r="DK27" s="6">
        <f>DK28+DK29+DK30</f>
        <v>0</v>
      </c>
      <c r="DL27" s="12" t="e">
        <f t="shared" si="68"/>
        <v>#DIV/0!</v>
      </c>
      <c r="DM27" s="6">
        <f>DM28+DM29+DM30</f>
        <v>0</v>
      </c>
      <c r="DN27" s="6">
        <f>DN28+DN29+DN30</f>
        <v>0</v>
      </c>
      <c r="DO27" s="12" t="e">
        <f t="shared" si="69"/>
        <v>#DIV/0!</v>
      </c>
      <c r="DP27" s="6">
        <f>DP28+DP29+DP30</f>
        <v>0</v>
      </c>
      <c r="DQ27" s="6">
        <f>DQ28+DQ29+DQ30</f>
        <v>0</v>
      </c>
      <c r="DR27" s="12" t="e">
        <f t="shared" si="70"/>
        <v>#DIV/0!</v>
      </c>
      <c r="DS27" s="6">
        <f>DS28+DS29+DS30</f>
        <v>0</v>
      </c>
      <c r="DT27" s="6">
        <f>DT28+DT29+DT30</f>
        <v>0</v>
      </c>
      <c r="DU27" s="12" t="e">
        <f t="shared" si="71"/>
        <v>#DIV/0!</v>
      </c>
      <c r="DV27" s="6">
        <f>DV28+DV29+DV30</f>
        <v>89000</v>
      </c>
      <c r="DW27" s="6">
        <f>DW28+DW29+DW30</f>
        <v>88588.2</v>
      </c>
      <c r="DX27" s="12">
        <f t="shared" si="72"/>
        <v>99.537303370786518</v>
      </c>
      <c r="DY27" s="6">
        <f>DY28+DY29+DY30</f>
        <v>0</v>
      </c>
      <c r="DZ27" s="6">
        <f>DZ28+DZ29+DZ30</f>
        <v>0</v>
      </c>
      <c r="EA27" s="12" t="e">
        <f t="shared" si="73"/>
        <v>#DIV/0!</v>
      </c>
      <c r="EB27" s="6">
        <f t="shared" si="298"/>
        <v>15105292</v>
      </c>
      <c r="EC27" s="6">
        <f t="shared" si="297"/>
        <v>141088.20000000001</v>
      </c>
      <c r="ED27" s="12">
        <f t="shared" si="74"/>
        <v>0.93403159634385091</v>
      </c>
      <c r="EE27">
        <f t="shared" si="116"/>
        <v>1</v>
      </c>
      <c r="EF27">
        <f t="shared" si="117"/>
        <v>1</v>
      </c>
      <c r="EG27">
        <f t="shared" si="118"/>
        <v>1</v>
      </c>
      <c r="EH27">
        <f t="shared" si="119"/>
        <v>1</v>
      </c>
      <c r="EI27">
        <f t="shared" si="120"/>
        <v>1</v>
      </c>
      <c r="EJ27">
        <f t="shared" si="121"/>
        <v>1</v>
      </c>
      <c r="EK27">
        <f t="shared" si="122"/>
        <v>1</v>
      </c>
      <c r="EL27">
        <f t="shared" si="123"/>
        <v>1</v>
      </c>
      <c r="EM27">
        <f t="shared" si="124"/>
        <v>1</v>
      </c>
      <c r="EN27">
        <f t="shared" si="125"/>
        <v>1</v>
      </c>
      <c r="EO27">
        <f t="shared" si="126"/>
        <v>1</v>
      </c>
      <c r="EP27">
        <f t="shared" si="127"/>
        <v>1</v>
      </c>
      <c r="EQ27">
        <f t="shared" si="128"/>
        <v>12</v>
      </c>
    </row>
    <row r="28" spans="1:147" x14ac:dyDescent="0.25">
      <c r="A28" s="5"/>
      <c r="B28" s="5">
        <v>244</v>
      </c>
      <c r="C28" s="16" t="s">
        <v>40</v>
      </c>
      <c r="D28" s="13"/>
      <c r="E28" s="13"/>
      <c r="F28" s="8">
        <f t="shared" si="289"/>
        <v>3023492</v>
      </c>
      <c r="G28" s="8">
        <f t="shared" si="289"/>
        <v>52500</v>
      </c>
      <c r="H28" s="12">
        <f t="shared" si="76"/>
        <v>1.7364028084082908</v>
      </c>
      <c r="I28" s="6">
        <f t="shared" ref="I28:I30" si="300">L28+O28+R28</f>
        <v>0</v>
      </c>
      <c r="J28" s="6">
        <f t="shared" ref="J28:J30" si="301">M28+P28+S28</f>
        <v>0</v>
      </c>
      <c r="K28" s="12" t="e">
        <f t="shared" si="1"/>
        <v>#DIV/0!</v>
      </c>
      <c r="L28" s="6"/>
      <c r="M28" s="6"/>
      <c r="N28" s="12" t="e">
        <f t="shared" si="3"/>
        <v>#DIV/0!</v>
      </c>
      <c r="O28" s="11"/>
      <c r="P28" s="11"/>
      <c r="Q28" s="12"/>
      <c r="R28" s="6"/>
      <c r="S28" s="6"/>
      <c r="T28" s="12" t="e">
        <f t="shared" si="7"/>
        <v>#DIV/0!</v>
      </c>
      <c r="U28" s="6">
        <f>X28+AA28+AD28+AG28+AM28+AP28+AJ28+AS28+AV28</f>
        <v>3023492</v>
      </c>
      <c r="V28" s="6">
        <f t="shared" ref="V28" si="302">Y28+AB28+AE28+AH28+AN28+AQ28+AK28</f>
        <v>52500</v>
      </c>
      <c r="W28" s="12">
        <f t="shared" si="9"/>
        <v>1.7364028084082908</v>
      </c>
      <c r="X28" s="10"/>
      <c r="Y28" s="10"/>
      <c r="Z28" s="12" t="e">
        <f t="shared" si="11"/>
        <v>#DIV/0!</v>
      </c>
      <c r="AA28" s="11"/>
      <c r="AB28" s="11"/>
      <c r="AC28" s="12" t="e">
        <f t="shared" si="13"/>
        <v>#DIV/0!</v>
      </c>
      <c r="AD28" s="10"/>
      <c r="AE28" s="10"/>
      <c r="AF28" s="12" t="e">
        <f t="shared" si="15"/>
        <v>#DIV/0!</v>
      </c>
      <c r="AG28" s="10"/>
      <c r="AH28" s="10"/>
      <c r="AI28" s="12" t="e">
        <f t="shared" si="17"/>
        <v>#DIV/0!</v>
      </c>
      <c r="AJ28" s="11"/>
      <c r="AK28" s="11"/>
      <c r="AL28" s="12" t="e">
        <f t="shared" si="19"/>
        <v>#DIV/0!</v>
      </c>
      <c r="AM28" s="6">
        <f>3023692-52700</f>
        <v>2970992</v>
      </c>
      <c r="AN28" s="6"/>
      <c r="AO28" s="12">
        <f t="shared" si="21"/>
        <v>0</v>
      </c>
      <c r="AP28" s="6">
        <f>52500</f>
        <v>52500</v>
      </c>
      <c r="AQ28" s="6">
        <v>52500</v>
      </c>
      <c r="AR28" s="12">
        <f t="shared" si="23"/>
        <v>100</v>
      </c>
      <c r="AS28" s="12"/>
      <c r="AT28" s="12"/>
      <c r="AU28" s="12"/>
      <c r="AV28" s="6"/>
      <c r="AW28" s="6"/>
      <c r="AX28" s="12" t="e">
        <f t="shared" si="27"/>
        <v>#DIV/0!</v>
      </c>
      <c r="AY28" s="12"/>
      <c r="AZ28" s="12"/>
      <c r="BA28" s="12" t="e">
        <f t="shared" si="29"/>
        <v>#DIV/0!</v>
      </c>
      <c r="BB28" s="12"/>
      <c r="BC28" s="12"/>
      <c r="BD28" s="12"/>
      <c r="BE28" s="11"/>
      <c r="BF28" s="11"/>
      <c r="BG28" s="12"/>
      <c r="BH28" s="12"/>
      <c r="BI28" s="12"/>
      <c r="BJ28" s="12"/>
      <c r="BK28" s="13"/>
      <c r="BL28" s="13"/>
      <c r="BM28" s="12" t="e">
        <f t="shared" si="37"/>
        <v>#DIV/0!</v>
      </c>
      <c r="BN28" s="6">
        <f t="shared" ref="BN28:BN30" si="303">BQ28+CF28</f>
        <v>0</v>
      </c>
      <c r="BO28" s="6">
        <f t="shared" ref="BO28:BO30" si="304">BR28+CG28</f>
        <v>0</v>
      </c>
      <c r="BP28" s="12" t="e">
        <f t="shared" si="39"/>
        <v>#DIV/0!</v>
      </c>
      <c r="BQ28" s="13"/>
      <c r="BR28" s="13"/>
      <c r="BS28" s="12" t="e">
        <f t="shared" si="41"/>
        <v>#DIV/0!</v>
      </c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2" t="e">
        <f t="shared" si="51"/>
        <v>#DIV/0!</v>
      </c>
      <c r="CI28" s="6">
        <f t="shared" ref="CI28:CI30" si="305">CL28+CO28+CR28+CU28+CX28</f>
        <v>0</v>
      </c>
      <c r="CJ28" s="6">
        <f t="shared" ref="CJ28" si="306">CM28+CP28+CS28+CV28+CY28</f>
        <v>0</v>
      </c>
      <c r="CK28" s="12" t="e">
        <f t="shared" si="53"/>
        <v>#DIV/0!</v>
      </c>
      <c r="CL28" s="6"/>
      <c r="CM28" s="6"/>
      <c r="CN28" s="12" t="e">
        <f t="shared" si="55"/>
        <v>#DIV/0!</v>
      </c>
      <c r="CO28" s="6"/>
      <c r="CP28" s="6"/>
      <c r="CQ28" s="12" t="e">
        <f t="shared" si="57"/>
        <v>#DIV/0!</v>
      </c>
      <c r="CR28" s="6"/>
      <c r="CS28" s="6"/>
      <c r="CT28" s="12" t="e">
        <f t="shared" si="59"/>
        <v>#DIV/0!</v>
      </c>
      <c r="CU28" s="6"/>
      <c r="CV28" s="6"/>
      <c r="CW28" s="12" t="e">
        <f t="shared" si="61"/>
        <v>#DIV/0!</v>
      </c>
      <c r="CX28" s="6"/>
      <c r="CY28" s="6"/>
      <c r="CZ28" s="12" t="e">
        <f t="shared" si="63"/>
        <v>#DIV/0!</v>
      </c>
      <c r="DA28" s="6">
        <f t="shared" ref="DA28:DA30" si="307">DD28+DJ28+DM28+DP28+DS28+DV28+DY28</f>
        <v>89000</v>
      </c>
      <c r="DB28" s="6">
        <f t="shared" ref="DB28:DB30" si="308">DE28+DK28+DN28+DQ28+DT28+DW28+DZ28</f>
        <v>88588.2</v>
      </c>
      <c r="DC28" s="12">
        <f t="shared" si="65"/>
        <v>99.537303370786518</v>
      </c>
      <c r="DD28" s="6"/>
      <c r="DE28" s="6"/>
      <c r="DF28" s="12" t="e">
        <f t="shared" si="66"/>
        <v>#DIV/0!</v>
      </c>
      <c r="DG28" s="65">
        <f t="shared" ref="DG28:DG30" si="309">DJ28+DM28+DP28+DS28+DV28+DY28</f>
        <v>89000</v>
      </c>
      <c r="DH28" s="65">
        <f t="shared" ref="DH28:DH30" si="310">DK28+DN28+DQ28+DT28+DW28+DZ28</f>
        <v>88588.2</v>
      </c>
      <c r="DI28" s="12">
        <f t="shared" si="80"/>
        <v>99.537303370786518</v>
      </c>
      <c r="DJ28" s="25"/>
      <c r="DK28" s="25"/>
      <c r="DL28" s="12" t="e">
        <f t="shared" si="68"/>
        <v>#DIV/0!</v>
      </c>
      <c r="DM28" s="25"/>
      <c r="DN28" s="25"/>
      <c r="DO28" s="12" t="e">
        <f t="shared" si="69"/>
        <v>#DIV/0!</v>
      </c>
      <c r="DP28" s="11"/>
      <c r="DQ28" s="11"/>
      <c r="DR28" s="12" t="e">
        <f t="shared" si="70"/>
        <v>#DIV/0!</v>
      </c>
      <c r="DS28" s="10"/>
      <c r="DT28" s="10"/>
      <c r="DU28" s="12" t="e">
        <f t="shared" si="71"/>
        <v>#DIV/0!</v>
      </c>
      <c r="DV28" s="6">
        <f>36300+52700</f>
        <v>89000</v>
      </c>
      <c r="DW28" s="6">
        <f>36288+52300.2</f>
        <v>88588.2</v>
      </c>
      <c r="DX28" s="12">
        <f t="shared" si="72"/>
        <v>99.537303370786518</v>
      </c>
      <c r="DY28" s="12"/>
      <c r="DZ28" s="12"/>
      <c r="EA28" s="12" t="e">
        <f t="shared" si="73"/>
        <v>#DIV/0!</v>
      </c>
      <c r="EB28" s="6">
        <f t="shared" ref="EB28" si="311">I28+U28+BB28+BN28+CI28+DA28+BK28</f>
        <v>3112492</v>
      </c>
      <c r="EC28" s="6">
        <f t="shared" ref="EC28" si="312">J28+V28+BC28+BO28+CJ28+DB28+BL28</f>
        <v>141088.20000000001</v>
      </c>
      <c r="ED28" s="12">
        <f t="shared" si="74"/>
        <v>4.5329658678640783</v>
      </c>
    </row>
    <row r="29" spans="1:147" x14ac:dyDescent="0.25">
      <c r="A29" s="5"/>
      <c r="B29" s="5">
        <v>414</v>
      </c>
      <c r="C29" s="5" t="s">
        <v>89</v>
      </c>
      <c r="D29" s="13"/>
      <c r="E29" s="13"/>
      <c r="F29" s="8">
        <f t="shared" ref="F29" si="313">I29+U29+BB29+BN29+CI29+BK29</f>
        <v>11992800</v>
      </c>
      <c r="G29" s="8">
        <f t="shared" ref="G29" si="314">J29+V29+BC29+BO29+CJ29+BL29</f>
        <v>0</v>
      </c>
      <c r="H29" s="12">
        <f t="shared" ref="H29" si="315">G29/F29*100</f>
        <v>0</v>
      </c>
      <c r="I29" s="6">
        <f t="shared" ref="I29" si="316">L29+O29+R29</f>
        <v>0</v>
      </c>
      <c r="J29" s="6">
        <f t="shared" ref="J29" si="317">M29+P29+S29</f>
        <v>0</v>
      </c>
      <c r="K29" s="12" t="e">
        <f t="shared" ref="K29" si="318">J29/I29*100</f>
        <v>#DIV/0!</v>
      </c>
      <c r="L29" s="6"/>
      <c r="M29" s="6"/>
      <c r="N29" s="12" t="e">
        <f t="shared" ref="N29" si="319">M29/L29*100</f>
        <v>#DIV/0!</v>
      </c>
      <c r="O29" s="11"/>
      <c r="P29" s="11"/>
      <c r="Q29" s="12"/>
      <c r="R29" s="6"/>
      <c r="S29" s="6"/>
      <c r="T29" s="12" t="e">
        <f t="shared" ref="T29" si="320">S29/R29*100</f>
        <v>#DIV/0!</v>
      </c>
      <c r="U29" s="6">
        <f>X29+AA29+AD29+AG29+AM29+AP29+AJ29+AS29+AV29</f>
        <v>11992800</v>
      </c>
      <c r="V29" s="6">
        <f t="shared" ref="V29" si="321">Y29+AB29+AE29+AH29+AN29+AQ29+AK29</f>
        <v>0</v>
      </c>
      <c r="W29" s="12">
        <f t="shared" ref="W29" si="322">V29/U29*100</f>
        <v>0</v>
      </c>
      <c r="X29" s="10"/>
      <c r="Y29" s="10"/>
      <c r="Z29" s="12" t="e">
        <f t="shared" ref="Z29" si="323">Y29/X29*100</f>
        <v>#DIV/0!</v>
      </c>
      <c r="AA29" s="11"/>
      <c r="AB29" s="11"/>
      <c r="AC29" s="12" t="e">
        <f t="shared" ref="AC29" si="324">AB29/AA29*100</f>
        <v>#DIV/0!</v>
      </c>
      <c r="AD29" s="10"/>
      <c r="AE29" s="10"/>
      <c r="AF29" s="12" t="e">
        <f t="shared" ref="AF29" si="325">AE29/AD29*100</f>
        <v>#DIV/0!</v>
      </c>
      <c r="AG29" s="10"/>
      <c r="AH29" s="10"/>
      <c r="AI29" s="12" t="e">
        <f t="shared" ref="AI29" si="326">AH29/AG29*100</f>
        <v>#DIV/0!</v>
      </c>
      <c r="AJ29" s="11"/>
      <c r="AK29" s="11"/>
      <c r="AL29" s="12" t="e">
        <f t="shared" ref="AL29" si="327">AK29/AJ29*100</f>
        <v>#DIV/0!</v>
      </c>
      <c r="AM29" s="6">
        <v>0</v>
      </c>
      <c r="AN29" s="6"/>
      <c r="AO29" s="12" t="e">
        <f t="shared" ref="AO29" si="328">AN29/AM29*100</f>
        <v>#DIV/0!</v>
      </c>
      <c r="AP29" s="6"/>
      <c r="AQ29" s="6"/>
      <c r="AR29" s="12" t="e">
        <f t="shared" ref="AR29" si="329">AQ29/AP29*100</f>
        <v>#DIV/0!</v>
      </c>
      <c r="AS29" s="12"/>
      <c r="AT29" s="12"/>
      <c r="AU29" s="12"/>
      <c r="AV29" s="6">
        <f>11531500+461300</f>
        <v>11992800</v>
      </c>
      <c r="AW29" s="6"/>
      <c r="AX29" s="12">
        <f t="shared" ref="AX29" si="330">AW29/AV29*100</f>
        <v>0</v>
      </c>
      <c r="AY29" s="12"/>
      <c r="AZ29" s="12"/>
      <c r="BA29" s="12" t="e">
        <f t="shared" ref="BA29" si="331">AZ29/AY29*100</f>
        <v>#DIV/0!</v>
      </c>
      <c r="BB29" s="12"/>
      <c r="BC29" s="12"/>
      <c r="BD29" s="12"/>
      <c r="BE29" s="11"/>
      <c r="BF29" s="11"/>
      <c r="BG29" s="12"/>
      <c r="BH29" s="12"/>
      <c r="BI29" s="12"/>
      <c r="BJ29" s="12"/>
      <c r="BK29" s="13"/>
      <c r="BL29" s="13"/>
      <c r="BM29" s="12" t="e">
        <f t="shared" ref="BM29" si="332">BL29/BK29*100</f>
        <v>#DIV/0!</v>
      </c>
      <c r="BN29" s="6">
        <f t="shared" ref="BN29" si="333">BQ29+CF29</f>
        <v>0</v>
      </c>
      <c r="BO29" s="6">
        <f t="shared" ref="BO29" si="334">BR29+CG29</f>
        <v>0</v>
      </c>
      <c r="BP29" s="12" t="e">
        <f t="shared" ref="BP29" si="335">BO29/BN29*100</f>
        <v>#DIV/0!</v>
      </c>
      <c r="BQ29" s="13"/>
      <c r="BR29" s="13"/>
      <c r="BS29" s="12" t="e">
        <f t="shared" ref="BS29" si="336">BR29/BQ29*100</f>
        <v>#DIV/0!</v>
      </c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2" t="e">
        <f t="shared" ref="CH29" si="337">CG29/CF29*100</f>
        <v>#DIV/0!</v>
      </c>
      <c r="CI29" s="6">
        <f t="shared" ref="CI29" si="338">CL29+CO29+CR29+CU29+CX29</f>
        <v>0</v>
      </c>
      <c r="CJ29" s="6">
        <f t="shared" ref="CJ29" si="339">CM29+CP29+CS29+CV29+CY29</f>
        <v>0</v>
      </c>
      <c r="CK29" s="12" t="e">
        <f t="shared" ref="CK29" si="340">CJ29/CI29*100</f>
        <v>#DIV/0!</v>
      </c>
      <c r="CL29" s="6"/>
      <c r="CM29" s="6"/>
      <c r="CN29" s="12" t="e">
        <f t="shared" ref="CN29" si="341">CM29/CL29*100</f>
        <v>#DIV/0!</v>
      </c>
      <c r="CO29" s="6"/>
      <c r="CP29" s="6"/>
      <c r="CQ29" s="12" t="e">
        <f t="shared" ref="CQ29" si="342">CP29/CO29*100</f>
        <v>#DIV/0!</v>
      </c>
      <c r="CR29" s="6"/>
      <c r="CS29" s="6"/>
      <c r="CT29" s="12" t="e">
        <f t="shared" ref="CT29" si="343">CS29/CR29*100</f>
        <v>#DIV/0!</v>
      </c>
      <c r="CU29" s="6"/>
      <c r="CV29" s="6"/>
      <c r="CW29" s="12" t="e">
        <f t="shared" ref="CW29" si="344">CV29/CU29*100</f>
        <v>#DIV/0!</v>
      </c>
      <c r="CX29" s="6"/>
      <c r="CY29" s="6"/>
      <c r="CZ29" s="12" t="e">
        <f t="shared" ref="CZ29" si="345">CY29/CX29*100</f>
        <v>#DIV/0!</v>
      </c>
      <c r="DA29" s="6">
        <f t="shared" ref="DA29" si="346">DD29+DJ29+DM29+DP29+DS29+DV29+DY29</f>
        <v>0</v>
      </c>
      <c r="DB29" s="6">
        <f t="shared" ref="DB29" si="347">DE29+DK29+DN29+DQ29+DT29+DW29+DZ29</f>
        <v>0</v>
      </c>
      <c r="DC29" s="12" t="e">
        <f t="shared" ref="DC29" si="348">DB29/DA29*100</f>
        <v>#DIV/0!</v>
      </c>
      <c r="DD29" s="6"/>
      <c r="DE29" s="6"/>
      <c r="DF29" s="12" t="e">
        <f t="shared" ref="DF29" si="349">DE29/DD29*100</f>
        <v>#DIV/0!</v>
      </c>
      <c r="DG29" s="65">
        <f t="shared" ref="DG29" si="350">DJ29+DM29+DP29+DS29+DV29+DY29</f>
        <v>0</v>
      </c>
      <c r="DH29" s="65">
        <f t="shared" ref="DH29" si="351">DK29+DN29+DQ29+DT29+DW29+DZ29</f>
        <v>0</v>
      </c>
      <c r="DI29" s="12" t="e">
        <f t="shared" ref="DI29" si="352">DH29/DG29*100</f>
        <v>#DIV/0!</v>
      </c>
      <c r="DJ29" s="25"/>
      <c r="DK29" s="25"/>
      <c r="DL29" s="12" t="e">
        <f t="shared" ref="DL29" si="353">DK29/DJ29*100</f>
        <v>#DIV/0!</v>
      </c>
      <c r="DM29" s="25"/>
      <c r="DN29" s="25"/>
      <c r="DO29" s="12" t="e">
        <f t="shared" ref="DO29" si="354">DN29/DM29*100</f>
        <v>#DIV/0!</v>
      </c>
      <c r="DP29" s="11"/>
      <c r="DQ29" s="11"/>
      <c r="DR29" s="12" t="e">
        <f t="shared" ref="DR29" si="355">DQ29/DP29*100</f>
        <v>#DIV/0!</v>
      </c>
      <c r="DS29" s="10"/>
      <c r="DT29" s="10"/>
      <c r="DU29" s="12" t="e">
        <f t="shared" ref="DU29" si="356">DT29/DS29*100</f>
        <v>#DIV/0!</v>
      </c>
      <c r="DV29" s="6"/>
      <c r="DW29" s="6"/>
      <c r="DX29" s="12" t="e">
        <f t="shared" ref="DX29" si="357">DW29/DV29*100</f>
        <v>#DIV/0!</v>
      </c>
      <c r="DY29" s="12"/>
      <c r="DZ29" s="12"/>
      <c r="EA29" s="12" t="e">
        <f t="shared" ref="EA29" si="358">DZ29/DY29*100</f>
        <v>#DIV/0!</v>
      </c>
      <c r="EB29" s="6">
        <f t="shared" ref="EB29" si="359">I29+U29+BB29+BN29+CI29+DA29+BK29</f>
        <v>11992800</v>
      </c>
      <c r="EC29" s="6">
        <f t="shared" ref="EC29" si="360">J29+V29+BC29+BO29+CJ29+DB29+BL29</f>
        <v>0</v>
      </c>
      <c r="ED29" s="12">
        <f t="shared" ref="ED29" si="361">EC29/EB29*100</f>
        <v>0</v>
      </c>
    </row>
    <row r="30" spans="1:147" x14ac:dyDescent="0.25">
      <c r="A30" s="5"/>
      <c r="B30" s="5">
        <v>853</v>
      </c>
      <c r="C30" s="16" t="s">
        <v>85</v>
      </c>
      <c r="D30" s="13"/>
      <c r="E30" s="13"/>
      <c r="F30" s="8">
        <f t="shared" si="289"/>
        <v>0</v>
      </c>
      <c r="G30" s="8">
        <f t="shared" si="289"/>
        <v>0</v>
      </c>
      <c r="H30" s="12" t="e">
        <f t="shared" si="76"/>
        <v>#DIV/0!</v>
      </c>
      <c r="I30" s="6">
        <f t="shared" si="300"/>
        <v>0</v>
      </c>
      <c r="J30" s="6">
        <f t="shared" si="301"/>
        <v>0</v>
      </c>
      <c r="K30" s="12" t="e">
        <f t="shared" si="1"/>
        <v>#DIV/0!</v>
      </c>
      <c r="L30" s="6"/>
      <c r="M30" s="6"/>
      <c r="N30" s="12" t="e">
        <f t="shared" si="3"/>
        <v>#DIV/0!</v>
      </c>
      <c r="O30" s="11"/>
      <c r="P30" s="11"/>
      <c r="Q30" s="12"/>
      <c r="R30" s="6"/>
      <c r="S30" s="6"/>
      <c r="T30" s="12" t="e">
        <f t="shared" si="7"/>
        <v>#DIV/0!</v>
      </c>
      <c r="U30" s="6">
        <f t="shared" ref="U30" si="362">X30+AA30+AD30+AG30+AM30+AP30+AJ30</f>
        <v>0</v>
      </c>
      <c r="V30" s="6">
        <f t="shared" ref="V30" si="363">Y30+AB30+AE30+AH30+AN30+AQ30+AK30</f>
        <v>0</v>
      </c>
      <c r="W30" s="12" t="e">
        <f t="shared" si="9"/>
        <v>#DIV/0!</v>
      </c>
      <c r="X30" s="10"/>
      <c r="Y30" s="10"/>
      <c r="Z30" s="12" t="e">
        <f t="shared" si="11"/>
        <v>#DIV/0!</v>
      </c>
      <c r="AA30" s="11"/>
      <c r="AB30" s="11"/>
      <c r="AC30" s="12" t="e">
        <f t="shared" si="13"/>
        <v>#DIV/0!</v>
      </c>
      <c r="AD30" s="10"/>
      <c r="AE30" s="10"/>
      <c r="AF30" s="12" t="e">
        <f t="shared" si="15"/>
        <v>#DIV/0!</v>
      </c>
      <c r="AG30" s="10"/>
      <c r="AH30" s="10"/>
      <c r="AI30" s="12" t="e">
        <f t="shared" si="17"/>
        <v>#DIV/0!</v>
      </c>
      <c r="AJ30" s="11"/>
      <c r="AK30" s="11"/>
      <c r="AL30" s="12" t="e">
        <f t="shared" si="19"/>
        <v>#DIV/0!</v>
      </c>
      <c r="AM30" s="6"/>
      <c r="AN30" s="6"/>
      <c r="AO30" s="12" t="e">
        <f t="shared" si="21"/>
        <v>#DIV/0!</v>
      </c>
      <c r="AP30" s="6"/>
      <c r="AQ30" s="6"/>
      <c r="AR30" s="12" t="e">
        <f t="shared" si="23"/>
        <v>#DIV/0!</v>
      </c>
      <c r="AS30" s="12"/>
      <c r="AT30" s="12"/>
      <c r="AU30" s="12"/>
      <c r="AV30" s="6"/>
      <c r="AW30" s="6"/>
      <c r="AX30" s="12" t="e">
        <f t="shared" si="27"/>
        <v>#DIV/0!</v>
      </c>
      <c r="AY30" s="12"/>
      <c r="AZ30" s="12"/>
      <c r="BA30" s="12" t="e">
        <f t="shared" si="29"/>
        <v>#DIV/0!</v>
      </c>
      <c r="BB30" s="12"/>
      <c r="BC30" s="12"/>
      <c r="BD30" s="12"/>
      <c r="BE30" s="11"/>
      <c r="BF30" s="11"/>
      <c r="BG30" s="12"/>
      <c r="BH30" s="12"/>
      <c r="BI30" s="12"/>
      <c r="BJ30" s="12"/>
      <c r="BK30" s="13"/>
      <c r="BL30" s="13"/>
      <c r="BM30" s="12" t="e">
        <f t="shared" si="37"/>
        <v>#DIV/0!</v>
      </c>
      <c r="BN30" s="6">
        <f t="shared" si="303"/>
        <v>0</v>
      </c>
      <c r="BO30" s="6">
        <f t="shared" si="304"/>
        <v>0</v>
      </c>
      <c r="BP30" s="12" t="e">
        <f t="shared" si="39"/>
        <v>#DIV/0!</v>
      </c>
      <c r="BQ30" s="13"/>
      <c r="BR30" s="13"/>
      <c r="BS30" s="12" t="e">
        <f t="shared" si="41"/>
        <v>#DIV/0!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2" t="e">
        <f t="shared" si="51"/>
        <v>#DIV/0!</v>
      </c>
      <c r="CI30" s="6">
        <f t="shared" si="305"/>
        <v>0</v>
      </c>
      <c r="CJ30" s="6"/>
      <c r="CK30" s="12" t="e">
        <f t="shared" si="53"/>
        <v>#DIV/0!</v>
      </c>
      <c r="CL30" s="6"/>
      <c r="CM30" s="6"/>
      <c r="CN30" s="12" t="e">
        <f t="shared" si="55"/>
        <v>#DIV/0!</v>
      </c>
      <c r="CO30" s="6"/>
      <c r="CP30" s="6"/>
      <c r="CQ30" s="12" t="e">
        <f t="shared" si="57"/>
        <v>#DIV/0!</v>
      </c>
      <c r="CR30" s="6"/>
      <c r="CS30" s="6"/>
      <c r="CT30" s="12" t="e">
        <f t="shared" si="59"/>
        <v>#DIV/0!</v>
      </c>
      <c r="CU30" s="6"/>
      <c r="CV30" s="6"/>
      <c r="CW30" s="12" t="e">
        <f t="shared" si="61"/>
        <v>#DIV/0!</v>
      </c>
      <c r="CX30" s="6"/>
      <c r="CY30" s="6"/>
      <c r="CZ30" s="12" t="e">
        <f t="shared" si="63"/>
        <v>#DIV/0!</v>
      </c>
      <c r="DA30" s="6">
        <f t="shared" si="307"/>
        <v>0</v>
      </c>
      <c r="DB30" s="6">
        <f t="shared" si="308"/>
        <v>0</v>
      </c>
      <c r="DC30" s="12" t="e">
        <f t="shared" si="65"/>
        <v>#DIV/0!</v>
      </c>
      <c r="DD30" s="6"/>
      <c r="DE30" s="6"/>
      <c r="DF30" s="12" t="e">
        <f t="shared" si="66"/>
        <v>#DIV/0!</v>
      </c>
      <c r="DG30" s="65">
        <f t="shared" si="309"/>
        <v>0</v>
      </c>
      <c r="DH30" s="65">
        <f t="shared" si="310"/>
        <v>0</v>
      </c>
      <c r="DI30" s="12" t="e">
        <f t="shared" si="80"/>
        <v>#DIV/0!</v>
      </c>
      <c r="DJ30" s="25"/>
      <c r="DK30" s="25"/>
      <c r="DL30" s="12" t="e">
        <f t="shared" si="68"/>
        <v>#DIV/0!</v>
      </c>
      <c r="DM30" s="25"/>
      <c r="DN30" s="25"/>
      <c r="DO30" s="12" t="e">
        <f t="shared" si="69"/>
        <v>#DIV/0!</v>
      </c>
      <c r="DP30" s="11"/>
      <c r="DQ30" s="11"/>
      <c r="DR30" s="12" t="e">
        <f t="shared" si="70"/>
        <v>#DIV/0!</v>
      </c>
      <c r="DS30" s="10"/>
      <c r="DT30" s="10"/>
      <c r="DU30" s="12" t="e">
        <f t="shared" si="71"/>
        <v>#DIV/0!</v>
      </c>
      <c r="DV30" s="6"/>
      <c r="DW30" s="6"/>
      <c r="DX30" s="12" t="e">
        <f t="shared" si="72"/>
        <v>#DIV/0!</v>
      </c>
      <c r="DY30" s="12"/>
      <c r="DZ30" s="12"/>
      <c r="EA30" s="12" t="e">
        <f t="shared" si="73"/>
        <v>#DIV/0!</v>
      </c>
      <c r="EB30" s="6">
        <f t="shared" ref="EB30" si="364">I30+U30+BB30+BN30+CI30+DA30+BK30</f>
        <v>0</v>
      </c>
      <c r="EC30" s="6">
        <f t="shared" ref="EC30" si="365">J30+V30+BC30+BO30+CJ30+DB30+BL30</f>
        <v>0</v>
      </c>
      <c r="ED30" s="12" t="e">
        <f t="shared" si="74"/>
        <v>#DIV/0!</v>
      </c>
    </row>
    <row r="31" spans="1:147" x14ac:dyDescent="0.25">
      <c r="A31" s="5" t="s">
        <v>59</v>
      </c>
      <c r="B31" s="5">
        <v>244</v>
      </c>
      <c r="C31" s="5" t="s">
        <v>60</v>
      </c>
      <c r="D31" s="13"/>
      <c r="E31" s="13"/>
      <c r="F31" s="8">
        <f t="shared" si="289"/>
        <v>300000</v>
      </c>
      <c r="G31" s="8">
        <f t="shared" si="289"/>
        <v>0</v>
      </c>
      <c r="H31" s="12">
        <f t="shared" si="76"/>
        <v>0</v>
      </c>
      <c r="I31" s="6">
        <f t="shared" si="290"/>
        <v>0</v>
      </c>
      <c r="J31" s="6">
        <f t="shared" si="290"/>
        <v>0</v>
      </c>
      <c r="K31" s="12" t="e">
        <f t="shared" si="1"/>
        <v>#DIV/0!</v>
      </c>
      <c r="L31" s="6"/>
      <c r="M31" s="6"/>
      <c r="N31" s="12" t="e">
        <f t="shared" si="3"/>
        <v>#DIV/0!</v>
      </c>
      <c r="O31" s="11"/>
      <c r="P31" s="11"/>
      <c r="Q31" s="12" t="e">
        <f t="shared" si="5"/>
        <v>#DIV/0!</v>
      </c>
      <c r="R31" s="6"/>
      <c r="S31" s="6"/>
      <c r="T31" s="12" t="e">
        <f t="shared" si="7"/>
        <v>#DIV/0!</v>
      </c>
      <c r="U31" s="6">
        <f t="shared" si="291"/>
        <v>300000</v>
      </c>
      <c r="V31" s="6">
        <f t="shared" si="291"/>
        <v>0</v>
      </c>
      <c r="W31" s="12">
        <f t="shared" si="9"/>
        <v>0</v>
      </c>
      <c r="X31" s="10"/>
      <c r="Y31" s="10"/>
      <c r="Z31" s="12" t="e">
        <f t="shared" si="11"/>
        <v>#DIV/0!</v>
      </c>
      <c r="AA31" s="11"/>
      <c r="AB31" s="11"/>
      <c r="AC31" s="12" t="e">
        <f t="shared" si="13"/>
        <v>#DIV/0!</v>
      </c>
      <c r="AD31" s="10"/>
      <c r="AE31" s="10"/>
      <c r="AF31" s="12" t="e">
        <f t="shared" si="15"/>
        <v>#DIV/0!</v>
      </c>
      <c r="AG31" s="10"/>
      <c r="AH31" s="10"/>
      <c r="AI31" s="12" t="e">
        <f t="shared" si="17"/>
        <v>#DIV/0!</v>
      </c>
      <c r="AJ31" s="11"/>
      <c r="AK31" s="11"/>
      <c r="AL31" s="12" t="e">
        <f t="shared" si="19"/>
        <v>#DIV/0!</v>
      </c>
      <c r="AM31" s="10"/>
      <c r="AN31" s="10"/>
      <c r="AO31" s="12" t="e">
        <f t="shared" si="21"/>
        <v>#DIV/0!</v>
      </c>
      <c r="AP31" s="44">
        <f>300000</f>
        <v>300000</v>
      </c>
      <c r="AQ31" s="6"/>
      <c r="AR31" s="12">
        <f t="shared" si="23"/>
        <v>0</v>
      </c>
      <c r="AS31" s="12"/>
      <c r="AT31" s="12"/>
      <c r="AU31" s="12"/>
      <c r="AV31" s="44"/>
      <c r="AW31" s="6"/>
      <c r="AX31" s="12" t="e">
        <f t="shared" si="27"/>
        <v>#DIV/0!</v>
      </c>
      <c r="AY31" s="12"/>
      <c r="AZ31" s="12"/>
      <c r="BA31" s="12" t="e">
        <f t="shared" si="29"/>
        <v>#DIV/0!</v>
      </c>
      <c r="BB31" s="12">
        <f t="shared" si="292"/>
        <v>0</v>
      </c>
      <c r="BC31" s="12">
        <f t="shared" si="292"/>
        <v>0</v>
      </c>
      <c r="BD31" s="12" t="e">
        <f t="shared" si="31"/>
        <v>#DIV/0!</v>
      </c>
      <c r="BE31" s="11"/>
      <c r="BF31" s="11"/>
      <c r="BG31" s="12" t="e">
        <f t="shared" si="33"/>
        <v>#DIV/0!</v>
      </c>
      <c r="BH31" s="12"/>
      <c r="BI31" s="12"/>
      <c r="BJ31" s="12"/>
      <c r="BK31" s="13"/>
      <c r="BL31" s="13"/>
      <c r="BM31" s="12" t="e">
        <f t="shared" si="37"/>
        <v>#DIV/0!</v>
      </c>
      <c r="BN31" s="6">
        <f t="shared" si="293"/>
        <v>0</v>
      </c>
      <c r="BO31" s="6">
        <f t="shared" si="293"/>
        <v>0</v>
      </c>
      <c r="BP31" s="12" t="e">
        <f t="shared" si="39"/>
        <v>#DIV/0!</v>
      </c>
      <c r="BQ31" s="13"/>
      <c r="BR31" s="13"/>
      <c r="BS31" s="12" t="e">
        <f t="shared" si="41"/>
        <v>#DIV/0!</v>
      </c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2" t="e">
        <f t="shared" si="51"/>
        <v>#DIV/0!</v>
      </c>
      <c r="CI31" s="6">
        <f t="shared" si="294"/>
        <v>0</v>
      </c>
      <c r="CJ31" s="6">
        <f t="shared" si="294"/>
        <v>0</v>
      </c>
      <c r="CK31" s="12" t="e">
        <f t="shared" si="53"/>
        <v>#DIV/0!</v>
      </c>
      <c r="CL31" s="6"/>
      <c r="CM31" s="6"/>
      <c r="CN31" s="12" t="e">
        <f t="shared" si="55"/>
        <v>#DIV/0!</v>
      </c>
      <c r="CO31" s="6"/>
      <c r="CP31" s="6"/>
      <c r="CQ31" s="12" t="e">
        <f t="shared" si="57"/>
        <v>#DIV/0!</v>
      </c>
      <c r="CR31" s="6"/>
      <c r="CS31" s="6"/>
      <c r="CT31" s="12" t="e">
        <f t="shared" si="59"/>
        <v>#DIV/0!</v>
      </c>
      <c r="CU31" s="6"/>
      <c r="CV31" s="6"/>
      <c r="CW31" s="12" t="e">
        <f t="shared" si="61"/>
        <v>#DIV/0!</v>
      </c>
      <c r="CX31" s="6"/>
      <c r="CY31" s="6"/>
      <c r="CZ31" s="12" t="e">
        <f t="shared" si="63"/>
        <v>#DIV/0!</v>
      </c>
      <c r="DA31" s="6">
        <f t="shared" si="295"/>
        <v>0</v>
      </c>
      <c r="DB31" s="6">
        <f t="shared" si="295"/>
        <v>0</v>
      </c>
      <c r="DC31" s="12" t="e">
        <f t="shared" si="65"/>
        <v>#DIV/0!</v>
      </c>
      <c r="DD31" s="6"/>
      <c r="DE31" s="6"/>
      <c r="DF31" s="12" t="e">
        <f t="shared" si="66"/>
        <v>#DIV/0!</v>
      </c>
      <c r="DG31" s="65">
        <f t="shared" si="296"/>
        <v>0</v>
      </c>
      <c r="DH31" s="65">
        <f t="shared" si="296"/>
        <v>0</v>
      </c>
      <c r="DI31" s="12" t="e">
        <f t="shared" si="80"/>
        <v>#DIV/0!</v>
      </c>
      <c r="DJ31" s="25"/>
      <c r="DK31" s="25"/>
      <c r="DL31" s="12" t="e">
        <f t="shared" si="68"/>
        <v>#DIV/0!</v>
      </c>
      <c r="DM31" s="25"/>
      <c r="DN31" s="25"/>
      <c r="DO31" s="12" t="e">
        <f t="shared" si="69"/>
        <v>#DIV/0!</v>
      </c>
      <c r="DP31" s="11"/>
      <c r="DQ31" s="11"/>
      <c r="DR31" s="12" t="e">
        <f t="shared" si="70"/>
        <v>#DIV/0!</v>
      </c>
      <c r="DS31" s="10"/>
      <c r="DT31" s="10"/>
      <c r="DU31" s="12" t="e">
        <f t="shared" si="71"/>
        <v>#DIV/0!</v>
      </c>
      <c r="DV31" s="6"/>
      <c r="DW31" s="6"/>
      <c r="DX31" s="12" t="e">
        <f t="shared" si="72"/>
        <v>#DIV/0!</v>
      </c>
      <c r="DY31" s="12"/>
      <c r="DZ31" s="12"/>
      <c r="EA31" s="12" t="e">
        <f t="shared" si="73"/>
        <v>#DIV/0!</v>
      </c>
      <c r="EB31" s="6">
        <f t="shared" si="298"/>
        <v>300000</v>
      </c>
      <c r="EC31" s="6">
        <f t="shared" si="297"/>
        <v>0</v>
      </c>
      <c r="ED31" s="12">
        <f t="shared" si="74"/>
        <v>0</v>
      </c>
      <c r="EE31">
        <f t="shared" si="116"/>
        <v>1</v>
      </c>
      <c r="EF31">
        <f t="shared" si="117"/>
        <v>1</v>
      </c>
      <c r="EG31">
        <f t="shared" si="118"/>
        <v>1</v>
      </c>
      <c r="EH31">
        <f t="shared" si="119"/>
        <v>1</v>
      </c>
      <c r="EI31">
        <f t="shared" si="120"/>
        <v>1</v>
      </c>
      <c r="EJ31">
        <f t="shared" si="121"/>
        <v>1</v>
      </c>
      <c r="EK31">
        <f t="shared" si="122"/>
        <v>1</v>
      </c>
      <c r="EL31">
        <f t="shared" si="123"/>
        <v>1</v>
      </c>
      <c r="EM31">
        <f t="shared" si="124"/>
        <v>1</v>
      </c>
      <c r="EN31">
        <f t="shared" si="125"/>
        <v>1</v>
      </c>
      <c r="EO31">
        <f t="shared" si="126"/>
        <v>1</v>
      </c>
      <c r="EP31">
        <f t="shared" si="127"/>
        <v>1</v>
      </c>
      <c r="EQ31">
        <f t="shared" si="128"/>
        <v>12</v>
      </c>
    </row>
    <row r="32" spans="1:147" x14ac:dyDescent="0.25">
      <c r="A32" s="5"/>
      <c r="B32" s="50">
        <v>245</v>
      </c>
      <c r="C32" s="50" t="s">
        <v>87</v>
      </c>
      <c r="D32" s="13"/>
      <c r="E32" s="13"/>
      <c r="F32" s="8">
        <f t="shared" si="289"/>
        <v>0</v>
      </c>
      <c r="G32" s="8">
        <f t="shared" si="289"/>
        <v>0</v>
      </c>
      <c r="H32" s="12" t="e">
        <f t="shared" si="76"/>
        <v>#DIV/0!</v>
      </c>
      <c r="I32" s="6">
        <f t="shared" si="290"/>
        <v>0</v>
      </c>
      <c r="J32" s="6">
        <f t="shared" si="290"/>
        <v>0</v>
      </c>
      <c r="K32" s="12" t="e">
        <f t="shared" si="1"/>
        <v>#DIV/0!</v>
      </c>
      <c r="L32" s="6"/>
      <c r="M32" s="6"/>
      <c r="N32" s="12" t="e">
        <f t="shared" si="3"/>
        <v>#DIV/0!</v>
      </c>
      <c r="O32" s="11"/>
      <c r="P32" s="11"/>
      <c r="Q32" s="12" t="e">
        <f t="shared" si="5"/>
        <v>#DIV/0!</v>
      </c>
      <c r="R32" s="6"/>
      <c r="S32" s="6"/>
      <c r="T32" s="12" t="e">
        <f t="shared" si="7"/>
        <v>#DIV/0!</v>
      </c>
      <c r="U32" s="6">
        <f t="shared" si="291"/>
        <v>0</v>
      </c>
      <c r="V32" s="6">
        <f t="shared" si="291"/>
        <v>0</v>
      </c>
      <c r="W32" s="12" t="e">
        <f t="shared" si="9"/>
        <v>#DIV/0!</v>
      </c>
      <c r="X32" s="10"/>
      <c r="Y32" s="10"/>
      <c r="Z32" s="12" t="e">
        <f t="shared" si="11"/>
        <v>#DIV/0!</v>
      </c>
      <c r="AA32" s="11"/>
      <c r="AB32" s="11"/>
      <c r="AC32" s="12" t="e">
        <f t="shared" si="13"/>
        <v>#DIV/0!</v>
      </c>
      <c r="AD32" s="10"/>
      <c r="AE32" s="10"/>
      <c r="AF32" s="12" t="e">
        <f t="shared" si="15"/>
        <v>#DIV/0!</v>
      </c>
      <c r="AG32" s="10"/>
      <c r="AH32" s="10"/>
      <c r="AI32" s="12" t="e">
        <f t="shared" si="17"/>
        <v>#DIV/0!</v>
      </c>
      <c r="AJ32" s="11"/>
      <c r="AK32" s="11"/>
      <c r="AL32" s="12" t="e">
        <f t="shared" si="19"/>
        <v>#DIV/0!</v>
      </c>
      <c r="AM32" s="10"/>
      <c r="AN32" s="10"/>
      <c r="AO32" s="12" t="e">
        <f t="shared" si="21"/>
        <v>#DIV/0!</v>
      </c>
      <c r="AP32" s="44"/>
      <c r="AQ32" s="6"/>
      <c r="AR32" s="12" t="e">
        <f t="shared" si="23"/>
        <v>#DIV/0!</v>
      </c>
      <c r="AS32" s="12"/>
      <c r="AT32" s="12"/>
      <c r="AU32" s="12"/>
      <c r="AV32" s="44"/>
      <c r="AW32" s="6"/>
      <c r="AX32" s="12" t="e">
        <f t="shared" si="27"/>
        <v>#DIV/0!</v>
      </c>
      <c r="AY32" s="12"/>
      <c r="AZ32" s="12"/>
      <c r="BA32" s="12" t="e">
        <f t="shared" si="29"/>
        <v>#DIV/0!</v>
      </c>
      <c r="BB32" s="12"/>
      <c r="BC32" s="12"/>
      <c r="BD32" s="12" t="e">
        <f t="shared" si="31"/>
        <v>#DIV/0!</v>
      </c>
      <c r="BE32" s="11"/>
      <c r="BF32" s="11"/>
      <c r="BG32" s="12" t="e">
        <f t="shared" si="33"/>
        <v>#DIV/0!</v>
      </c>
      <c r="BH32" s="12"/>
      <c r="BI32" s="12"/>
      <c r="BJ32" s="12"/>
      <c r="BK32" s="13"/>
      <c r="BL32" s="13"/>
      <c r="BM32" s="12" t="e">
        <f t="shared" si="37"/>
        <v>#DIV/0!</v>
      </c>
      <c r="BN32" s="6"/>
      <c r="BO32" s="6"/>
      <c r="BP32" s="12" t="e">
        <f t="shared" si="39"/>
        <v>#DIV/0!</v>
      </c>
      <c r="BQ32" s="13"/>
      <c r="BR32" s="13"/>
      <c r="BS32" s="12" t="e">
        <f t="shared" si="41"/>
        <v>#DIV/0!</v>
      </c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2" t="e">
        <f t="shared" si="51"/>
        <v>#DIV/0!</v>
      </c>
      <c r="CI32" s="6">
        <f t="shared" si="294"/>
        <v>0</v>
      </c>
      <c r="CJ32" s="6">
        <f t="shared" si="294"/>
        <v>0</v>
      </c>
      <c r="CK32" s="12" t="e">
        <f t="shared" si="53"/>
        <v>#DIV/0!</v>
      </c>
      <c r="CL32" s="6"/>
      <c r="CM32" s="6"/>
      <c r="CN32" s="12" t="e">
        <f t="shared" si="55"/>
        <v>#DIV/0!</v>
      </c>
      <c r="CO32" s="6"/>
      <c r="CP32" s="6"/>
      <c r="CQ32" s="12" t="e">
        <f t="shared" si="57"/>
        <v>#DIV/0!</v>
      </c>
      <c r="CR32" s="6"/>
      <c r="CS32" s="6"/>
      <c r="CT32" s="12" t="e">
        <f t="shared" si="59"/>
        <v>#DIV/0!</v>
      </c>
      <c r="CU32" s="6"/>
      <c r="CV32" s="6"/>
      <c r="CW32" s="12" t="e">
        <f t="shared" si="61"/>
        <v>#DIV/0!</v>
      </c>
      <c r="CX32" s="6"/>
      <c r="CY32" s="6"/>
      <c r="CZ32" s="12" t="e">
        <f t="shared" si="63"/>
        <v>#DIV/0!</v>
      </c>
      <c r="DA32" s="6">
        <f t="shared" si="295"/>
        <v>0</v>
      </c>
      <c r="DB32" s="6">
        <f t="shared" si="295"/>
        <v>0</v>
      </c>
      <c r="DC32" s="12" t="e">
        <f t="shared" si="65"/>
        <v>#DIV/0!</v>
      </c>
      <c r="DD32" s="6"/>
      <c r="DE32" s="6"/>
      <c r="DF32" s="12" t="e">
        <f t="shared" si="66"/>
        <v>#DIV/0!</v>
      </c>
      <c r="DG32" s="65">
        <f t="shared" si="296"/>
        <v>0</v>
      </c>
      <c r="DH32" s="65">
        <f t="shared" si="296"/>
        <v>0</v>
      </c>
      <c r="DI32" s="12" t="e">
        <f t="shared" si="80"/>
        <v>#DIV/0!</v>
      </c>
      <c r="DJ32" s="25"/>
      <c r="DK32" s="25"/>
      <c r="DL32" s="12" t="e">
        <f t="shared" si="68"/>
        <v>#DIV/0!</v>
      </c>
      <c r="DM32" s="25"/>
      <c r="DN32" s="25"/>
      <c r="DO32" s="12" t="e">
        <f t="shared" si="69"/>
        <v>#DIV/0!</v>
      </c>
      <c r="DP32" s="11"/>
      <c r="DQ32" s="11"/>
      <c r="DR32" s="12" t="e">
        <f t="shared" si="70"/>
        <v>#DIV/0!</v>
      </c>
      <c r="DS32" s="10"/>
      <c r="DT32" s="10"/>
      <c r="DU32" s="12" t="e">
        <f t="shared" si="71"/>
        <v>#DIV/0!</v>
      </c>
      <c r="DV32" s="6"/>
      <c r="DW32" s="6"/>
      <c r="DX32" s="12" t="e">
        <f t="shared" si="72"/>
        <v>#DIV/0!</v>
      </c>
      <c r="DY32" s="12"/>
      <c r="DZ32" s="12"/>
      <c r="EA32" s="12" t="e">
        <f t="shared" si="73"/>
        <v>#DIV/0!</v>
      </c>
      <c r="EB32" s="6">
        <f t="shared" si="298"/>
        <v>0</v>
      </c>
      <c r="EC32" s="6">
        <f t="shared" si="297"/>
        <v>0</v>
      </c>
      <c r="ED32" s="12" t="e">
        <f t="shared" si="74"/>
        <v>#DIV/0!</v>
      </c>
      <c r="EE32">
        <f t="shared" si="116"/>
        <v>1</v>
      </c>
      <c r="EF32">
        <f t="shared" si="117"/>
        <v>1</v>
      </c>
      <c r="EG32">
        <f t="shared" si="118"/>
        <v>1</v>
      </c>
      <c r="EH32">
        <f t="shared" si="119"/>
        <v>1</v>
      </c>
      <c r="EI32">
        <f t="shared" si="120"/>
        <v>1</v>
      </c>
      <c r="EJ32">
        <f t="shared" si="121"/>
        <v>1</v>
      </c>
      <c r="EK32">
        <f t="shared" si="122"/>
        <v>1</v>
      </c>
      <c r="EL32">
        <f t="shared" si="123"/>
        <v>1</v>
      </c>
      <c r="EM32">
        <f t="shared" si="124"/>
        <v>1</v>
      </c>
      <c r="EN32">
        <f t="shared" si="125"/>
        <v>1</v>
      </c>
      <c r="EO32">
        <f t="shared" si="126"/>
        <v>1</v>
      </c>
      <c r="EP32">
        <f t="shared" si="127"/>
        <v>1</v>
      </c>
      <c r="EQ32">
        <f t="shared" si="128"/>
        <v>12</v>
      </c>
    </row>
    <row r="33" spans="1:147" x14ac:dyDescent="0.25">
      <c r="A33" s="13" t="s">
        <v>61</v>
      </c>
      <c r="B33" s="13"/>
      <c r="C33" s="13" t="s">
        <v>62</v>
      </c>
      <c r="D33" s="13"/>
      <c r="E33" s="13"/>
      <c r="F33" s="10">
        <f>F34+F38+F46</f>
        <v>5366263</v>
      </c>
      <c r="G33" s="10">
        <f>G34+G38+G46</f>
        <v>876877.39999999991</v>
      </c>
      <c r="H33" s="12">
        <f t="shared" si="76"/>
        <v>16.340559529042835</v>
      </c>
      <c r="I33" s="10">
        <f t="shared" ref="I33:J33" si="366">I34+I38+I46</f>
        <v>0</v>
      </c>
      <c r="J33" s="10">
        <f t="shared" si="366"/>
        <v>0</v>
      </c>
      <c r="K33" s="12" t="e">
        <f t="shared" si="1"/>
        <v>#DIV/0!</v>
      </c>
      <c r="L33" s="10">
        <f t="shared" ref="L33:M33" si="367">L34+L38+L46</f>
        <v>0</v>
      </c>
      <c r="M33" s="10">
        <f t="shared" si="367"/>
        <v>0</v>
      </c>
      <c r="N33" s="12" t="e">
        <f t="shared" si="3"/>
        <v>#DIV/0!</v>
      </c>
      <c r="O33" s="10">
        <f t="shared" ref="O33:P33" si="368">O34+O38+O46</f>
        <v>0</v>
      </c>
      <c r="P33" s="10">
        <f t="shared" si="368"/>
        <v>0</v>
      </c>
      <c r="Q33" s="12" t="e">
        <f t="shared" si="5"/>
        <v>#DIV/0!</v>
      </c>
      <c r="R33" s="10">
        <f t="shared" ref="R33:S33" si="369">R34+R38+R46</f>
        <v>0</v>
      </c>
      <c r="S33" s="10">
        <f t="shared" si="369"/>
        <v>0</v>
      </c>
      <c r="T33" s="12" t="e">
        <f t="shared" si="7"/>
        <v>#DIV/0!</v>
      </c>
      <c r="U33" s="10">
        <f t="shared" ref="U33:V33" si="370">U34+U38+U46</f>
        <v>4772963</v>
      </c>
      <c r="V33" s="10">
        <f t="shared" si="370"/>
        <v>283968.2</v>
      </c>
      <c r="W33" s="12">
        <f t="shared" si="9"/>
        <v>5.9495160553308297</v>
      </c>
      <c r="X33" s="10">
        <f t="shared" ref="X33:Y33" si="371">X34+X38+X46</f>
        <v>0</v>
      </c>
      <c r="Y33" s="10">
        <f t="shared" si="371"/>
        <v>0</v>
      </c>
      <c r="Z33" s="12" t="e">
        <f t="shared" si="11"/>
        <v>#DIV/0!</v>
      </c>
      <c r="AA33" s="10">
        <f t="shared" ref="AA33:AB33" si="372">AA34+AA38+AA46</f>
        <v>0</v>
      </c>
      <c r="AB33" s="10">
        <f t="shared" si="372"/>
        <v>0</v>
      </c>
      <c r="AC33" s="12" t="e">
        <f t="shared" si="13"/>
        <v>#DIV/0!</v>
      </c>
      <c r="AD33" s="10">
        <f t="shared" ref="AD33:AE33" si="373">AD34+AD38+AD46</f>
        <v>358900</v>
      </c>
      <c r="AE33" s="10">
        <f t="shared" si="373"/>
        <v>225524.7</v>
      </c>
      <c r="AF33" s="12">
        <f t="shared" si="15"/>
        <v>62.837754249094459</v>
      </c>
      <c r="AG33" s="10">
        <f t="shared" ref="AG33:AH33" si="374">AG34+AG38+AG46</f>
        <v>0</v>
      </c>
      <c r="AH33" s="10">
        <f t="shared" si="374"/>
        <v>0</v>
      </c>
      <c r="AI33" s="12" t="e">
        <f t="shared" si="17"/>
        <v>#DIV/0!</v>
      </c>
      <c r="AJ33" s="10">
        <f t="shared" ref="AJ33:AK33" si="375">AJ34+AJ38+AJ46</f>
        <v>0</v>
      </c>
      <c r="AK33" s="10">
        <f t="shared" si="375"/>
        <v>0</v>
      </c>
      <c r="AL33" s="12" t="e">
        <f t="shared" si="19"/>
        <v>#DIV/0!</v>
      </c>
      <c r="AM33" s="10">
        <f t="shared" ref="AM33:AN33" si="376">AM34+AM38+AM46</f>
        <v>0</v>
      </c>
      <c r="AN33" s="10">
        <f t="shared" si="376"/>
        <v>0</v>
      </c>
      <c r="AO33" s="12" t="e">
        <f t="shared" si="21"/>
        <v>#DIV/0!</v>
      </c>
      <c r="AP33" s="10">
        <f t="shared" ref="AP33:AQ33" si="377">AP34+AP38+AP46</f>
        <v>4414063</v>
      </c>
      <c r="AQ33" s="10">
        <f t="shared" si="377"/>
        <v>58443.5</v>
      </c>
      <c r="AR33" s="12">
        <f t="shared" si="23"/>
        <v>1.3240295845347019</v>
      </c>
      <c r="AS33" s="10">
        <f t="shared" ref="AS33:AT33" si="378">AS34+AS38+AS46</f>
        <v>0</v>
      </c>
      <c r="AT33" s="10">
        <f t="shared" si="378"/>
        <v>0</v>
      </c>
      <c r="AU33" s="12" t="e">
        <f t="shared" ref="AU33:AU34" si="379">AT33/AS33*100</f>
        <v>#DIV/0!</v>
      </c>
      <c r="AV33" s="10">
        <f t="shared" ref="AV33:AW33" si="380">AV34+AV38+AV46</f>
        <v>0</v>
      </c>
      <c r="AW33" s="10">
        <f t="shared" si="380"/>
        <v>0</v>
      </c>
      <c r="AX33" s="12" t="e">
        <f t="shared" si="27"/>
        <v>#DIV/0!</v>
      </c>
      <c r="AY33" s="10">
        <f t="shared" ref="AY33:AZ33" si="381">AY34+AY38+AY46</f>
        <v>0</v>
      </c>
      <c r="AZ33" s="10">
        <f t="shared" si="381"/>
        <v>0</v>
      </c>
      <c r="BA33" s="12" t="e">
        <f t="shared" si="29"/>
        <v>#DIV/0!</v>
      </c>
      <c r="BB33" s="10">
        <f t="shared" ref="BB33:BC33" si="382">BB34+BB38+BB46</f>
        <v>0</v>
      </c>
      <c r="BC33" s="10">
        <f t="shared" si="382"/>
        <v>0</v>
      </c>
      <c r="BD33" s="12" t="e">
        <f t="shared" si="31"/>
        <v>#DIV/0!</v>
      </c>
      <c r="BE33" s="10">
        <f t="shared" ref="BE33:BF33" si="383">BE34+BE38+BE46</f>
        <v>0</v>
      </c>
      <c r="BF33" s="10">
        <f t="shared" si="383"/>
        <v>0</v>
      </c>
      <c r="BG33" s="12" t="e">
        <f t="shared" si="33"/>
        <v>#DIV/0!</v>
      </c>
      <c r="BH33" s="10">
        <f t="shared" ref="BH33:BI33" si="384">BH34+BH38+BH46</f>
        <v>0</v>
      </c>
      <c r="BI33" s="10">
        <f t="shared" si="384"/>
        <v>0</v>
      </c>
      <c r="BJ33" s="12" t="e">
        <f t="shared" ref="BJ33:BJ34" si="385">BI33/BH33*100</f>
        <v>#DIV/0!</v>
      </c>
      <c r="BK33" s="10">
        <f t="shared" ref="BK33:BL33" si="386">BK34+BK38+BK46</f>
        <v>0</v>
      </c>
      <c r="BL33" s="10">
        <f t="shared" si="386"/>
        <v>0</v>
      </c>
      <c r="BM33" s="12" t="e">
        <f t="shared" si="37"/>
        <v>#DIV/0!</v>
      </c>
      <c r="BN33" s="10">
        <f t="shared" ref="BN33:BO33" si="387">BN34+BN38+BN46</f>
        <v>0</v>
      </c>
      <c r="BO33" s="10">
        <f t="shared" si="387"/>
        <v>0</v>
      </c>
      <c r="BP33" s="12" t="e">
        <f t="shared" si="39"/>
        <v>#DIV/0!</v>
      </c>
      <c r="BQ33" s="10">
        <f t="shared" ref="BQ33:BR33" si="388">BQ34+BQ38+BQ46</f>
        <v>0</v>
      </c>
      <c r="BR33" s="10">
        <f t="shared" si="388"/>
        <v>0</v>
      </c>
      <c r="BS33" s="12" t="e">
        <f t="shared" si="41"/>
        <v>#DIV/0!</v>
      </c>
      <c r="BT33" s="10">
        <f t="shared" ref="BT33:BU33" si="389">BT34+BT38+BT46</f>
        <v>0</v>
      </c>
      <c r="BU33" s="10">
        <f t="shared" si="389"/>
        <v>0</v>
      </c>
      <c r="BV33" s="12" t="e">
        <f t="shared" ref="BV33:BV34" si="390">BU33/BT33*100</f>
        <v>#DIV/0!</v>
      </c>
      <c r="BW33" s="10">
        <f t="shared" ref="BW33:BX33" si="391">BW34+BW38+BW46</f>
        <v>0</v>
      </c>
      <c r="BX33" s="10">
        <f t="shared" si="391"/>
        <v>0</v>
      </c>
      <c r="BY33" s="12" t="e">
        <f t="shared" ref="BY33:BY34" si="392">BX33/BW33*100</f>
        <v>#DIV/0!</v>
      </c>
      <c r="BZ33" s="10">
        <f t="shared" ref="BZ33:CA33" si="393">BZ34+BZ38+BZ46</f>
        <v>0</v>
      </c>
      <c r="CA33" s="10">
        <f t="shared" si="393"/>
        <v>0</v>
      </c>
      <c r="CB33" s="12" t="e">
        <f t="shared" ref="CB33:CB34" si="394">CA33/BZ33*100</f>
        <v>#DIV/0!</v>
      </c>
      <c r="CC33" s="10">
        <f t="shared" ref="CC33:CD33" si="395">CC34+CC38+CC46</f>
        <v>0</v>
      </c>
      <c r="CD33" s="10">
        <f t="shared" si="395"/>
        <v>0</v>
      </c>
      <c r="CE33" s="12" t="e">
        <f t="shared" ref="CE33:CE34" si="396">CD33/CC33*100</f>
        <v>#DIV/0!</v>
      </c>
      <c r="CF33" s="10">
        <f t="shared" ref="CF33:CG33" si="397">CF34+CF38+CF46</f>
        <v>0</v>
      </c>
      <c r="CG33" s="10">
        <f t="shared" si="397"/>
        <v>0</v>
      </c>
      <c r="CH33" s="12" t="e">
        <f t="shared" si="51"/>
        <v>#DIV/0!</v>
      </c>
      <c r="CI33" s="10">
        <f t="shared" ref="CI33:CJ33" si="398">CI34+CI38+CI46</f>
        <v>593300</v>
      </c>
      <c r="CJ33" s="10">
        <f t="shared" si="398"/>
        <v>592909.19999999995</v>
      </c>
      <c r="CK33" s="12">
        <f t="shared" si="53"/>
        <v>99.934131130962399</v>
      </c>
      <c r="CL33" s="10">
        <f t="shared" ref="CL33:CM33" si="399">CL34+CL38+CL46</f>
        <v>590000</v>
      </c>
      <c r="CM33" s="10">
        <f t="shared" si="399"/>
        <v>589652</v>
      </c>
      <c r="CN33" s="12">
        <f t="shared" si="55"/>
        <v>99.941016949152541</v>
      </c>
      <c r="CO33" s="10">
        <f t="shared" ref="CO33:CP33" si="400">CO34+CO38+CO46</f>
        <v>3300</v>
      </c>
      <c r="CP33" s="10">
        <f t="shared" si="400"/>
        <v>3257.2</v>
      </c>
      <c r="CQ33" s="12">
        <f t="shared" si="57"/>
        <v>98.703030303030289</v>
      </c>
      <c r="CR33" s="10">
        <f t="shared" ref="CR33:CS33" si="401">CR34+CR38+CR46</f>
        <v>0</v>
      </c>
      <c r="CS33" s="10">
        <f t="shared" si="401"/>
        <v>0</v>
      </c>
      <c r="CT33" s="12" t="e">
        <f t="shared" si="59"/>
        <v>#DIV/0!</v>
      </c>
      <c r="CU33" s="10">
        <f t="shared" ref="CU33:CV33" si="402">CU34+CU38+CU46</f>
        <v>0</v>
      </c>
      <c r="CV33" s="10">
        <f t="shared" si="402"/>
        <v>0</v>
      </c>
      <c r="CW33" s="12" t="e">
        <f t="shared" si="61"/>
        <v>#DIV/0!</v>
      </c>
      <c r="CX33" s="10">
        <f t="shared" ref="CX33:CY33" si="403">CX34+CX38+CX46</f>
        <v>0</v>
      </c>
      <c r="CY33" s="10">
        <f t="shared" si="403"/>
        <v>0</v>
      </c>
      <c r="CZ33" s="12" t="e">
        <f t="shared" si="63"/>
        <v>#DIV/0!</v>
      </c>
      <c r="DA33" s="10">
        <f t="shared" ref="DA33:DB33" si="404">DA34+DA38+DA46</f>
        <v>1246700</v>
      </c>
      <c r="DB33" s="10">
        <f t="shared" si="404"/>
        <v>247228.89</v>
      </c>
      <c r="DC33" s="12">
        <f t="shared" si="65"/>
        <v>19.830664153364886</v>
      </c>
      <c r="DD33" s="10">
        <f t="shared" ref="DD33:DE33" si="405">DD34+DD38+DD46</f>
        <v>517000</v>
      </c>
      <c r="DE33" s="10">
        <f t="shared" si="405"/>
        <v>0</v>
      </c>
      <c r="DF33" s="12">
        <f t="shared" si="66"/>
        <v>0</v>
      </c>
      <c r="DG33" s="10">
        <f t="shared" ref="DG33:DH33" si="406">DG34+DG38+DG46</f>
        <v>729700</v>
      </c>
      <c r="DH33" s="10">
        <f t="shared" si="406"/>
        <v>247228.89</v>
      </c>
      <c r="DI33" s="12">
        <f t="shared" si="80"/>
        <v>33.880894888310266</v>
      </c>
      <c r="DJ33" s="10">
        <f t="shared" ref="DJ33:DK33" si="407">DJ34+DJ38+DJ46</f>
        <v>0</v>
      </c>
      <c r="DK33" s="10">
        <f t="shared" si="407"/>
        <v>0</v>
      </c>
      <c r="DL33" s="12" t="e">
        <f t="shared" si="68"/>
        <v>#DIV/0!</v>
      </c>
      <c r="DM33" s="10">
        <f t="shared" ref="DM33:DN33" si="408">DM34+DM38+DM46</f>
        <v>0</v>
      </c>
      <c r="DN33" s="10">
        <f t="shared" si="408"/>
        <v>0</v>
      </c>
      <c r="DO33" s="12" t="e">
        <f t="shared" si="69"/>
        <v>#DIV/0!</v>
      </c>
      <c r="DP33" s="10">
        <f t="shared" ref="DP33:DQ33" si="409">DP34+DP38+DP46</f>
        <v>0</v>
      </c>
      <c r="DQ33" s="10">
        <f t="shared" si="409"/>
        <v>0</v>
      </c>
      <c r="DR33" s="12" t="e">
        <f t="shared" si="70"/>
        <v>#DIV/0!</v>
      </c>
      <c r="DS33" s="10">
        <f t="shared" ref="DS33:DT33" si="410">DS34+DS38+DS46</f>
        <v>332000</v>
      </c>
      <c r="DT33" s="10">
        <f t="shared" si="410"/>
        <v>205000</v>
      </c>
      <c r="DU33" s="12">
        <f t="shared" si="71"/>
        <v>61.746987951807228</v>
      </c>
      <c r="DV33" s="10">
        <f t="shared" ref="DV33:DW33" si="411">DV34+DV38+DV46</f>
        <v>397700</v>
      </c>
      <c r="DW33" s="10">
        <f t="shared" si="411"/>
        <v>42228.89</v>
      </c>
      <c r="DX33" s="12">
        <f t="shared" si="72"/>
        <v>10.618277596178023</v>
      </c>
      <c r="DY33" s="10">
        <f t="shared" ref="DY33:DZ33" si="412">DY34+DY38+DY46</f>
        <v>0</v>
      </c>
      <c r="DZ33" s="10">
        <f t="shared" si="412"/>
        <v>0</v>
      </c>
      <c r="EA33" s="12" t="e">
        <f t="shared" si="73"/>
        <v>#DIV/0!</v>
      </c>
      <c r="EB33" s="10">
        <f t="shared" ref="EB33:EC33" si="413">EB34+EB38+EB46</f>
        <v>6612963</v>
      </c>
      <c r="EC33" s="10">
        <f t="shared" si="413"/>
        <v>1124106.29</v>
      </c>
      <c r="ED33" s="12">
        <f t="shared" si="74"/>
        <v>16.99852683282819</v>
      </c>
      <c r="EE33">
        <f t="shared" si="116"/>
        <v>1</v>
      </c>
      <c r="EF33">
        <f t="shared" si="117"/>
        <v>1</v>
      </c>
      <c r="EG33">
        <f t="shared" si="118"/>
        <v>1</v>
      </c>
      <c r="EH33">
        <f t="shared" si="119"/>
        <v>1</v>
      </c>
      <c r="EI33">
        <f t="shared" si="120"/>
        <v>1</v>
      </c>
      <c r="EJ33">
        <f t="shared" si="121"/>
        <v>1</v>
      </c>
      <c r="EK33">
        <f t="shared" si="122"/>
        <v>1</v>
      </c>
      <c r="EL33">
        <f t="shared" si="123"/>
        <v>1</v>
      </c>
      <c r="EM33">
        <f t="shared" si="124"/>
        <v>1</v>
      </c>
      <c r="EN33">
        <f t="shared" si="125"/>
        <v>1</v>
      </c>
      <c r="EO33">
        <f t="shared" si="126"/>
        <v>1</v>
      </c>
      <c r="EP33">
        <f t="shared" si="127"/>
        <v>1</v>
      </c>
      <c r="EQ33">
        <f t="shared" si="128"/>
        <v>12</v>
      </c>
    </row>
    <row r="34" spans="1:147" x14ac:dyDescent="0.25">
      <c r="A34" s="5" t="s">
        <v>63</v>
      </c>
      <c r="B34" s="13"/>
      <c r="C34" s="5" t="s">
        <v>64</v>
      </c>
      <c r="D34" s="13"/>
      <c r="E34" s="13"/>
      <c r="F34" s="8">
        <f>F35+F36+F37</f>
        <v>0</v>
      </c>
      <c r="G34" s="8">
        <f>G35+G36+G37</f>
        <v>0</v>
      </c>
      <c r="H34" s="12" t="e">
        <f t="shared" si="76"/>
        <v>#DIV/0!</v>
      </c>
      <c r="I34" s="8">
        <f t="shared" ref="I34:J34" si="414">I35+I36+I37</f>
        <v>0</v>
      </c>
      <c r="J34" s="8">
        <f t="shared" si="414"/>
        <v>0</v>
      </c>
      <c r="K34" s="12" t="e">
        <f t="shared" si="1"/>
        <v>#DIV/0!</v>
      </c>
      <c r="L34" s="8">
        <f t="shared" ref="L34:M34" si="415">L35+L36+L37</f>
        <v>0</v>
      </c>
      <c r="M34" s="8">
        <f t="shared" si="415"/>
        <v>0</v>
      </c>
      <c r="N34" s="12" t="e">
        <f t="shared" si="3"/>
        <v>#DIV/0!</v>
      </c>
      <c r="O34" s="8">
        <f t="shared" ref="O34:P34" si="416">O35+O36+O37</f>
        <v>0</v>
      </c>
      <c r="P34" s="8">
        <f t="shared" si="416"/>
        <v>0</v>
      </c>
      <c r="Q34" s="12" t="e">
        <f t="shared" si="5"/>
        <v>#DIV/0!</v>
      </c>
      <c r="R34" s="8">
        <f t="shared" ref="R34:S34" si="417">R35+R36+R37</f>
        <v>0</v>
      </c>
      <c r="S34" s="8">
        <f t="shared" si="417"/>
        <v>0</v>
      </c>
      <c r="T34" s="12" t="e">
        <f t="shared" si="7"/>
        <v>#DIV/0!</v>
      </c>
      <c r="U34" s="8">
        <f t="shared" ref="U34:V34" si="418">U35+U36+U37</f>
        <v>0</v>
      </c>
      <c r="V34" s="8">
        <f t="shared" si="418"/>
        <v>0</v>
      </c>
      <c r="W34" s="12" t="e">
        <f t="shared" si="9"/>
        <v>#DIV/0!</v>
      </c>
      <c r="X34" s="8">
        <f t="shared" ref="X34:Y34" si="419">X35+X36+X37</f>
        <v>0</v>
      </c>
      <c r="Y34" s="8">
        <f t="shared" si="419"/>
        <v>0</v>
      </c>
      <c r="Z34" s="12" t="e">
        <f t="shared" si="11"/>
        <v>#DIV/0!</v>
      </c>
      <c r="AA34" s="8">
        <f t="shared" ref="AA34:AB34" si="420">AA35+AA36+AA37</f>
        <v>0</v>
      </c>
      <c r="AB34" s="8">
        <f t="shared" si="420"/>
        <v>0</v>
      </c>
      <c r="AC34" s="12" t="e">
        <f t="shared" si="13"/>
        <v>#DIV/0!</v>
      </c>
      <c r="AD34" s="8">
        <f t="shared" ref="AD34:AE34" si="421">AD35+AD36+AD37</f>
        <v>0</v>
      </c>
      <c r="AE34" s="8">
        <f t="shared" si="421"/>
        <v>0</v>
      </c>
      <c r="AF34" s="12" t="e">
        <f t="shared" si="15"/>
        <v>#DIV/0!</v>
      </c>
      <c r="AG34" s="8">
        <f t="shared" ref="AG34:AH34" si="422">AG35+AG36+AG37</f>
        <v>0</v>
      </c>
      <c r="AH34" s="8">
        <f t="shared" si="422"/>
        <v>0</v>
      </c>
      <c r="AI34" s="12" t="e">
        <f t="shared" si="17"/>
        <v>#DIV/0!</v>
      </c>
      <c r="AJ34" s="8">
        <f t="shared" ref="AJ34:AK34" si="423">AJ35+AJ36+AJ37</f>
        <v>0</v>
      </c>
      <c r="AK34" s="8">
        <f t="shared" si="423"/>
        <v>0</v>
      </c>
      <c r="AL34" s="12" t="e">
        <f t="shared" si="19"/>
        <v>#DIV/0!</v>
      </c>
      <c r="AM34" s="8">
        <f t="shared" ref="AM34:AN34" si="424">AM35+AM36+AM37</f>
        <v>0</v>
      </c>
      <c r="AN34" s="8">
        <f t="shared" si="424"/>
        <v>0</v>
      </c>
      <c r="AO34" s="12" t="e">
        <f t="shared" si="21"/>
        <v>#DIV/0!</v>
      </c>
      <c r="AP34" s="8">
        <f t="shared" ref="AP34:AQ34" si="425">AP35+AP36+AP37</f>
        <v>0</v>
      </c>
      <c r="AQ34" s="8">
        <f t="shared" si="425"/>
        <v>0</v>
      </c>
      <c r="AR34" s="12" t="e">
        <f t="shared" si="23"/>
        <v>#DIV/0!</v>
      </c>
      <c r="AS34" s="8">
        <f t="shared" ref="AS34:AT34" si="426">AS35+AS36+AS37</f>
        <v>0</v>
      </c>
      <c r="AT34" s="8">
        <f t="shared" si="426"/>
        <v>0</v>
      </c>
      <c r="AU34" s="12" t="e">
        <f t="shared" si="379"/>
        <v>#DIV/0!</v>
      </c>
      <c r="AV34" s="8">
        <f t="shared" ref="AV34:AW34" si="427">AV35+AV36+AV37</f>
        <v>0</v>
      </c>
      <c r="AW34" s="8">
        <f t="shared" si="427"/>
        <v>0</v>
      </c>
      <c r="AX34" s="12" t="e">
        <f t="shared" si="27"/>
        <v>#DIV/0!</v>
      </c>
      <c r="AY34" s="8">
        <f t="shared" ref="AY34:AZ34" si="428">AY35+AY36+AY37</f>
        <v>0</v>
      </c>
      <c r="AZ34" s="8">
        <f t="shared" si="428"/>
        <v>0</v>
      </c>
      <c r="BA34" s="12" t="e">
        <f t="shared" si="29"/>
        <v>#DIV/0!</v>
      </c>
      <c r="BB34" s="8">
        <f t="shared" ref="BB34:BC34" si="429">BB35+BB36+BB37</f>
        <v>0</v>
      </c>
      <c r="BC34" s="8">
        <f t="shared" si="429"/>
        <v>0</v>
      </c>
      <c r="BD34" s="12" t="e">
        <f t="shared" si="31"/>
        <v>#DIV/0!</v>
      </c>
      <c r="BE34" s="8">
        <f t="shared" ref="BE34:BF34" si="430">BE35+BE36+BE37</f>
        <v>0</v>
      </c>
      <c r="BF34" s="8">
        <f t="shared" si="430"/>
        <v>0</v>
      </c>
      <c r="BG34" s="12" t="e">
        <f t="shared" si="33"/>
        <v>#DIV/0!</v>
      </c>
      <c r="BH34" s="8">
        <f t="shared" ref="BH34:BI34" si="431">BH35+BH36+BH37</f>
        <v>0</v>
      </c>
      <c r="BI34" s="8">
        <f t="shared" si="431"/>
        <v>0</v>
      </c>
      <c r="BJ34" s="12" t="e">
        <f t="shared" si="385"/>
        <v>#DIV/0!</v>
      </c>
      <c r="BK34" s="8">
        <f t="shared" ref="BK34:BL34" si="432">BK35+BK36+BK37</f>
        <v>0</v>
      </c>
      <c r="BL34" s="8">
        <f t="shared" si="432"/>
        <v>0</v>
      </c>
      <c r="BM34" s="12" t="e">
        <f t="shared" si="37"/>
        <v>#DIV/0!</v>
      </c>
      <c r="BN34" s="8">
        <f t="shared" ref="BN34:BO34" si="433">BN35+BN36+BN37</f>
        <v>0</v>
      </c>
      <c r="BO34" s="8">
        <f t="shared" si="433"/>
        <v>0</v>
      </c>
      <c r="BP34" s="12" t="e">
        <f t="shared" si="39"/>
        <v>#DIV/0!</v>
      </c>
      <c r="BQ34" s="8">
        <f t="shared" ref="BQ34:BR34" si="434">BQ35+BQ36+BQ37</f>
        <v>0</v>
      </c>
      <c r="BR34" s="8">
        <f t="shared" si="434"/>
        <v>0</v>
      </c>
      <c r="BS34" s="12" t="e">
        <f t="shared" si="41"/>
        <v>#DIV/0!</v>
      </c>
      <c r="BT34" s="8">
        <f t="shared" ref="BT34:BU34" si="435">BT35+BT36+BT37</f>
        <v>0</v>
      </c>
      <c r="BU34" s="8">
        <f t="shared" si="435"/>
        <v>0</v>
      </c>
      <c r="BV34" s="12" t="e">
        <f t="shared" si="390"/>
        <v>#DIV/0!</v>
      </c>
      <c r="BW34" s="8">
        <f t="shared" ref="BW34:BX34" si="436">BW35+BW36+BW37</f>
        <v>0</v>
      </c>
      <c r="BX34" s="8">
        <f t="shared" si="436"/>
        <v>0</v>
      </c>
      <c r="BY34" s="12" t="e">
        <f t="shared" si="392"/>
        <v>#DIV/0!</v>
      </c>
      <c r="BZ34" s="8">
        <f t="shared" ref="BZ34:CA34" si="437">BZ35+BZ36+BZ37</f>
        <v>0</v>
      </c>
      <c r="CA34" s="8">
        <f t="shared" si="437"/>
        <v>0</v>
      </c>
      <c r="CB34" s="12" t="e">
        <f t="shared" si="394"/>
        <v>#DIV/0!</v>
      </c>
      <c r="CC34" s="8">
        <f t="shared" ref="CC34:CD34" si="438">CC35+CC36+CC37</f>
        <v>0</v>
      </c>
      <c r="CD34" s="8">
        <f t="shared" si="438"/>
        <v>0</v>
      </c>
      <c r="CE34" s="12" t="e">
        <f t="shared" si="396"/>
        <v>#DIV/0!</v>
      </c>
      <c r="CF34" s="8">
        <f t="shared" ref="CF34:CG34" si="439">CF35+CF36+CF37</f>
        <v>0</v>
      </c>
      <c r="CG34" s="8">
        <f t="shared" si="439"/>
        <v>0</v>
      </c>
      <c r="CH34" s="12" t="e">
        <f t="shared" si="51"/>
        <v>#DIV/0!</v>
      </c>
      <c r="CI34" s="8">
        <f t="shared" ref="CI34:CJ34" si="440">CI35+CI36+CI37</f>
        <v>0</v>
      </c>
      <c r="CJ34" s="8">
        <f t="shared" si="440"/>
        <v>0</v>
      </c>
      <c r="CK34" s="12" t="e">
        <f t="shared" si="53"/>
        <v>#DIV/0!</v>
      </c>
      <c r="CL34" s="8">
        <f t="shared" ref="CL34:CM34" si="441">CL35+CL36+CL37</f>
        <v>0</v>
      </c>
      <c r="CM34" s="8">
        <f t="shared" si="441"/>
        <v>0</v>
      </c>
      <c r="CN34" s="12" t="e">
        <f t="shared" si="55"/>
        <v>#DIV/0!</v>
      </c>
      <c r="CO34" s="8">
        <f t="shared" ref="CO34:CP34" si="442">CO35+CO36+CO37</f>
        <v>0</v>
      </c>
      <c r="CP34" s="8">
        <f t="shared" si="442"/>
        <v>0</v>
      </c>
      <c r="CQ34" s="12" t="e">
        <f t="shared" si="57"/>
        <v>#DIV/0!</v>
      </c>
      <c r="CR34" s="8">
        <f t="shared" ref="CR34:CS34" si="443">CR35+CR36+CR37</f>
        <v>0</v>
      </c>
      <c r="CS34" s="8">
        <f t="shared" si="443"/>
        <v>0</v>
      </c>
      <c r="CT34" s="12" t="e">
        <f t="shared" si="59"/>
        <v>#DIV/0!</v>
      </c>
      <c r="CU34" s="8">
        <f t="shared" ref="CU34:CV34" si="444">CU35+CU36+CU37</f>
        <v>0</v>
      </c>
      <c r="CV34" s="8">
        <f t="shared" si="444"/>
        <v>0</v>
      </c>
      <c r="CW34" s="12" t="e">
        <f t="shared" si="61"/>
        <v>#DIV/0!</v>
      </c>
      <c r="CX34" s="8">
        <f t="shared" ref="CX34:CY34" si="445">CX35+CX36+CX37</f>
        <v>0</v>
      </c>
      <c r="CY34" s="8">
        <f t="shared" si="445"/>
        <v>0</v>
      </c>
      <c r="CZ34" s="12" t="e">
        <f t="shared" si="63"/>
        <v>#DIV/0!</v>
      </c>
      <c r="DA34" s="8">
        <f t="shared" ref="DA34:DB34" si="446">DA35+DA36+DA37</f>
        <v>0</v>
      </c>
      <c r="DB34" s="8">
        <f t="shared" si="446"/>
        <v>0</v>
      </c>
      <c r="DC34" s="12" t="e">
        <f t="shared" si="65"/>
        <v>#DIV/0!</v>
      </c>
      <c r="DD34" s="8">
        <f t="shared" ref="DD34:DE34" si="447">DD35+DD36+DD37</f>
        <v>0</v>
      </c>
      <c r="DE34" s="8">
        <f t="shared" si="447"/>
        <v>0</v>
      </c>
      <c r="DF34" s="12" t="e">
        <f t="shared" si="66"/>
        <v>#DIV/0!</v>
      </c>
      <c r="DG34" s="8">
        <f t="shared" ref="DG34:DH34" si="448">DG35+DG36+DG37</f>
        <v>0</v>
      </c>
      <c r="DH34" s="8">
        <f t="shared" si="448"/>
        <v>0</v>
      </c>
      <c r="DI34" s="12" t="e">
        <f t="shared" si="80"/>
        <v>#DIV/0!</v>
      </c>
      <c r="DJ34" s="8">
        <f t="shared" ref="DJ34:DK34" si="449">DJ35+DJ36+DJ37</f>
        <v>0</v>
      </c>
      <c r="DK34" s="8">
        <f t="shared" si="449"/>
        <v>0</v>
      </c>
      <c r="DL34" s="12" t="e">
        <f t="shared" si="68"/>
        <v>#DIV/0!</v>
      </c>
      <c r="DM34" s="8">
        <f t="shared" ref="DM34:DN34" si="450">DM35+DM36+DM37</f>
        <v>0</v>
      </c>
      <c r="DN34" s="8">
        <f t="shared" si="450"/>
        <v>0</v>
      </c>
      <c r="DO34" s="12" t="e">
        <f t="shared" si="69"/>
        <v>#DIV/0!</v>
      </c>
      <c r="DP34" s="8">
        <f t="shared" ref="DP34:DQ34" si="451">DP35+DP36+DP37</f>
        <v>0</v>
      </c>
      <c r="DQ34" s="8">
        <f t="shared" si="451"/>
        <v>0</v>
      </c>
      <c r="DR34" s="12" t="e">
        <f t="shared" si="70"/>
        <v>#DIV/0!</v>
      </c>
      <c r="DS34" s="8">
        <f t="shared" ref="DS34:DT34" si="452">DS35+DS36+DS37</f>
        <v>0</v>
      </c>
      <c r="DT34" s="8">
        <f t="shared" si="452"/>
        <v>0</v>
      </c>
      <c r="DU34" s="12" t="e">
        <f t="shared" si="71"/>
        <v>#DIV/0!</v>
      </c>
      <c r="DV34" s="8">
        <f t="shared" ref="DV34:DW34" si="453">DV35+DV36+DV37</f>
        <v>0</v>
      </c>
      <c r="DW34" s="8">
        <f t="shared" si="453"/>
        <v>0</v>
      </c>
      <c r="DX34" s="12" t="e">
        <f t="shared" si="72"/>
        <v>#DIV/0!</v>
      </c>
      <c r="DY34" s="8">
        <f t="shared" ref="DY34:DZ34" si="454">DY35+DY36+DY37</f>
        <v>0</v>
      </c>
      <c r="DZ34" s="8">
        <f t="shared" si="454"/>
        <v>0</v>
      </c>
      <c r="EA34" s="12" t="e">
        <f t="shared" si="73"/>
        <v>#DIV/0!</v>
      </c>
      <c r="EB34" s="8">
        <f t="shared" ref="EB34:EC34" si="455">EB35+EB36+EB37</f>
        <v>0</v>
      </c>
      <c r="EC34" s="8">
        <f t="shared" si="455"/>
        <v>0</v>
      </c>
      <c r="ED34" s="12" t="e">
        <f t="shared" si="74"/>
        <v>#DIV/0!</v>
      </c>
    </row>
    <row r="35" spans="1:147" x14ac:dyDescent="0.25">
      <c r="B35" s="5">
        <v>244</v>
      </c>
      <c r="C35" s="5" t="s">
        <v>64</v>
      </c>
      <c r="D35" s="5"/>
      <c r="E35" s="5"/>
      <c r="F35" s="8">
        <f t="shared" ref="F35:G40" si="456">I35+U35+BB35+BN35+CI35+BK35</f>
        <v>0</v>
      </c>
      <c r="G35" s="8">
        <f t="shared" si="456"/>
        <v>0</v>
      </c>
      <c r="H35" s="12" t="e">
        <f t="shared" si="76"/>
        <v>#DIV/0!</v>
      </c>
      <c r="I35" s="6">
        <f t="shared" ref="I35:J53" si="457">L35+O35+R35</f>
        <v>0</v>
      </c>
      <c r="J35" s="6">
        <f t="shared" si="457"/>
        <v>0</v>
      </c>
      <c r="K35" s="12" t="e">
        <f t="shared" si="1"/>
        <v>#DIV/0!</v>
      </c>
      <c r="L35" s="6"/>
      <c r="M35" s="6"/>
      <c r="N35" s="12" t="e">
        <f t="shared" si="3"/>
        <v>#DIV/0!</v>
      </c>
      <c r="O35" s="5"/>
      <c r="P35" s="5"/>
      <c r="Q35" s="12" t="e">
        <f t="shared" si="5"/>
        <v>#DIV/0!</v>
      </c>
      <c r="R35" s="6"/>
      <c r="S35" s="6"/>
      <c r="T35" s="12" t="e">
        <f t="shared" si="7"/>
        <v>#DIV/0!</v>
      </c>
      <c r="U35" s="6">
        <f t="shared" ref="U35:V40" si="458">X35+AA35+AD35+AG35+AM35+AP35+AJ35</f>
        <v>0</v>
      </c>
      <c r="V35" s="6">
        <f t="shared" si="458"/>
        <v>0</v>
      </c>
      <c r="W35" s="12" t="e">
        <f t="shared" si="9"/>
        <v>#DIV/0!</v>
      </c>
      <c r="X35" s="6"/>
      <c r="Y35" s="6"/>
      <c r="Z35" s="12" t="e">
        <f t="shared" si="11"/>
        <v>#DIV/0!</v>
      </c>
      <c r="AA35" s="12"/>
      <c r="AB35" s="12"/>
      <c r="AC35" s="12" t="e">
        <f t="shared" si="13"/>
        <v>#DIV/0!</v>
      </c>
      <c r="AD35" s="6"/>
      <c r="AE35" s="6"/>
      <c r="AF35" s="12" t="e">
        <f t="shared" si="15"/>
        <v>#DIV/0!</v>
      </c>
      <c r="AG35" s="6"/>
      <c r="AH35" s="6"/>
      <c r="AI35" s="12" t="e">
        <f t="shared" si="17"/>
        <v>#DIV/0!</v>
      </c>
      <c r="AJ35" s="5"/>
      <c r="AK35" s="5"/>
      <c r="AL35" s="12" t="e">
        <f t="shared" si="19"/>
        <v>#DIV/0!</v>
      </c>
      <c r="AM35" s="6"/>
      <c r="AN35" s="6"/>
      <c r="AO35" s="12" t="e">
        <f t="shared" si="21"/>
        <v>#DIV/0!</v>
      </c>
      <c r="AP35" s="44"/>
      <c r="AQ35" s="44"/>
      <c r="AR35" s="12" t="e">
        <f t="shared" si="23"/>
        <v>#DIV/0!</v>
      </c>
      <c r="AS35" s="12"/>
      <c r="AT35" s="12"/>
      <c r="AU35" s="12"/>
      <c r="AV35" s="44"/>
      <c r="AW35" s="44"/>
      <c r="AX35" s="12" t="e">
        <f t="shared" si="27"/>
        <v>#DIV/0!</v>
      </c>
      <c r="AY35" s="12"/>
      <c r="AZ35" s="12"/>
      <c r="BA35" s="12" t="e">
        <f t="shared" si="29"/>
        <v>#DIV/0!</v>
      </c>
      <c r="BB35" s="12">
        <f>BE35</f>
        <v>0</v>
      </c>
      <c r="BC35" s="12">
        <f>BF35</f>
        <v>0</v>
      </c>
      <c r="BD35" s="12" t="e">
        <f t="shared" si="31"/>
        <v>#DIV/0!</v>
      </c>
      <c r="BE35" s="6"/>
      <c r="BF35" s="6"/>
      <c r="BG35" s="12" t="e">
        <f t="shared" si="33"/>
        <v>#DIV/0!</v>
      </c>
      <c r="BH35" s="12"/>
      <c r="BI35" s="12"/>
      <c r="BJ35" s="12"/>
      <c r="BK35" s="11"/>
      <c r="BL35" s="11"/>
      <c r="BM35" s="12" t="e">
        <f t="shared" si="37"/>
        <v>#DIV/0!</v>
      </c>
      <c r="BN35" s="6">
        <f>BQ35+CF35</f>
        <v>0</v>
      </c>
      <c r="BO35" s="6">
        <f>BR35+CG35</f>
        <v>0</v>
      </c>
      <c r="BP35" s="12" t="e">
        <f t="shared" si="39"/>
        <v>#DIV/0!</v>
      </c>
      <c r="BQ35" s="5"/>
      <c r="BR35" s="5"/>
      <c r="BS35" s="12" t="e">
        <f t="shared" si="41"/>
        <v>#DIV/0!</v>
      </c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 t="e">
        <f t="shared" si="51"/>
        <v>#DIV/0!</v>
      </c>
      <c r="CI35" s="6">
        <f t="shared" ref="CI35:CJ53" si="459">CL35+CO35+CR35+CU35+CX35</f>
        <v>0</v>
      </c>
      <c r="CJ35" s="6">
        <f t="shared" si="459"/>
        <v>0</v>
      </c>
      <c r="CK35" s="12" t="e">
        <f t="shared" si="53"/>
        <v>#DIV/0!</v>
      </c>
      <c r="CL35" s="6"/>
      <c r="CM35" s="6"/>
      <c r="CN35" s="12" t="e">
        <f t="shared" si="55"/>
        <v>#DIV/0!</v>
      </c>
      <c r="CO35" s="6"/>
      <c r="CP35" s="6"/>
      <c r="CQ35" s="12" t="e">
        <f t="shared" si="57"/>
        <v>#DIV/0!</v>
      </c>
      <c r="CR35" s="6"/>
      <c r="CS35" s="6"/>
      <c r="CT35" s="12" t="e">
        <f t="shared" si="59"/>
        <v>#DIV/0!</v>
      </c>
      <c r="CU35" s="6"/>
      <c r="CV35" s="6"/>
      <c r="CW35" s="12" t="e">
        <f t="shared" si="61"/>
        <v>#DIV/0!</v>
      </c>
      <c r="CX35" s="6"/>
      <c r="CY35" s="6"/>
      <c r="CZ35" s="12" t="e">
        <f t="shared" si="63"/>
        <v>#DIV/0!</v>
      </c>
      <c r="DA35" s="6">
        <f t="shared" ref="DA35:DB37" si="460">DD35+DJ35+DM35+DP35+DS35+DV35+DY35</f>
        <v>0</v>
      </c>
      <c r="DB35" s="6">
        <f t="shared" si="460"/>
        <v>0</v>
      </c>
      <c r="DC35" s="12" t="e">
        <f t="shared" si="65"/>
        <v>#DIV/0!</v>
      </c>
      <c r="DD35" s="6"/>
      <c r="DE35" s="6"/>
      <c r="DF35" s="12" t="e">
        <f t="shared" si="66"/>
        <v>#DIV/0!</v>
      </c>
      <c r="DG35" s="65">
        <f t="shared" ref="DG35:DH37" si="461">DJ35+DM35+DP35+DS35+DV35+DY35</f>
        <v>0</v>
      </c>
      <c r="DH35" s="65">
        <f t="shared" si="461"/>
        <v>0</v>
      </c>
      <c r="DI35" s="12" t="e">
        <f t="shared" si="80"/>
        <v>#DIV/0!</v>
      </c>
      <c r="DJ35" s="14"/>
      <c r="DK35" s="14"/>
      <c r="DL35" s="12" t="e">
        <f t="shared" si="68"/>
        <v>#DIV/0!</v>
      </c>
      <c r="DM35" s="6"/>
      <c r="DN35" s="6"/>
      <c r="DO35" s="12" t="e">
        <f t="shared" si="69"/>
        <v>#DIV/0!</v>
      </c>
      <c r="DP35" s="12"/>
      <c r="DQ35" s="12"/>
      <c r="DR35" s="12" t="e">
        <f t="shared" si="70"/>
        <v>#DIV/0!</v>
      </c>
      <c r="DS35" s="6"/>
      <c r="DT35" s="6"/>
      <c r="DU35" s="12" t="e">
        <f t="shared" si="71"/>
        <v>#DIV/0!</v>
      </c>
      <c r="DV35" s="12"/>
      <c r="DW35" s="6"/>
      <c r="DX35" s="12" t="e">
        <f t="shared" si="72"/>
        <v>#DIV/0!</v>
      </c>
      <c r="DY35" s="5"/>
      <c r="DZ35" s="5"/>
      <c r="EA35" s="12" t="e">
        <f t="shared" si="73"/>
        <v>#DIV/0!</v>
      </c>
      <c r="EB35" s="6">
        <f t="shared" ref="EB35:EC37" si="462">I35+U35+BB35+BN35+CI35+DA35+BK35</f>
        <v>0</v>
      </c>
      <c r="EC35" s="6">
        <f t="shared" si="462"/>
        <v>0</v>
      </c>
      <c r="ED35" s="12" t="e">
        <f t="shared" si="74"/>
        <v>#DIV/0!</v>
      </c>
      <c r="EE35">
        <f t="shared" si="116"/>
        <v>1</v>
      </c>
      <c r="EF35">
        <f t="shared" si="117"/>
        <v>1</v>
      </c>
      <c r="EG35">
        <f t="shared" si="118"/>
        <v>1</v>
      </c>
      <c r="EH35">
        <f t="shared" si="119"/>
        <v>1</v>
      </c>
      <c r="EI35">
        <f t="shared" si="120"/>
        <v>1</v>
      </c>
      <c r="EJ35">
        <f t="shared" si="121"/>
        <v>1</v>
      </c>
      <c r="EK35">
        <f t="shared" si="122"/>
        <v>1</v>
      </c>
      <c r="EL35">
        <f t="shared" si="123"/>
        <v>1</v>
      </c>
      <c r="EM35">
        <f t="shared" si="124"/>
        <v>1</v>
      </c>
      <c r="EN35">
        <f t="shared" si="125"/>
        <v>1</v>
      </c>
      <c r="EO35">
        <f t="shared" si="126"/>
        <v>1</v>
      </c>
      <c r="EP35">
        <f t="shared" si="127"/>
        <v>1</v>
      </c>
      <c r="EQ35">
        <f t="shared" si="128"/>
        <v>12</v>
      </c>
    </row>
    <row r="36" spans="1:147" x14ac:dyDescent="0.25">
      <c r="A36" s="5"/>
      <c r="B36" s="50">
        <v>245</v>
      </c>
      <c r="C36" s="50" t="s">
        <v>87</v>
      </c>
      <c r="D36" s="5"/>
      <c r="E36" s="5"/>
      <c r="F36" s="8">
        <f t="shared" si="456"/>
        <v>0</v>
      </c>
      <c r="G36" s="8">
        <f t="shared" si="456"/>
        <v>0</v>
      </c>
      <c r="H36" s="12" t="e">
        <f t="shared" si="76"/>
        <v>#DIV/0!</v>
      </c>
      <c r="I36" s="6">
        <f t="shared" si="457"/>
        <v>0</v>
      </c>
      <c r="J36" s="6">
        <f t="shared" si="457"/>
        <v>0</v>
      </c>
      <c r="K36" s="12" t="e">
        <f t="shared" si="1"/>
        <v>#DIV/0!</v>
      </c>
      <c r="L36" s="6"/>
      <c r="M36" s="6"/>
      <c r="N36" s="12" t="e">
        <f t="shared" si="3"/>
        <v>#DIV/0!</v>
      </c>
      <c r="O36" s="5"/>
      <c r="P36" s="5"/>
      <c r="Q36" s="12" t="e">
        <f t="shared" si="5"/>
        <v>#DIV/0!</v>
      </c>
      <c r="R36" s="6"/>
      <c r="S36" s="6"/>
      <c r="T36" s="12" t="e">
        <f t="shared" si="7"/>
        <v>#DIV/0!</v>
      </c>
      <c r="U36" s="6">
        <f t="shared" si="458"/>
        <v>0</v>
      </c>
      <c r="V36" s="6">
        <f t="shared" si="458"/>
        <v>0</v>
      </c>
      <c r="W36" s="12" t="e">
        <f t="shared" si="9"/>
        <v>#DIV/0!</v>
      </c>
      <c r="X36" s="6"/>
      <c r="Y36" s="6"/>
      <c r="Z36" s="12" t="e">
        <f t="shared" si="11"/>
        <v>#DIV/0!</v>
      </c>
      <c r="AA36" s="12"/>
      <c r="AB36" s="12"/>
      <c r="AC36" s="12" t="e">
        <f t="shared" si="13"/>
        <v>#DIV/0!</v>
      </c>
      <c r="AD36" s="6"/>
      <c r="AE36" s="6"/>
      <c r="AF36" s="12" t="e">
        <f t="shared" si="15"/>
        <v>#DIV/0!</v>
      </c>
      <c r="AG36" s="6"/>
      <c r="AH36" s="6"/>
      <c r="AI36" s="12" t="e">
        <f t="shared" si="17"/>
        <v>#DIV/0!</v>
      </c>
      <c r="AJ36" s="5"/>
      <c r="AK36" s="5"/>
      <c r="AL36" s="12" t="e">
        <f t="shared" si="19"/>
        <v>#DIV/0!</v>
      </c>
      <c r="AM36" s="6"/>
      <c r="AN36" s="6"/>
      <c r="AO36" s="12" t="e">
        <f t="shared" si="21"/>
        <v>#DIV/0!</v>
      </c>
      <c r="AP36" s="44"/>
      <c r="AQ36" s="44"/>
      <c r="AR36" s="12" t="e">
        <f t="shared" si="23"/>
        <v>#DIV/0!</v>
      </c>
      <c r="AS36" s="12"/>
      <c r="AT36" s="12"/>
      <c r="AU36" s="12"/>
      <c r="AV36" s="44"/>
      <c r="AW36" s="44"/>
      <c r="AX36" s="12" t="e">
        <f t="shared" si="27"/>
        <v>#DIV/0!</v>
      </c>
      <c r="AY36" s="12"/>
      <c r="AZ36" s="12"/>
      <c r="BA36" s="12" t="e">
        <f t="shared" si="29"/>
        <v>#DIV/0!</v>
      </c>
      <c r="BB36" s="12"/>
      <c r="BC36" s="12"/>
      <c r="BD36" s="12" t="e">
        <f t="shared" si="31"/>
        <v>#DIV/0!</v>
      </c>
      <c r="BE36" s="6"/>
      <c r="BF36" s="6"/>
      <c r="BG36" s="12" t="e">
        <f t="shared" si="33"/>
        <v>#DIV/0!</v>
      </c>
      <c r="BH36" s="12"/>
      <c r="BI36" s="12"/>
      <c r="BJ36" s="12"/>
      <c r="BK36" s="11"/>
      <c r="BL36" s="11"/>
      <c r="BM36" s="12" t="e">
        <f t="shared" si="37"/>
        <v>#DIV/0!</v>
      </c>
      <c r="BN36" s="6"/>
      <c r="BO36" s="6"/>
      <c r="BP36" s="12" t="e">
        <f t="shared" si="39"/>
        <v>#DIV/0!</v>
      </c>
      <c r="BQ36" s="5"/>
      <c r="BR36" s="5"/>
      <c r="BS36" s="12" t="e">
        <f t="shared" si="41"/>
        <v>#DIV/0!</v>
      </c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 t="e">
        <f t="shared" si="51"/>
        <v>#DIV/0!</v>
      </c>
      <c r="CI36" s="6">
        <f t="shared" si="459"/>
        <v>0</v>
      </c>
      <c r="CJ36" s="6">
        <f t="shared" si="459"/>
        <v>0</v>
      </c>
      <c r="CK36" s="12" t="e">
        <f t="shared" si="53"/>
        <v>#DIV/0!</v>
      </c>
      <c r="CL36" s="6"/>
      <c r="CM36" s="6"/>
      <c r="CN36" s="12" t="e">
        <f t="shared" si="55"/>
        <v>#DIV/0!</v>
      </c>
      <c r="CO36" s="6"/>
      <c r="CP36" s="6"/>
      <c r="CQ36" s="12" t="e">
        <f t="shared" si="57"/>
        <v>#DIV/0!</v>
      </c>
      <c r="CR36" s="6"/>
      <c r="CS36" s="6"/>
      <c r="CT36" s="12" t="e">
        <f t="shared" si="59"/>
        <v>#DIV/0!</v>
      </c>
      <c r="CU36" s="6"/>
      <c r="CV36" s="6"/>
      <c r="CW36" s="12" t="e">
        <f t="shared" si="61"/>
        <v>#DIV/0!</v>
      </c>
      <c r="CX36" s="6"/>
      <c r="CY36" s="6"/>
      <c r="CZ36" s="12" t="e">
        <f t="shared" si="63"/>
        <v>#DIV/0!</v>
      </c>
      <c r="DA36" s="6">
        <f t="shared" si="460"/>
        <v>0</v>
      </c>
      <c r="DB36" s="6">
        <f t="shared" si="460"/>
        <v>0</v>
      </c>
      <c r="DC36" s="12" t="e">
        <f t="shared" si="65"/>
        <v>#DIV/0!</v>
      </c>
      <c r="DD36" s="6"/>
      <c r="DE36" s="6"/>
      <c r="DF36" s="12" t="e">
        <f t="shared" si="66"/>
        <v>#DIV/0!</v>
      </c>
      <c r="DG36" s="65">
        <f t="shared" si="461"/>
        <v>0</v>
      </c>
      <c r="DH36" s="65">
        <f t="shared" si="461"/>
        <v>0</v>
      </c>
      <c r="DI36" s="12" t="e">
        <f t="shared" si="80"/>
        <v>#DIV/0!</v>
      </c>
      <c r="DJ36" s="14"/>
      <c r="DK36" s="14"/>
      <c r="DL36" s="12" t="e">
        <f t="shared" si="68"/>
        <v>#DIV/0!</v>
      </c>
      <c r="DM36" s="14"/>
      <c r="DN36" s="14"/>
      <c r="DO36" s="12" t="e">
        <f t="shared" si="69"/>
        <v>#DIV/0!</v>
      </c>
      <c r="DP36" s="12"/>
      <c r="DQ36" s="12"/>
      <c r="DR36" s="12" t="e">
        <f t="shared" si="70"/>
        <v>#DIV/0!</v>
      </c>
      <c r="DS36" s="6"/>
      <c r="DT36" s="6"/>
      <c r="DU36" s="12" t="e">
        <f t="shared" si="71"/>
        <v>#DIV/0!</v>
      </c>
      <c r="DV36" s="12"/>
      <c r="DW36" s="6"/>
      <c r="DX36" s="12" t="e">
        <f t="shared" si="72"/>
        <v>#DIV/0!</v>
      </c>
      <c r="DY36" s="5"/>
      <c r="DZ36" s="5"/>
      <c r="EA36" s="12" t="e">
        <f t="shared" si="73"/>
        <v>#DIV/0!</v>
      </c>
      <c r="EB36" s="6">
        <f t="shared" si="462"/>
        <v>0</v>
      </c>
      <c r="EC36" s="6">
        <f t="shared" si="462"/>
        <v>0</v>
      </c>
      <c r="ED36" s="12" t="e">
        <f t="shared" si="74"/>
        <v>#DIV/0!</v>
      </c>
      <c r="EE36">
        <f t="shared" si="116"/>
        <v>1</v>
      </c>
      <c r="EF36">
        <f t="shared" si="117"/>
        <v>1</v>
      </c>
      <c r="EG36">
        <f t="shared" si="118"/>
        <v>1</v>
      </c>
      <c r="EH36">
        <f t="shared" si="119"/>
        <v>1</v>
      </c>
      <c r="EI36">
        <f t="shared" si="120"/>
        <v>1</v>
      </c>
      <c r="EJ36">
        <f t="shared" si="121"/>
        <v>1</v>
      </c>
      <c r="EK36">
        <f t="shared" si="122"/>
        <v>1</v>
      </c>
      <c r="EL36">
        <f t="shared" si="123"/>
        <v>1</v>
      </c>
      <c r="EM36">
        <f t="shared" si="124"/>
        <v>1</v>
      </c>
      <c r="EN36">
        <f t="shared" si="125"/>
        <v>1</v>
      </c>
      <c r="EO36">
        <f t="shared" si="126"/>
        <v>1</v>
      </c>
      <c r="EP36">
        <f t="shared" si="127"/>
        <v>1</v>
      </c>
      <c r="EQ36">
        <f t="shared" si="128"/>
        <v>12</v>
      </c>
    </row>
    <row r="37" spans="1:147" x14ac:dyDescent="0.25">
      <c r="A37" s="5"/>
      <c r="B37" s="5">
        <v>851</v>
      </c>
      <c r="C37" s="5" t="s">
        <v>86</v>
      </c>
      <c r="D37" s="5"/>
      <c r="E37" s="5"/>
      <c r="F37" s="8">
        <f t="shared" si="456"/>
        <v>0</v>
      </c>
      <c r="G37" s="8">
        <f t="shared" si="456"/>
        <v>0</v>
      </c>
      <c r="H37" s="12" t="e">
        <f t="shared" si="76"/>
        <v>#DIV/0!</v>
      </c>
      <c r="I37" s="6">
        <f t="shared" si="457"/>
        <v>0</v>
      </c>
      <c r="J37" s="6">
        <f t="shared" si="457"/>
        <v>0</v>
      </c>
      <c r="K37" s="12" t="e">
        <f t="shared" si="1"/>
        <v>#DIV/0!</v>
      </c>
      <c r="L37" s="6"/>
      <c r="M37" s="6"/>
      <c r="N37" s="12" t="e">
        <f t="shared" si="3"/>
        <v>#DIV/0!</v>
      </c>
      <c r="O37" s="5"/>
      <c r="P37" s="5"/>
      <c r="Q37" s="12" t="e">
        <f t="shared" si="5"/>
        <v>#DIV/0!</v>
      </c>
      <c r="R37" s="6"/>
      <c r="S37" s="6"/>
      <c r="T37" s="12" t="e">
        <f t="shared" si="7"/>
        <v>#DIV/0!</v>
      </c>
      <c r="U37" s="6">
        <f t="shared" si="458"/>
        <v>0</v>
      </c>
      <c r="V37" s="6">
        <f t="shared" si="458"/>
        <v>0</v>
      </c>
      <c r="W37" s="12" t="e">
        <f t="shared" si="9"/>
        <v>#DIV/0!</v>
      </c>
      <c r="X37" s="6"/>
      <c r="Y37" s="6"/>
      <c r="Z37" s="12" t="e">
        <f t="shared" si="11"/>
        <v>#DIV/0!</v>
      </c>
      <c r="AA37" s="12"/>
      <c r="AB37" s="12"/>
      <c r="AC37" s="12" t="e">
        <f t="shared" si="13"/>
        <v>#DIV/0!</v>
      </c>
      <c r="AD37" s="6"/>
      <c r="AE37" s="6"/>
      <c r="AF37" s="12" t="e">
        <f t="shared" si="15"/>
        <v>#DIV/0!</v>
      </c>
      <c r="AG37" s="6"/>
      <c r="AH37" s="6"/>
      <c r="AI37" s="12" t="e">
        <f t="shared" si="17"/>
        <v>#DIV/0!</v>
      </c>
      <c r="AJ37" s="5"/>
      <c r="AK37" s="5"/>
      <c r="AL37" s="12" t="e">
        <f t="shared" si="19"/>
        <v>#DIV/0!</v>
      </c>
      <c r="AM37" s="6"/>
      <c r="AN37" s="6"/>
      <c r="AO37" s="12" t="e">
        <f t="shared" si="21"/>
        <v>#DIV/0!</v>
      </c>
      <c r="AP37" s="44"/>
      <c r="AQ37" s="44"/>
      <c r="AR37" s="12" t="e">
        <f t="shared" si="23"/>
        <v>#DIV/0!</v>
      </c>
      <c r="AS37" s="12"/>
      <c r="AT37" s="12"/>
      <c r="AU37" s="12"/>
      <c r="AV37" s="44"/>
      <c r="AW37" s="44"/>
      <c r="AX37" s="12" t="e">
        <f t="shared" si="27"/>
        <v>#DIV/0!</v>
      </c>
      <c r="AY37" s="12"/>
      <c r="AZ37" s="12"/>
      <c r="BA37" s="12" t="e">
        <f t="shared" si="29"/>
        <v>#DIV/0!</v>
      </c>
      <c r="BB37" s="12"/>
      <c r="BC37" s="12"/>
      <c r="BD37" s="12" t="e">
        <f t="shared" si="31"/>
        <v>#DIV/0!</v>
      </c>
      <c r="BE37" s="6"/>
      <c r="BF37" s="6"/>
      <c r="BG37" s="12" t="e">
        <f t="shared" si="33"/>
        <v>#DIV/0!</v>
      </c>
      <c r="BH37" s="12"/>
      <c r="BI37" s="12"/>
      <c r="BJ37" s="12"/>
      <c r="BK37" s="11"/>
      <c r="BL37" s="11"/>
      <c r="BM37" s="12" t="e">
        <f t="shared" si="37"/>
        <v>#DIV/0!</v>
      </c>
      <c r="BN37" s="6"/>
      <c r="BO37" s="6"/>
      <c r="BP37" s="12" t="e">
        <f t="shared" si="39"/>
        <v>#DIV/0!</v>
      </c>
      <c r="BQ37" s="5"/>
      <c r="BR37" s="5"/>
      <c r="BS37" s="12" t="e">
        <f t="shared" si="41"/>
        <v>#DIV/0!</v>
      </c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 t="e">
        <f t="shared" si="51"/>
        <v>#DIV/0!</v>
      </c>
      <c r="CI37" s="6">
        <f t="shared" si="459"/>
        <v>0</v>
      </c>
      <c r="CJ37" s="6">
        <f t="shared" si="459"/>
        <v>0</v>
      </c>
      <c r="CK37" s="12" t="e">
        <f t="shared" si="53"/>
        <v>#DIV/0!</v>
      </c>
      <c r="CL37" s="6"/>
      <c r="CM37" s="6"/>
      <c r="CN37" s="12" t="e">
        <f t="shared" si="55"/>
        <v>#DIV/0!</v>
      </c>
      <c r="CO37" s="6"/>
      <c r="CP37" s="6"/>
      <c r="CQ37" s="12" t="e">
        <f t="shared" si="57"/>
        <v>#DIV/0!</v>
      </c>
      <c r="CR37" s="6"/>
      <c r="CS37" s="6"/>
      <c r="CT37" s="12" t="e">
        <f t="shared" si="59"/>
        <v>#DIV/0!</v>
      </c>
      <c r="CU37" s="6"/>
      <c r="CV37" s="6"/>
      <c r="CW37" s="12" t="e">
        <f t="shared" si="61"/>
        <v>#DIV/0!</v>
      </c>
      <c r="CX37" s="6"/>
      <c r="CY37" s="6"/>
      <c r="CZ37" s="12" t="e">
        <f t="shared" si="63"/>
        <v>#DIV/0!</v>
      </c>
      <c r="DA37" s="6">
        <f t="shared" si="460"/>
        <v>0</v>
      </c>
      <c r="DB37" s="6">
        <f t="shared" si="460"/>
        <v>0</v>
      </c>
      <c r="DC37" s="12" t="e">
        <f t="shared" si="65"/>
        <v>#DIV/0!</v>
      </c>
      <c r="DD37" s="6"/>
      <c r="DE37" s="6"/>
      <c r="DF37" s="12" t="e">
        <f t="shared" si="66"/>
        <v>#DIV/0!</v>
      </c>
      <c r="DG37" s="65">
        <f t="shared" si="461"/>
        <v>0</v>
      </c>
      <c r="DH37" s="65">
        <f t="shared" si="461"/>
        <v>0</v>
      </c>
      <c r="DI37" s="12" t="e">
        <f t="shared" si="80"/>
        <v>#DIV/0!</v>
      </c>
      <c r="DJ37" s="14"/>
      <c r="DK37" s="14"/>
      <c r="DL37" s="12" t="e">
        <f t="shared" si="68"/>
        <v>#DIV/0!</v>
      </c>
      <c r="DM37" s="14"/>
      <c r="DN37" s="14"/>
      <c r="DO37" s="12" t="e">
        <f t="shared" si="69"/>
        <v>#DIV/0!</v>
      </c>
      <c r="DP37" s="12"/>
      <c r="DQ37" s="12"/>
      <c r="DR37" s="12" t="e">
        <f t="shared" si="70"/>
        <v>#DIV/0!</v>
      </c>
      <c r="DS37" s="6"/>
      <c r="DT37" s="6"/>
      <c r="DU37" s="12" t="e">
        <f t="shared" si="71"/>
        <v>#DIV/0!</v>
      </c>
      <c r="DV37" s="12"/>
      <c r="DW37" s="6"/>
      <c r="DX37" s="12" t="e">
        <f t="shared" si="72"/>
        <v>#DIV/0!</v>
      </c>
      <c r="DY37" s="5"/>
      <c r="DZ37" s="5"/>
      <c r="EA37" s="12" t="e">
        <f t="shared" si="73"/>
        <v>#DIV/0!</v>
      </c>
      <c r="EB37" s="6">
        <f t="shared" si="462"/>
        <v>0</v>
      </c>
      <c r="EC37" s="6">
        <f t="shared" si="462"/>
        <v>0</v>
      </c>
      <c r="ED37" s="12" t="e">
        <f t="shared" si="74"/>
        <v>#DIV/0!</v>
      </c>
      <c r="EE37">
        <f t="shared" si="116"/>
        <v>1</v>
      </c>
      <c r="EF37">
        <f t="shared" si="117"/>
        <v>1</v>
      </c>
      <c r="EG37">
        <f t="shared" si="118"/>
        <v>1</v>
      </c>
      <c r="EH37">
        <f t="shared" si="119"/>
        <v>1</v>
      </c>
      <c r="EI37">
        <f t="shared" si="120"/>
        <v>1</v>
      </c>
      <c r="EJ37">
        <f t="shared" si="121"/>
        <v>1</v>
      </c>
      <c r="EK37">
        <f t="shared" si="122"/>
        <v>1</v>
      </c>
      <c r="EL37">
        <f t="shared" si="123"/>
        <v>1</v>
      </c>
      <c r="EM37">
        <f t="shared" si="124"/>
        <v>1</v>
      </c>
      <c r="EN37">
        <f t="shared" si="125"/>
        <v>1</v>
      </c>
      <c r="EO37">
        <f t="shared" si="126"/>
        <v>1</v>
      </c>
      <c r="EP37">
        <f t="shared" si="127"/>
        <v>1</v>
      </c>
      <c r="EQ37">
        <f t="shared" si="128"/>
        <v>12</v>
      </c>
    </row>
    <row r="38" spans="1:147" x14ac:dyDescent="0.25">
      <c r="A38" s="5" t="s">
        <v>96</v>
      </c>
      <c r="B38" s="5"/>
      <c r="C38" s="5" t="s">
        <v>65</v>
      </c>
      <c r="D38" s="5"/>
      <c r="E38" s="5"/>
      <c r="F38" s="8">
        <f>F39+F40+F41+F42+F43+F44+F45</f>
        <v>401900</v>
      </c>
      <c r="G38" s="8">
        <f>G39+G40+G41+G42+G43+G44+G45</f>
        <v>173486.22000000003</v>
      </c>
      <c r="H38" s="12">
        <f t="shared" si="76"/>
        <v>43.166514058223449</v>
      </c>
      <c r="I38" s="8">
        <f>I39+I40+I41+I42+I43+I44+I45</f>
        <v>0</v>
      </c>
      <c r="J38" s="8">
        <f>J39+J40+J41+J42+J43+J44+J45</f>
        <v>0</v>
      </c>
      <c r="K38" s="12" t="e">
        <f t="shared" si="1"/>
        <v>#DIV/0!</v>
      </c>
      <c r="L38" s="8">
        <f>L39+L40+L41+L42+L43+L44+L45</f>
        <v>0</v>
      </c>
      <c r="M38" s="8">
        <f>M39+M40+M41+M42+M43+M44+M45</f>
        <v>0</v>
      </c>
      <c r="N38" s="12" t="e">
        <f t="shared" si="3"/>
        <v>#DIV/0!</v>
      </c>
      <c r="O38" s="8">
        <f t="shared" ref="O38:P38" si="463">O39+O40+O42+O43+O44</f>
        <v>0</v>
      </c>
      <c r="P38" s="8">
        <f t="shared" si="463"/>
        <v>0</v>
      </c>
      <c r="Q38" s="12" t="e">
        <f t="shared" si="5"/>
        <v>#DIV/0!</v>
      </c>
      <c r="R38" s="8">
        <f>R39+R40+R41+R42+R43+R44+R45</f>
        <v>0</v>
      </c>
      <c r="S38" s="8">
        <f>S39+S40+S41+S42+S43+S44+S45</f>
        <v>0</v>
      </c>
      <c r="T38" s="12" t="e">
        <f t="shared" si="7"/>
        <v>#DIV/0!</v>
      </c>
      <c r="U38" s="8">
        <f>U39+U40+U41+U42+U43+U44+U45</f>
        <v>348600</v>
      </c>
      <c r="V38" s="8">
        <f>V39+V40+V41+V42+V43+V44+V45</f>
        <v>120577.02</v>
      </c>
      <c r="W38" s="12">
        <f t="shared" si="9"/>
        <v>34.588932874354562</v>
      </c>
      <c r="X38" s="8">
        <f>X39+X40+X41+X42+X43+X44+X45</f>
        <v>0</v>
      </c>
      <c r="Y38" s="8">
        <f>Y39+Y40+Y41+Y42+Y43+Y44+Y45</f>
        <v>0</v>
      </c>
      <c r="Z38" s="12" t="e">
        <f t="shared" si="11"/>
        <v>#DIV/0!</v>
      </c>
      <c r="AA38" s="8">
        <f>AA39+AA40+AA41+AA42+AA43+AA44+AA45</f>
        <v>0</v>
      </c>
      <c r="AB38" s="8">
        <f>AB39+AB40+AB41+AB42+AB43+AB44+AB45</f>
        <v>0</v>
      </c>
      <c r="AC38" s="12" t="e">
        <f t="shared" si="13"/>
        <v>#DIV/0!</v>
      </c>
      <c r="AD38" s="8">
        <f>AD39+AD40+AD41+AD42+AD43+AD44+AD45</f>
        <v>180600</v>
      </c>
      <c r="AE38" s="8">
        <f>AE39+AE40+AE41+AE42+AE43+AE44+AE45</f>
        <v>120577.02</v>
      </c>
      <c r="AF38" s="12">
        <f t="shared" si="15"/>
        <v>66.764684385382068</v>
      </c>
      <c r="AG38" s="8">
        <f>AG39+AG40+AG41+AG42+AG43+AG44+AG45</f>
        <v>0</v>
      </c>
      <c r="AH38" s="8">
        <f>AH39+AH40+AH41+AH42+AH43+AH44+AH45</f>
        <v>0</v>
      </c>
      <c r="AI38" s="12" t="e">
        <f t="shared" si="17"/>
        <v>#DIV/0!</v>
      </c>
      <c r="AJ38" s="8">
        <f>AJ39+AJ40+AJ41+AJ42+AJ43+AJ44+AJ45</f>
        <v>0</v>
      </c>
      <c r="AK38" s="8">
        <f>AK39+AK40+AK41+AK42+AK43+AK44+AK45</f>
        <v>0</v>
      </c>
      <c r="AL38" s="12" t="e">
        <f t="shared" si="19"/>
        <v>#DIV/0!</v>
      </c>
      <c r="AM38" s="8">
        <f>AM39+AM40+AM41+AM42+AM43+AM44+AM45</f>
        <v>0</v>
      </c>
      <c r="AN38" s="8">
        <f>AN39+AN40+AN41+AN42+AN43+AN44+AN45</f>
        <v>0</v>
      </c>
      <c r="AO38" s="12" t="e">
        <f t="shared" si="21"/>
        <v>#DIV/0!</v>
      </c>
      <c r="AP38" s="8">
        <f>AP39+AP40+AP41+AP42+AP43+AP44+AP45</f>
        <v>168000</v>
      </c>
      <c r="AQ38" s="8">
        <f>AQ39+AQ40+AQ41+AQ42+AQ43+AQ44+AQ45</f>
        <v>0</v>
      </c>
      <c r="AR38" s="12">
        <f t="shared" si="23"/>
        <v>0</v>
      </c>
      <c r="AS38" s="8">
        <f>AS39+AS40+AS41+AS42+AS43+AS44+AS45</f>
        <v>0</v>
      </c>
      <c r="AT38" s="8">
        <f>AT39+AT40+AT41+AT42+AT43+AT44+AT45</f>
        <v>0</v>
      </c>
      <c r="AU38" s="12" t="e">
        <f t="shared" ref="AU38" si="464">AT38/AS38*100</f>
        <v>#DIV/0!</v>
      </c>
      <c r="AV38" s="8">
        <f>AV39+AV40+AV41+AV42+AV43+AV44+AV45</f>
        <v>0</v>
      </c>
      <c r="AW38" s="8">
        <f>AW39+AW40+AW41+AW42+AW43+AW44+AW45</f>
        <v>0</v>
      </c>
      <c r="AX38" s="12" t="e">
        <f t="shared" si="27"/>
        <v>#DIV/0!</v>
      </c>
      <c r="AY38" s="8">
        <f>AY39+AY40+AY41+AY42+AY43+AY44+AY45</f>
        <v>0</v>
      </c>
      <c r="AZ38" s="8">
        <f>AZ39+AZ40+AZ41+AZ42+AZ43+AZ44+AZ45</f>
        <v>0</v>
      </c>
      <c r="BA38" s="12" t="e">
        <f t="shared" si="29"/>
        <v>#DIV/0!</v>
      </c>
      <c r="BB38" s="8">
        <f t="shared" ref="BB38:BC38" si="465">BB39+BB40+BB42+BB43+BB44</f>
        <v>0</v>
      </c>
      <c r="BC38" s="8">
        <f t="shared" si="465"/>
        <v>0</v>
      </c>
      <c r="BD38" s="12" t="e">
        <f t="shared" si="31"/>
        <v>#DIV/0!</v>
      </c>
      <c r="BE38" s="8">
        <f t="shared" ref="BE38:BF38" si="466">BE39+BE40+BE42+BE43+BE44</f>
        <v>0</v>
      </c>
      <c r="BF38" s="8">
        <f t="shared" si="466"/>
        <v>0</v>
      </c>
      <c r="BG38" s="12" t="e">
        <f t="shared" si="33"/>
        <v>#DIV/0!</v>
      </c>
      <c r="BH38" s="8">
        <f t="shared" ref="BH38:BI38" si="467">BH39+BH40+BH42+BH43+BH44</f>
        <v>0</v>
      </c>
      <c r="BI38" s="8">
        <f t="shared" si="467"/>
        <v>0</v>
      </c>
      <c r="BJ38" s="12" t="e">
        <f t="shared" ref="BJ38" si="468">BI38/BH38*100</f>
        <v>#DIV/0!</v>
      </c>
      <c r="BK38" s="8">
        <f>BK39+BK40+BK41+BK42+BK43+BK44+BK45</f>
        <v>0</v>
      </c>
      <c r="BL38" s="8">
        <f>BL39+BL40+BL41+BL42+BL43+BL44+BL45</f>
        <v>0</v>
      </c>
      <c r="BM38" s="12" t="e">
        <f t="shared" si="37"/>
        <v>#DIV/0!</v>
      </c>
      <c r="BN38" s="8">
        <f>BN39+BN40+BN41+BN42+BN43+BN44+BN45</f>
        <v>0</v>
      </c>
      <c r="BO38" s="8">
        <f>BO39+BO40+BO41+BO42+BO43+BO44+BO45</f>
        <v>0</v>
      </c>
      <c r="BP38" s="12" t="e">
        <f t="shared" si="39"/>
        <v>#DIV/0!</v>
      </c>
      <c r="BQ38" s="8">
        <f>BQ39+BQ40+BQ41+BQ42+BQ43+BQ44+BQ45</f>
        <v>0</v>
      </c>
      <c r="BR38" s="8">
        <f>BR39+BR40+BR41+BR42+BR43+BR44+BR45</f>
        <v>0</v>
      </c>
      <c r="BS38" s="12" t="e">
        <f t="shared" si="41"/>
        <v>#DIV/0!</v>
      </c>
      <c r="BT38" s="8">
        <f t="shared" ref="BT38:BU38" si="469">BT39+BT40+BT42+BT43+BT44</f>
        <v>0</v>
      </c>
      <c r="BU38" s="8">
        <f t="shared" si="469"/>
        <v>0</v>
      </c>
      <c r="BV38" s="12" t="e">
        <f t="shared" ref="BV38" si="470">BU38/BT38*100</f>
        <v>#DIV/0!</v>
      </c>
      <c r="BW38" s="8">
        <f t="shared" ref="BW38:BX38" si="471">BW39+BW40+BW42+BW43+BW44</f>
        <v>0</v>
      </c>
      <c r="BX38" s="8">
        <f t="shared" si="471"/>
        <v>0</v>
      </c>
      <c r="BY38" s="12" t="e">
        <f t="shared" ref="BY38" si="472">BX38/BW38*100</f>
        <v>#DIV/0!</v>
      </c>
      <c r="BZ38" s="8">
        <f t="shared" ref="BZ38:CA38" si="473">BZ39+BZ40+BZ42+BZ43+BZ44</f>
        <v>0</v>
      </c>
      <c r="CA38" s="8">
        <f t="shared" si="473"/>
        <v>0</v>
      </c>
      <c r="CB38" s="12" t="e">
        <f t="shared" ref="CB38" si="474">CA38/BZ38*100</f>
        <v>#DIV/0!</v>
      </c>
      <c r="CC38" s="8">
        <f t="shared" ref="CC38:CD38" si="475">CC39+CC40+CC42+CC43+CC44</f>
        <v>0</v>
      </c>
      <c r="CD38" s="8">
        <f t="shared" si="475"/>
        <v>0</v>
      </c>
      <c r="CE38" s="12" t="e">
        <f t="shared" ref="CE38" si="476">CD38/CC38*100</f>
        <v>#DIV/0!</v>
      </c>
      <c r="CF38" s="8">
        <f>CF39+CF40+CF41+CF42+CF43+CF44+CF45</f>
        <v>0</v>
      </c>
      <c r="CG38" s="8">
        <f>CG39+CG40+CG41+CG42+CG43+CG44+CG45</f>
        <v>0</v>
      </c>
      <c r="CH38" s="12" t="e">
        <f t="shared" si="51"/>
        <v>#DIV/0!</v>
      </c>
      <c r="CI38" s="8">
        <f>CI39+CI40+CI41+CI42+CI43+CI44+CI45</f>
        <v>53300</v>
      </c>
      <c r="CJ38" s="8">
        <f>CJ39+CJ40+CJ41+CJ42+CJ43+CJ44+CJ45</f>
        <v>52909.2</v>
      </c>
      <c r="CK38" s="12">
        <f t="shared" si="53"/>
        <v>99.266791744840518</v>
      </c>
      <c r="CL38" s="8">
        <f>CL39+CL40+CL41+CL42+CL43+CL44+CL45</f>
        <v>50000</v>
      </c>
      <c r="CM38" s="8">
        <f>CM39+CM40+CM41+CM42+CM43+CM44+CM45</f>
        <v>49652</v>
      </c>
      <c r="CN38" s="12">
        <f t="shared" si="55"/>
        <v>99.304000000000002</v>
      </c>
      <c r="CO38" s="8">
        <f>CO39+CO40+CO41+CO42+CO43+CO44+CO45</f>
        <v>3300</v>
      </c>
      <c r="CP38" s="8">
        <f>CP39+CP40+CP41+CP42+CP43+CP44+CP45</f>
        <v>3257.2</v>
      </c>
      <c r="CQ38" s="12">
        <f t="shared" si="57"/>
        <v>98.703030303030289</v>
      </c>
      <c r="CR38" s="8">
        <f>CR39+CR40+CR41+CR42+CR43+CR44+CR45</f>
        <v>0</v>
      </c>
      <c r="CS38" s="8">
        <f>CS39+CS40+CS41+CS42+CS43+CS44+CS45</f>
        <v>0</v>
      </c>
      <c r="CT38" s="12" t="e">
        <f t="shared" si="59"/>
        <v>#DIV/0!</v>
      </c>
      <c r="CU38" s="8">
        <f>CU39+CU40+CU41+CU42+CU43+CU44+CU45</f>
        <v>0</v>
      </c>
      <c r="CV38" s="8">
        <f>CV39+CV40+CV41+CV42+CV43+CV44+CV45</f>
        <v>0</v>
      </c>
      <c r="CW38" s="12" t="e">
        <f t="shared" si="61"/>
        <v>#DIV/0!</v>
      </c>
      <c r="CX38" s="8">
        <f>CX39+CX40+CX41+CX42+CX43+CX44+CX45</f>
        <v>0</v>
      </c>
      <c r="CY38" s="8">
        <f>CY39+CY40+CY41+CY42+CY43+CY44+CY45</f>
        <v>0</v>
      </c>
      <c r="CZ38" s="12" t="e">
        <f t="shared" si="63"/>
        <v>#DIV/0!</v>
      </c>
      <c r="DA38" s="8">
        <f>DA39+DA40+DA41+DA42+DA43+DA44+DA45</f>
        <v>472700</v>
      </c>
      <c r="DB38" s="8">
        <f>DB39+DB40+DB41+DB42+DB43+DB44+DB45</f>
        <v>145628.89000000001</v>
      </c>
      <c r="DC38" s="12">
        <f t="shared" si="65"/>
        <v>30.807888724349485</v>
      </c>
      <c r="DD38" s="8">
        <f>DD39+DD40+DD41+DD42+DD43+DD44+DD45</f>
        <v>220000</v>
      </c>
      <c r="DE38" s="8">
        <f>DE39+DE40+DE41+DE42+DE43+DE44+DE45</f>
        <v>0</v>
      </c>
      <c r="DF38" s="12">
        <f t="shared" si="66"/>
        <v>0</v>
      </c>
      <c r="DG38" s="8">
        <f>DG39+DG40+DG41+DG42+DG43+DG44+DG45</f>
        <v>252700</v>
      </c>
      <c r="DH38" s="8">
        <f>DH39+DH40+DH41+DH42+DH43+DH44+DH45</f>
        <v>145628.89000000001</v>
      </c>
      <c r="DI38" s="12">
        <f t="shared" si="80"/>
        <v>57.62916106054611</v>
      </c>
      <c r="DJ38" s="8">
        <f>DJ39+DJ40+DJ41+DJ42+DJ43+DJ44+DJ45</f>
        <v>0</v>
      </c>
      <c r="DK38" s="8">
        <f>DK39+DK40+DK41+DK42+DK43+DK44+DK45</f>
        <v>0</v>
      </c>
      <c r="DL38" s="12" t="e">
        <f t="shared" si="68"/>
        <v>#DIV/0!</v>
      </c>
      <c r="DM38" s="8">
        <f>DM39+DM40+DM41+DM42+DM43+DM44+DM45</f>
        <v>0</v>
      </c>
      <c r="DN38" s="8">
        <f>DN39+DN40+DN41+DN42+DN43+DN44+DN45</f>
        <v>0</v>
      </c>
      <c r="DO38" s="12" t="e">
        <f t="shared" si="69"/>
        <v>#DIV/0!</v>
      </c>
      <c r="DP38" s="8">
        <f>DP39+DP40+DP41+DP42+DP43+DP44+DP45</f>
        <v>0</v>
      </c>
      <c r="DQ38" s="8">
        <f>DQ39+DQ40+DQ41+DQ42+DQ43+DQ44+DQ45</f>
        <v>0</v>
      </c>
      <c r="DR38" s="12" t="e">
        <f t="shared" si="70"/>
        <v>#DIV/0!</v>
      </c>
      <c r="DS38" s="8">
        <f>DS39+DS40+DS41+DS42+DS43+DS44+DS45</f>
        <v>232000</v>
      </c>
      <c r="DT38" s="8">
        <f>DT39+DT40+DT41+DT42+DT43+DT44+DT45</f>
        <v>125000</v>
      </c>
      <c r="DU38" s="12">
        <f t="shared" si="71"/>
        <v>53.879310344827594</v>
      </c>
      <c r="DV38" s="8">
        <f>DV39+DV40+DV41+DV42+DV43+DV44+DV45</f>
        <v>20700</v>
      </c>
      <c r="DW38" s="8">
        <f>DW39+DW40+DW41+DW42+DW43+DW44+DW45</f>
        <v>20628.89</v>
      </c>
      <c r="DX38" s="12">
        <f t="shared" si="72"/>
        <v>99.656473429951689</v>
      </c>
      <c r="DY38" s="8">
        <f>DY39+DY40+DY41+DY42+DY43+DY44+DY45</f>
        <v>0</v>
      </c>
      <c r="DZ38" s="8">
        <f>DZ39+DZ40+DZ41+DZ42+DZ43+DZ44+DZ45</f>
        <v>0</v>
      </c>
      <c r="EA38" s="12" t="e">
        <f t="shared" si="73"/>
        <v>#DIV/0!</v>
      </c>
      <c r="EB38" s="8">
        <f>EB39+EB40+EB41+EB42+EB43+EB44+EB45</f>
        <v>874600</v>
      </c>
      <c r="EC38" s="8">
        <f>EC39+EC40+EC41+EC42+EC43+EC44+EC45</f>
        <v>319115.11000000004</v>
      </c>
      <c r="ED38" s="12">
        <f t="shared" si="74"/>
        <v>36.486978047107257</v>
      </c>
    </row>
    <row r="39" spans="1:147" x14ac:dyDescent="0.25">
      <c r="B39" s="15">
        <v>244</v>
      </c>
      <c r="C39" s="16" t="s">
        <v>40</v>
      </c>
      <c r="D39" s="5"/>
      <c r="E39" s="5"/>
      <c r="F39" s="8">
        <f>I39+U39+BB39+BN39+CI39+BK39</f>
        <v>168000</v>
      </c>
      <c r="G39" s="8">
        <f t="shared" si="456"/>
        <v>0</v>
      </c>
      <c r="H39" s="12">
        <f t="shared" si="76"/>
        <v>0</v>
      </c>
      <c r="I39" s="6">
        <f>L39+O39+R39</f>
        <v>0</v>
      </c>
      <c r="J39" s="6">
        <f t="shared" si="457"/>
        <v>0</v>
      </c>
      <c r="K39" s="12" t="e">
        <f t="shared" si="1"/>
        <v>#DIV/0!</v>
      </c>
      <c r="L39" s="6"/>
      <c r="M39" s="6"/>
      <c r="N39" s="12" t="e">
        <f t="shared" si="3"/>
        <v>#DIV/0!</v>
      </c>
      <c r="O39" s="6"/>
      <c r="P39" s="6"/>
      <c r="Q39" s="12" t="e">
        <f t="shared" si="5"/>
        <v>#DIV/0!</v>
      </c>
      <c r="R39" s="6"/>
      <c r="S39" s="6"/>
      <c r="T39" s="12" t="e">
        <f t="shared" si="7"/>
        <v>#DIV/0!</v>
      </c>
      <c r="U39" s="6">
        <f>X39+AA39+AD39+AG39+AM39+AP39+AJ39</f>
        <v>168000</v>
      </c>
      <c r="V39" s="6">
        <f t="shared" si="458"/>
        <v>0</v>
      </c>
      <c r="W39" s="12">
        <f t="shared" si="9"/>
        <v>0</v>
      </c>
      <c r="X39" s="6"/>
      <c r="Y39" s="6"/>
      <c r="Z39" s="12" t="e">
        <f t="shared" si="11"/>
        <v>#DIV/0!</v>
      </c>
      <c r="AA39" s="6"/>
      <c r="AB39" s="6"/>
      <c r="AC39" s="12" t="e">
        <f t="shared" si="13"/>
        <v>#DIV/0!</v>
      </c>
      <c r="AD39" s="6">
        <f>200000-200000</f>
        <v>0</v>
      </c>
      <c r="AE39" s="6"/>
      <c r="AF39" s="12" t="e">
        <f t="shared" si="15"/>
        <v>#DIV/0!</v>
      </c>
      <c r="AG39" s="6"/>
      <c r="AH39" s="6"/>
      <c r="AI39" s="12" t="e">
        <f t="shared" si="17"/>
        <v>#DIV/0!</v>
      </c>
      <c r="AJ39" s="6"/>
      <c r="AK39" s="6"/>
      <c r="AL39" s="12" t="e">
        <f t="shared" si="19"/>
        <v>#DIV/0!</v>
      </c>
      <c r="AM39" s="26"/>
      <c r="AN39" s="6"/>
      <c r="AO39" s="12" t="e">
        <f t="shared" si="21"/>
        <v>#DIV/0!</v>
      </c>
      <c r="AP39" s="44">
        <f>168000</f>
        <v>168000</v>
      </c>
      <c r="AQ39" s="44"/>
      <c r="AR39" s="12">
        <f t="shared" si="23"/>
        <v>0</v>
      </c>
      <c r="AS39" s="12"/>
      <c r="AT39" s="12"/>
      <c r="AU39" s="12"/>
      <c r="AV39" s="44"/>
      <c r="AW39" s="44"/>
      <c r="AX39" s="12" t="e">
        <f t="shared" si="27"/>
        <v>#DIV/0!</v>
      </c>
      <c r="AY39" s="12"/>
      <c r="AZ39" s="12"/>
      <c r="BA39" s="12" t="e">
        <f t="shared" si="29"/>
        <v>#DIV/0!</v>
      </c>
      <c r="BB39" s="12">
        <f>BE39</f>
        <v>0</v>
      </c>
      <c r="BC39" s="12">
        <f>BF39</f>
        <v>0</v>
      </c>
      <c r="BD39" s="12" t="e">
        <f t="shared" si="31"/>
        <v>#DIV/0!</v>
      </c>
      <c r="BE39" s="6"/>
      <c r="BF39" s="6"/>
      <c r="BG39" s="12" t="e">
        <f t="shared" si="33"/>
        <v>#DIV/0!</v>
      </c>
      <c r="BH39" s="12"/>
      <c r="BI39" s="12"/>
      <c r="BJ39" s="12"/>
      <c r="BK39" s="11"/>
      <c r="BL39" s="11"/>
      <c r="BM39" s="12" t="e">
        <f t="shared" si="37"/>
        <v>#DIV/0!</v>
      </c>
      <c r="BN39" s="6">
        <f>BQ39+CF39</f>
        <v>0</v>
      </c>
      <c r="BO39" s="6">
        <f>BR39+CG39</f>
        <v>0</v>
      </c>
      <c r="BP39" s="12" t="e">
        <f>BO39/BN39*100</f>
        <v>#DIV/0!</v>
      </c>
      <c r="BQ39" s="6"/>
      <c r="BR39" s="6"/>
      <c r="BS39" s="12" t="e">
        <f t="shared" si="41"/>
        <v>#DIV/0!</v>
      </c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12" t="e">
        <f t="shared" si="51"/>
        <v>#DIV/0!</v>
      </c>
      <c r="CI39" s="6">
        <f t="shared" si="459"/>
        <v>0</v>
      </c>
      <c r="CJ39" s="6">
        <f t="shared" si="459"/>
        <v>0</v>
      </c>
      <c r="CK39" s="12" t="e">
        <f t="shared" si="53"/>
        <v>#DIV/0!</v>
      </c>
      <c r="CL39" s="6"/>
      <c r="CM39" s="6"/>
      <c r="CN39" s="12" t="e">
        <f t="shared" si="55"/>
        <v>#DIV/0!</v>
      </c>
      <c r="CO39" s="6"/>
      <c r="CP39" s="6"/>
      <c r="CQ39" s="12" t="e">
        <f t="shared" si="57"/>
        <v>#DIV/0!</v>
      </c>
      <c r="CR39" s="6"/>
      <c r="CS39" s="6"/>
      <c r="CT39" s="12" t="e">
        <f t="shared" si="59"/>
        <v>#DIV/0!</v>
      </c>
      <c r="CU39" s="6"/>
      <c r="CV39" s="6"/>
      <c r="CW39" s="12" t="e">
        <f t="shared" si="61"/>
        <v>#DIV/0!</v>
      </c>
      <c r="CX39" s="6"/>
      <c r="CY39" s="6"/>
      <c r="CZ39" s="12" t="e">
        <f t="shared" si="63"/>
        <v>#DIV/0!</v>
      </c>
      <c r="DA39" s="6">
        <f t="shared" ref="DA39:DB44" si="477">DD39+DJ39+DM39+DP39+DS39+DV39+DY39</f>
        <v>472700</v>
      </c>
      <c r="DB39" s="6">
        <f t="shared" si="477"/>
        <v>145628.89000000001</v>
      </c>
      <c r="DC39" s="12">
        <f t="shared" si="65"/>
        <v>30.807888724349485</v>
      </c>
      <c r="DD39" s="6">
        <f>250000-50000+20000</f>
        <v>220000</v>
      </c>
      <c r="DE39" s="6"/>
      <c r="DF39" s="12">
        <f t="shared" si="66"/>
        <v>0</v>
      </c>
      <c r="DG39" s="65">
        <f t="shared" ref="DG39:DH44" si="478">DJ39+DM39+DP39+DS39+DV39+DY39</f>
        <v>252700</v>
      </c>
      <c r="DH39" s="65">
        <f t="shared" si="478"/>
        <v>145628.89000000001</v>
      </c>
      <c r="DI39" s="12">
        <f t="shared" si="80"/>
        <v>57.62916106054611</v>
      </c>
      <c r="DJ39" s="6">
        <f>40000-40000</f>
        <v>0</v>
      </c>
      <c r="DK39" s="6"/>
      <c r="DL39" s="12" t="e">
        <f t="shared" si="68"/>
        <v>#DIV/0!</v>
      </c>
      <c r="DM39" s="6"/>
      <c r="DN39" s="6"/>
      <c r="DO39" s="12" t="e">
        <f t="shared" si="69"/>
        <v>#DIV/0!</v>
      </c>
      <c r="DP39" s="6"/>
      <c r="DQ39" s="6"/>
      <c r="DR39" s="12" t="e">
        <f t="shared" si="70"/>
        <v>#DIV/0!</v>
      </c>
      <c r="DS39" s="6">
        <f>50000-18000+200000</f>
        <v>232000</v>
      </c>
      <c r="DT39" s="6">
        <f>25000+100000</f>
        <v>125000</v>
      </c>
      <c r="DU39" s="12">
        <f t="shared" si="71"/>
        <v>53.879310344827594</v>
      </c>
      <c r="DV39" s="44">
        <f>20700</f>
        <v>20700</v>
      </c>
      <c r="DW39" s="6">
        <f>20628.89</f>
        <v>20628.89</v>
      </c>
      <c r="DX39" s="12">
        <f t="shared" si="72"/>
        <v>99.656473429951689</v>
      </c>
      <c r="DY39" s="12"/>
      <c r="DZ39" s="12"/>
      <c r="EA39" s="12" t="e">
        <f t="shared" si="73"/>
        <v>#DIV/0!</v>
      </c>
      <c r="EB39" s="6">
        <f t="shared" ref="EB39:EC44" si="479">I39+U39+BB39+BN39+CI39+DA39+BK39</f>
        <v>640700</v>
      </c>
      <c r="EC39" s="6">
        <f t="shared" si="479"/>
        <v>145628.89000000001</v>
      </c>
      <c r="ED39" s="12">
        <f t="shared" si="74"/>
        <v>22.729653503980025</v>
      </c>
      <c r="EE39">
        <f t="shared" si="116"/>
        <v>1</v>
      </c>
      <c r="EF39">
        <f t="shared" si="117"/>
        <v>1</v>
      </c>
      <c r="EG39">
        <f t="shared" si="118"/>
        <v>1</v>
      </c>
      <c r="EH39">
        <f t="shared" si="119"/>
        <v>1</v>
      </c>
      <c r="EI39">
        <f t="shared" si="120"/>
        <v>1</v>
      </c>
      <c r="EJ39">
        <f t="shared" si="121"/>
        <v>1</v>
      </c>
      <c r="EK39">
        <f t="shared" si="122"/>
        <v>1</v>
      </c>
      <c r="EL39">
        <f t="shared" si="123"/>
        <v>1</v>
      </c>
      <c r="EM39">
        <f t="shared" si="124"/>
        <v>1</v>
      </c>
      <c r="EN39">
        <f t="shared" si="125"/>
        <v>1</v>
      </c>
      <c r="EO39">
        <f t="shared" si="126"/>
        <v>1</v>
      </c>
      <c r="EP39">
        <f t="shared" si="127"/>
        <v>1</v>
      </c>
      <c r="EQ39">
        <f t="shared" si="128"/>
        <v>12</v>
      </c>
    </row>
    <row r="40" spans="1:147" x14ac:dyDescent="0.25">
      <c r="A40" s="5"/>
      <c r="B40" s="15">
        <v>245</v>
      </c>
      <c r="C40" s="5" t="s">
        <v>87</v>
      </c>
      <c r="D40" s="5"/>
      <c r="E40" s="5"/>
      <c r="F40" s="8">
        <f t="shared" ref="F40:G53" si="480">I40+U40+BB40+BN40+CI40+BK40</f>
        <v>0</v>
      </c>
      <c r="G40" s="8">
        <f t="shared" si="456"/>
        <v>0</v>
      </c>
      <c r="H40" s="12" t="e">
        <f t="shared" si="76"/>
        <v>#DIV/0!</v>
      </c>
      <c r="I40" s="6">
        <f t="shared" ref="I40:I53" si="481">L40+O40+R40</f>
        <v>0</v>
      </c>
      <c r="J40" s="6">
        <f t="shared" si="457"/>
        <v>0</v>
      </c>
      <c r="K40" s="12" t="e">
        <f t="shared" si="1"/>
        <v>#DIV/0!</v>
      </c>
      <c r="L40" s="6"/>
      <c r="M40" s="6"/>
      <c r="N40" s="12" t="e">
        <f t="shared" si="3"/>
        <v>#DIV/0!</v>
      </c>
      <c r="O40" s="5"/>
      <c r="P40" s="5"/>
      <c r="Q40" s="12" t="e">
        <f t="shared" si="5"/>
        <v>#DIV/0!</v>
      </c>
      <c r="R40" s="6"/>
      <c r="S40" s="6"/>
      <c r="T40" s="12" t="e">
        <f t="shared" si="7"/>
        <v>#DIV/0!</v>
      </c>
      <c r="U40" s="6">
        <f t="shared" ref="U40" si="482">X40+AA40+AD40+AG40+AM40+AP40+AJ40</f>
        <v>0</v>
      </c>
      <c r="V40" s="6">
        <f t="shared" si="458"/>
        <v>0</v>
      </c>
      <c r="W40" s="12" t="e">
        <f t="shared" si="9"/>
        <v>#DIV/0!</v>
      </c>
      <c r="X40" s="6"/>
      <c r="Y40" s="6"/>
      <c r="Z40" s="12" t="e">
        <f t="shared" si="11"/>
        <v>#DIV/0!</v>
      </c>
      <c r="AA40" s="6"/>
      <c r="AB40" s="6"/>
      <c r="AC40" s="12" t="e">
        <f t="shared" si="13"/>
        <v>#DIV/0!</v>
      </c>
      <c r="AD40" s="6"/>
      <c r="AE40" s="6"/>
      <c r="AF40" s="12" t="e">
        <f t="shared" si="15"/>
        <v>#DIV/0!</v>
      </c>
      <c r="AG40" s="6"/>
      <c r="AH40" s="6"/>
      <c r="AI40" s="12" t="e">
        <f t="shared" si="17"/>
        <v>#DIV/0!</v>
      </c>
      <c r="AJ40" s="6"/>
      <c r="AK40" s="6"/>
      <c r="AL40" s="12" t="e">
        <f t="shared" si="19"/>
        <v>#DIV/0!</v>
      </c>
      <c r="AM40" s="26"/>
      <c r="AN40" s="6"/>
      <c r="AO40" s="12" t="e">
        <f t="shared" si="21"/>
        <v>#DIV/0!</v>
      </c>
      <c r="AP40" s="44"/>
      <c r="AQ40" s="44"/>
      <c r="AR40" s="12" t="e">
        <f t="shared" si="23"/>
        <v>#DIV/0!</v>
      </c>
      <c r="AS40" s="12"/>
      <c r="AT40" s="12"/>
      <c r="AU40" s="12"/>
      <c r="AV40" s="44"/>
      <c r="AW40" s="44"/>
      <c r="AX40" s="12" t="e">
        <f t="shared" si="27"/>
        <v>#DIV/0!</v>
      </c>
      <c r="AY40" s="12"/>
      <c r="AZ40" s="12"/>
      <c r="BA40" s="12" t="e">
        <f t="shared" si="29"/>
        <v>#DIV/0!</v>
      </c>
      <c r="BB40" s="12"/>
      <c r="BC40" s="12"/>
      <c r="BD40" s="12" t="e">
        <f t="shared" si="31"/>
        <v>#DIV/0!</v>
      </c>
      <c r="BE40" s="6"/>
      <c r="BF40" s="6"/>
      <c r="BG40" s="12" t="e">
        <f t="shared" si="33"/>
        <v>#DIV/0!</v>
      </c>
      <c r="BH40" s="12"/>
      <c r="BI40" s="12"/>
      <c r="BJ40" s="12"/>
      <c r="BK40" s="11"/>
      <c r="BL40" s="11"/>
      <c r="BM40" s="12" t="e">
        <f t="shared" si="37"/>
        <v>#DIV/0!</v>
      </c>
      <c r="BN40" s="6">
        <f>BQ40+CF40</f>
        <v>0</v>
      </c>
      <c r="BO40" s="6">
        <f>BR40+CG40</f>
        <v>0</v>
      </c>
      <c r="BP40" s="12" t="e">
        <f t="shared" ref="BP40:BP53" si="483">BO40/BN40*100</f>
        <v>#DIV/0!</v>
      </c>
      <c r="BQ40" s="6"/>
      <c r="BR40" s="6"/>
      <c r="BS40" s="12" t="e">
        <f t="shared" si="41"/>
        <v>#DIV/0!</v>
      </c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12" t="e">
        <f t="shared" si="51"/>
        <v>#DIV/0!</v>
      </c>
      <c r="CI40" s="6">
        <f t="shared" si="459"/>
        <v>0</v>
      </c>
      <c r="CJ40" s="6">
        <f t="shared" si="459"/>
        <v>0</v>
      </c>
      <c r="CK40" s="12" t="e">
        <f t="shared" si="53"/>
        <v>#DIV/0!</v>
      </c>
      <c r="CL40" s="6"/>
      <c r="CM40" s="6"/>
      <c r="CN40" s="12" t="e">
        <f t="shared" si="55"/>
        <v>#DIV/0!</v>
      </c>
      <c r="CO40" s="6"/>
      <c r="CP40" s="6"/>
      <c r="CQ40" s="12" t="e">
        <f t="shared" si="57"/>
        <v>#DIV/0!</v>
      </c>
      <c r="CR40" s="6"/>
      <c r="CS40" s="6"/>
      <c r="CT40" s="12" t="e">
        <f t="shared" si="59"/>
        <v>#DIV/0!</v>
      </c>
      <c r="CU40" s="6"/>
      <c r="CV40" s="6"/>
      <c r="CW40" s="12" t="e">
        <f t="shared" si="61"/>
        <v>#DIV/0!</v>
      </c>
      <c r="CX40" s="6"/>
      <c r="CY40" s="6"/>
      <c r="CZ40" s="12" t="e">
        <f t="shared" si="63"/>
        <v>#DIV/0!</v>
      </c>
      <c r="DA40" s="6">
        <f t="shared" si="477"/>
        <v>0</v>
      </c>
      <c r="DB40" s="6">
        <f t="shared" si="477"/>
        <v>0</v>
      </c>
      <c r="DC40" s="12" t="e">
        <f t="shared" si="65"/>
        <v>#DIV/0!</v>
      </c>
      <c r="DD40" s="6"/>
      <c r="DE40" s="6"/>
      <c r="DF40" s="12" t="e">
        <f t="shared" si="66"/>
        <v>#DIV/0!</v>
      </c>
      <c r="DG40" s="65">
        <f t="shared" si="478"/>
        <v>0</v>
      </c>
      <c r="DH40" s="65">
        <f t="shared" si="478"/>
        <v>0</v>
      </c>
      <c r="DI40" s="12" t="e">
        <f t="shared" si="80"/>
        <v>#DIV/0!</v>
      </c>
      <c r="DJ40" s="6"/>
      <c r="DK40" s="6"/>
      <c r="DL40" s="12" t="e">
        <f t="shared" si="68"/>
        <v>#DIV/0!</v>
      </c>
      <c r="DM40" s="6"/>
      <c r="DN40" s="6"/>
      <c r="DO40" s="12" t="e">
        <f t="shared" si="69"/>
        <v>#DIV/0!</v>
      </c>
      <c r="DP40" s="6"/>
      <c r="DQ40" s="6"/>
      <c r="DR40" s="12" t="e">
        <f t="shared" si="70"/>
        <v>#DIV/0!</v>
      </c>
      <c r="DS40" s="6"/>
      <c r="DT40" s="6"/>
      <c r="DU40" s="12" t="e">
        <f t="shared" si="71"/>
        <v>#DIV/0!</v>
      </c>
      <c r="DV40" s="44"/>
      <c r="DW40" s="6"/>
      <c r="DX40" s="12" t="e">
        <f t="shared" si="72"/>
        <v>#DIV/0!</v>
      </c>
      <c r="DY40" s="12"/>
      <c r="DZ40" s="12"/>
      <c r="EA40" s="12" t="e">
        <f t="shared" si="73"/>
        <v>#DIV/0!</v>
      </c>
      <c r="EB40" s="6">
        <f t="shared" si="479"/>
        <v>0</v>
      </c>
      <c r="EC40" s="6">
        <f t="shared" si="479"/>
        <v>0</v>
      </c>
      <c r="ED40" s="12" t="e">
        <f t="shared" si="74"/>
        <v>#DIV/0!</v>
      </c>
      <c r="EE40">
        <f t="shared" si="116"/>
        <v>1</v>
      </c>
      <c r="EF40">
        <f t="shared" si="117"/>
        <v>1</v>
      </c>
      <c r="EG40">
        <f t="shared" si="118"/>
        <v>1</v>
      </c>
      <c r="EH40">
        <f t="shared" si="119"/>
        <v>1</v>
      </c>
      <c r="EI40">
        <f t="shared" si="120"/>
        <v>1</v>
      </c>
      <c r="EJ40">
        <f t="shared" si="121"/>
        <v>1</v>
      </c>
      <c r="EK40">
        <f t="shared" si="122"/>
        <v>1</v>
      </c>
      <c r="EL40">
        <f t="shared" si="123"/>
        <v>1</v>
      </c>
      <c r="EM40">
        <f t="shared" si="124"/>
        <v>1</v>
      </c>
      <c r="EN40">
        <f t="shared" si="125"/>
        <v>1</v>
      </c>
      <c r="EO40">
        <f t="shared" si="126"/>
        <v>1</v>
      </c>
      <c r="EP40">
        <f t="shared" si="127"/>
        <v>1</v>
      </c>
      <c r="EQ40">
        <f t="shared" si="128"/>
        <v>12</v>
      </c>
    </row>
    <row r="41" spans="1:147" x14ac:dyDescent="0.25">
      <c r="A41" s="5"/>
      <c r="B41" s="15">
        <v>247</v>
      </c>
      <c r="C41" s="16" t="s">
        <v>111</v>
      </c>
      <c r="D41" s="5"/>
      <c r="E41" s="5"/>
      <c r="F41" s="8">
        <f t="shared" ref="F41" si="484">I41+U41+BB41+BN41+CI41+BK41</f>
        <v>180600</v>
      </c>
      <c r="G41" s="8">
        <f t="shared" ref="G41" si="485">J41+V41+BC41+BO41+CJ41+BL41</f>
        <v>120577.02</v>
      </c>
      <c r="H41" s="12">
        <f t="shared" ref="H41" si="486">G41/F41*100</f>
        <v>66.764684385382068</v>
      </c>
      <c r="I41" s="6">
        <f t="shared" ref="I41" si="487">L41+O41+R41</f>
        <v>0</v>
      </c>
      <c r="J41" s="6">
        <f t="shared" ref="J41" si="488">M41+P41+S41</f>
        <v>0</v>
      </c>
      <c r="K41" s="12" t="e">
        <f t="shared" ref="K41" si="489">J41/I41*100</f>
        <v>#DIV/0!</v>
      </c>
      <c r="L41" s="6"/>
      <c r="M41" s="6"/>
      <c r="N41" s="12" t="e">
        <f t="shared" ref="N41" si="490">M41/L41*100</f>
        <v>#DIV/0!</v>
      </c>
      <c r="O41" s="5"/>
      <c r="P41" s="5"/>
      <c r="Q41" s="12" t="e">
        <f t="shared" ref="Q41" si="491">P41/O41*100</f>
        <v>#DIV/0!</v>
      </c>
      <c r="R41" s="6"/>
      <c r="S41" s="6"/>
      <c r="T41" s="12" t="e">
        <f t="shared" ref="T41" si="492">S41/R41*100</f>
        <v>#DIV/0!</v>
      </c>
      <c r="U41" s="6">
        <f t="shared" ref="U41" si="493">X41+AA41+AD41+AG41+AM41+AP41+AJ41</f>
        <v>180600</v>
      </c>
      <c r="V41" s="6">
        <f t="shared" ref="V41" si="494">Y41+AB41+AE41+AH41+AN41+AQ41+AK41</f>
        <v>120577.02</v>
      </c>
      <c r="W41" s="12">
        <f t="shared" ref="W41" si="495">V41/U41*100</f>
        <v>66.764684385382068</v>
      </c>
      <c r="X41" s="6"/>
      <c r="Y41" s="6"/>
      <c r="Z41" s="12" t="e">
        <f t="shared" ref="Z41" si="496">Y41/X41*100</f>
        <v>#DIV/0!</v>
      </c>
      <c r="AA41" s="6"/>
      <c r="AB41" s="6"/>
      <c r="AC41" s="12" t="e">
        <f t="shared" ref="AC41" si="497">AB41/AA41*100</f>
        <v>#DIV/0!</v>
      </c>
      <c r="AD41" s="6">
        <f>200000-23100-100000+43700+60000</f>
        <v>180600</v>
      </c>
      <c r="AE41" s="6">
        <f>27262.14+93314.88</f>
        <v>120577.02</v>
      </c>
      <c r="AF41" s="12">
        <f t="shared" si="15"/>
        <v>66.764684385382068</v>
      </c>
      <c r="AG41" s="6"/>
      <c r="AH41" s="6"/>
      <c r="AI41" s="12" t="e">
        <f t="shared" si="17"/>
        <v>#DIV/0!</v>
      </c>
      <c r="AJ41" s="6"/>
      <c r="AK41" s="6"/>
      <c r="AL41" s="12" t="e">
        <f t="shared" si="19"/>
        <v>#DIV/0!</v>
      </c>
      <c r="AM41" s="26"/>
      <c r="AN41" s="6"/>
      <c r="AO41" s="12" t="e">
        <f t="shared" si="21"/>
        <v>#DIV/0!</v>
      </c>
      <c r="AP41" s="44"/>
      <c r="AQ41" s="44"/>
      <c r="AR41" s="12" t="e">
        <f t="shared" si="23"/>
        <v>#DIV/0!</v>
      </c>
      <c r="AS41" s="12"/>
      <c r="AT41" s="12"/>
      <c r="AU41" s="12"/>
      <c r="AV41" s="44"/>
      <c r="AW41" s="44"/>
      <c r="AX41" s="12" t="e">
        <f t="shared" si="27"/>
        <v>#DIV/0!</v>
      </c>
      <c r="AY41" s="12"/>
      <c r="AZ41" s="12"/>
      <c r="BA41" s="12" t="e">
        <f t="shared" si="29"/>
        <v>#DIV/0!</v>
      </c>
      <c r="BB41" s="12"/>
      <c r="BC41" s="12"/>
      <c r="BD41" s="12"/>
      <c r="BE41" s="6"/>
      <c r="BF41" s="6"/>
      <c r="BG41" s="12"/>
      <c r="BH41" s="12"/>
      <c r="BI41" s="12"/>
      <c r="BJ41" s="12"/>
      <c r="BK41" s="11"/>
      <c r="BL41" s="11"/>
      <c r="BM41" s="12" t="e">
        <f t="shared" si="37"/>
        <v>#DIV/0!</v>
      </c>
      <c r="BN41" s="6"/>
      <c r="BO41" s="6"/>
      <c r="BP41" s="12" t="e">
        <f t="shared" si="483"/>
        <v>#DIV/0!</v>
      </c>
      <c r="BQ41" s="6"/>
      <c r="BR41" s="6"/>
      <c r="BS41" s="12" t="e">
        <f t="shared" si="41"/>
        <v>#DIV/0!</v>
      </c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12" t="e">
        <f t="shared" si="51"/>
        <v>#DIV/0!</v>
      </c>
      <c r="CI41" s="6"/>
      <c r="CJ41" s="6"/>
      <c r="CK41" s="12" t="e">
        <f t="shared" si="53"/>
        <v>#DIV/0!</v>
      </c>
      <c r="CL41" s="6"/>
      <c r="CM41" s="6"/>
      <c r="CN41" s="12" t="e">
        <f t="shared" si="55"/>
        <v>#DIV/0!</v>
      </c>
      <c r="CO41" s="6"/>
      <c r="CP41" s="6"/>
      <c r="CQ41" s="12" t="e">
        <f t="shared" si="57"/>
        <v>#DIV/0!</v>
      </c>
      <c r="CR41" s="6"/>
      <c r="CS41" s="6"/>
      <c r="CT41" s="12" t="e">
        <f t="shared" si="59"/>
        <v>#DIV/0!</v>
      </c>
      <c r="CU41" s="6"/>
      <c r="CV41" s="6"/>
      <c r="CW41" s="12" t="e">
        <f t="shared" si="61"/>
        <v>#DIV/0!</v>
      </c>
      <c r="CX41" s="6"/>
      <c r="CY41" s="6"/>
      <c r="CZ41" s="12" t="e">
        <f t="shared" si="63"/>
        <v>#DIV/0!</v>
      </c>
      <c r="DA41" s="6"/>
      <c r="DB41" s="6"/>
      <c r="DC41" s="12" t="e">
        <f t="shared" si="65"/>
        <v>#DIV/0!</v>
      </c>
      <c r="DD41" s="6"/>
      <c r="DE41" s="6"/>
      <c r="DF41" s="12" t="e">
        <f t="shared" si="66"/>
        <v>#DIV/0!</v>
      </c>
      <c r="DG41" s="65">
        <f t="shared" ref="DG41" si="498">DJ41+DM41+DP41+DS41+DV41+DY41</f>
        <v>0</v>
      </c>
      <c r="DH41" s="65">
        <f t="shared" ref="DH41" si="499">DK41+DN41+DQ41+DT41+DW41+DZ41</f>
        <v>0</v>
      </c>
      <c r="DI41" s="12" t="e">
        <f t="shared" ref="DI41" si="500">DH41/DG41*100</f>
        <v>#DIV/0!</v>
      </c>
      <c r="DJ41" s="6"/>
      <c r="DK41" s="6"/>
      <c r="DL41" s="12" t="e">
        <f t="shared" si="68"/>
        <v>#DIV/0!</v>
      </c>
      <c r="DM41" s="6"/>
      <c r="DN41" s="6"/>
      <c r="DO41" s="12" t="e">
        <f t="shared" si="69"/>
        <v>#DIV/0!</v>
      </c>
      <c r="DP41" s="6"/>
      <c r="DQ41" s="6"/>
      <c r="DR41" s="12" t="e">
        <f t="shared" si="70"/>
        <v>#DIV/0!</v>
      </c>
      <c r="DS41" s="6"/>
      <c r="DT41" s="6"/>
      <c r="DU41" s="12" t="e">
        <f t="shared" si="71"/>
        <v>#DIV/0!</v>
      </c>
      <c r="DV41" s="44"/>
      <c r="DW41" s="6"/>
      <c r="DX41" s="12" t="e">
        <f t="shared" si="72"/>
        <v>#DIV/0!</v>
      </c>
      <c r="DY41" s="12"/>
      <c r="DZ41" s="12"/>
      <c r="EA41" s="12" t="e">
        <f t="shared" si="73"/>
        <v>#DIV/0!</v>
      </c>
      <c r="EB41" s="6">
        <f t="shared" ref="EB41" si="501">I41+U41+BB41+BN41+CI41+DA41+BK41</f>
        <v>180600</v>
      </c>
      <c r="EC41" s="6">
        <f t="shared" ref="EC41" si="502">J41+V41+BC41+BO41+CJ41+DB41+BL41</f>
        <v>120577.02</v>
      </c>
      <c r="ED41" s="12">
        <f t="shared" ref="ED41" si="503">EC41/EB41*100</f>
        <v>66.764684385382068</v>
      </c>
    </row>
    <row r="42" spans="1:147" x14ac:dyDescent="0.25">
      <c r="A42" s="5"/>
      <c r="B42" s="15">
        <v>414</v>
      </c>
      <c r="C42" s="5" t="s">
        <v>89</v>
      </c>
      <c r="D42" s="5"/>
      <c r="E42" s="5"/>
      <c r="F42" s="8">
        <f t="shared" si="480"/>
        <v>0</v>
      </c>
      <c r="G42" s="8">
        <f>J42+V42+BC42+BO42+CJ42+BL42</f>
        <v>0</v>
      </c>
      <c r="H42" s="12" t="e">
        <f t="shared" si="76"/>
        <v>#DIV/0!</v>
      </c>
      <c r="I42" s="6">
        <f t="shared" si="481"/>
        <v>0</v>
      </c>
      <c r="J42" s="6">
        <f t="shared" si="457"/>
        <v>0</v>
      </c>
      <c r="K42" s="12" t="e">
        <f t="shared" si="1"/>
        <v>#DIV/0!</v>
      </c>
      <c r="L42" s="6"/>
      <c r="M42" s="6"/>
      <c r="N42" s="12" t="e">
        <f t="shared" si="3"/>
        <v>#DIV/0!</v>
      </c>
      <c r="O42" s="5"/>
      <c r="P42" s="5"/>
      <c r="Q42" s="12" t="e">
        <f t="shared" si="5"/>
        <v>#DIV/0!</v>
      </c>
      <c r="R42" s="6"/>
      <c r="S42" s="6"/>
      <c r="T42" s="12" t="e">
        <f t="shared" si="7"/>
        <v>#DIV/0!</v>
      </c>
      <c r="U42" s="6">
        <f>X42+AA42+AD42+AG42+AM42+AP42+AJ42+AV42</f>
        <v>0</v>
      </c>
      <c r="V42" s="6">
        <f>Y42+AB42+AE42+AH42+AN42+AQ42+AK42+AW42</f>
        <v>0</v>
      </c>
      <c r="W42" s="12" t="e">
        <f t="shared" si="9"/>
        <v>#DIV/0!</v>
      </c>
      <c r="X42" s="6"/>
      <c r="Y42" s="6"/>
      <c r="Z42" s="12" t="e">
        <f t="shared" si="11"/>
        <v>#DIV/0!</v>
      </c>
      <c r="AA42" s="6"/>
      <c r="AB42" s="6"/>
      <c r="AC42" s="12" t="e">
        <f t="shared" si="13"/>
        <v>#DIV/0!</v>
      </c>
      <c r="AD42" s="6"/>
      <c r="AE42" s="6"/>
      <c r="AF42" s="12" t="e">
        <f t="shared" si="15"/>
        <v>#DIV/0!</v>
      </c>
      <c r="AG42" s="6"/>
      <c r="AH42" s="6"/>
      <c r="AI42" s="12" t="e">
        <f t="shared" si="17"/>
        <v>#DIV/0!</v>
      </c>
      <c r="AJ42" s="6"/>
      <c r="AK42" s="6"/>
      <c r="AL42" s="12" t="e">
        <f t="shared" si="19"/>
        <v>#DIV/0!</v>
      </c>
      <c r="AM42" s="26"/>
      <c r="AN42" s="6"/>
      <c r="AO42" s="12" t="e">
        <f t="shared" si="21"/>
        <v>#DIV/0!</v>
      </c>
      <c r="AP42" s="44"/>
      <c r="AQ42" s="44"/>
      <c r="AR42" s="12" t="e">
        <f t="shared" si="23"/>
        <v>#DIV/0!</v>
      </c>
      <c r="AS42" s="12"/>
      <c r="AT42" s="12"/>
      <c r="AU42" s="12"/>
      <c r="AV42" s="44"/>
      <c r="AW42" s="44"/>
      <c r="AX42" s="12" t="e">
        <f t="shared" si="27"/>
        <v>#DIV/0!</v>
      </c>
      <c r="AY42" s="12"/>
      <c r="AZ42" s="12"/>
      <c r="BA42" s="12" t="e">
        <f t="shared" si="29"/>
        <v>#DIV/0!</v>
      </c>
      <c r="BB42" s="12"/>
      <c r="BC42" s="12"/>
      <c r="BD42" s="12" t="e">
        <f t="shared" si="31"/>
        <v>#DIV/0!</v>
      </c>
      <c r="BE42" s="6"/>
      <c r="BF42" s="6"/>
      <c r="BG42" s="12" t="e">
        <f t="shared" si="33"/>
        <v>#DIV/0!</v>
      </c>
      <c r="BH42" s="12"/>
      <c r="BI42" s="12"/>
      <c r="BJ42" s="12"/>
      <c r="BK42" s="11"/>
      <c r="BL42" s="11"/>
      <c r="BM42" s="12" t="e">
        <f t="shared" si="37"/>
        <v>#DIV/0!</v>
      </c>
      <c r="BN42" s="6"/>
      <c r="BO42" s="6"/>
      <c r="BP42" s="12" t="e">
        <f t="shared" si="483"/>
        <v>#DIV/0!</v>
      </c>
      <c r="BQ42" s="6"/>
      <c r="BR42" s="6"/>
      <c r="BS42" s="12" t="e">
        <f t="shared" si="41"/>
        <v>#DIV/0!</v>
      </c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12" t="e">
        <f t="shared" si="51"/>
        <v>#DIV/0!</v>
      </c>
      <c r="CI42" s="6">
        <f t="shared" si="459"/>
        <v>0</v>
      </c>
      <c r="CJ42" s="6">
        <f t="shared" si="459"/>
        <v>0</v>
      </c>
      <c r="CK42" s="12" t="e">
        <f t="shared" si="53"/>
        <v>#DIV/0!</v>
      </c>
      <c r="CL42" s="6"/>
      <c r="CM42" s="6"/>
      <c r="CN42" s="12" t="e">
        <f t="shared" si="55"/>
        <v>#DIV/0!</v>
      </c>
      <c r="CO42" s="6"/>
      <c r="CP42" s="6"/>
      <c r="CQ42" s="12" t="e">
        <f t="shared" si="57"/>
        <v>#DIV/0!</v>
      </c>
      <c r="CR42" s="6"/>
      <c r="CS42" s="6"/>
      <c r="CT42" s="12" t="e">
        <f t="shared" si="59"/>
        <v>#DIV/0!</v>
      </c>
      <c r="CU42" s="6"/>
      <c r="CV42" s="6"/>
      <c r="CW42" s="12" t="e">
        <f t="shared" si="61"/>
        <v>#DIV/0!</v>
      </c>
      <c r="CX42" s="6"/>
      <c r="CY42" s="6"/>
      <c r="CZ42" s="12" t="e">
        <f t="shared" si="63"/>
        <v>#DIV/0!</v>
      </c>
      <c r="DA42" s="6">
        <f t="shared" si="477"/>
        <v>0</v>
      </c>
      <c r="DB42" s="6">
        <f t="shared" si="477"/>
        <v>0</v>
      </c>
      <c r="DC42" s="12" t="e">
        <f t="shared" si="65"/>
        <v>#DIV/0!</v>
      </c>
      <c r="DD42" s="6">
        <v>0</v>
      </c>
      <c r="DE42" s="6"/>
      <c r="DF42" s="12" t="e">
        <f t="shared" si="66"/>
        <v>#DIV/0!</v>
      </c>
      <c r="DG42" s="65">
        <f t="shared" si="478"/>
        <v>0</v>
      </c>
      <c r="DH42" s="65">
        <f t="shared" si="478"/>
        <v>0</v>
      </c>
      <c r="DI42" s="12" t="e">
        <f t="shared" si="80"/>
        <v>#DIV/0!</v>
      </c>
      <c r="DJ42" s="6"/>
      <c r="DK42" s="6"/>
      <c r="DL42" s="12" t="e">
        <f t="shared" si="68"/>
        <v>#DIV/0!</v>
      </c>
      <c r="DM42" s="6"/>
      <c r="DN42" s="6"/>
      <c r="DO42" s="12" t="e">
        <f t="shared" si="69"/>
        <v>#DIV/0!</v>
      </c>
      <c r="DP42" s="6"/>
      <c r="DQ42" s="6"/>
      <c r="DR42" s="12" t="e">
        <f t="shared" si="70"/>
        <v>#DIV/0!</v>
      </c>
      <c r="DS42" s="6"/>
      <c r="DT42" s="6"/>
      <c r="DU42" s="12" t="e">
        <f t="shared" si="71"/>
        <v>#DIV/0!</v>
      </c>
      <c r="DV42" s="44"/>
      <c r="DW42" s="6"/>
      <c r="DX42" s="12" t="e">
        <f t="shared" si="72"/>
        <v>#DIV/0!</v>
      </c>
      <c r="DY42" s="12"/>
      <c r="DZ42" s="12"/>
      <c r="EA42" s="12" t="e">
        <f t="shared" si="73"/>
        <v>#DIV/0!</v>
      </c>
      <c r="EB42" s="6">
        <f t="shared" si="479"/>
        <v>0</v>
      </c>
      <c r="EC42" s="6">
        <f t="shared" si="479"/>
        <v>0</v>
      </c>
      <c r="ED42" s="12" t="e">
        <f t="shared" si="74"/>
        <v>#DIV/0!</v>
      </c>
      <c r="EE42">
        <f t="shared" si="116"/>
        <v>1</v>
      </c>
      <c r="EF42">
        <f t="shared" si="117"/>
        <v>1</v>
      </c>
      <c r="EG42">
        <f t="shared" si="118"/>
        <v>1</v>
      </c>
      <c r="EH42">
        <f t="shared" si="119"/>
        <v>1</v>
      </c>
      <c r="EI42">
        <f t="shared" si="120"/>
        <v>1</v>
      </c>
      <c r="EJ42">
        <f t="shared" si="121"/>
        <v>1</v>
      </c>
      <c r="EK42">
        <f t="shared" si="122"/>
        <v>1</v>
      </c>
      <c r="EL42">
        <f t="shared" si="123"/>
        <v>1</v>
      </c>
      <c r="EM42">
        <f t="shared" si="124"/>
        <v>1</v>
      </c>
      <c r="EN42">
        <f t="shared" si="125"/>
        <v>1</v>
      </c>
      <c r="EO42">
        <f t="shared" si="126"/>
        <v>1</v>
      </c>
      <c r="EP42">
        <f t="shared" si="127"/>
        <v>1</v>
      </c>
      <c r="EQ42">
        <f t="shared" si="128"/>
        <v>12</v>
      </c>
    </row>
    <row r="43" spans="1:147" x14ac:dyDescent="0.25">
      <c r="A43" s="5"/>
      <c r="B43" s="15">
        <v>851</v>
      </c>
      <c r="C43" s="16" t="s">
        <v>83</v>
      </c>
      <c r="D43" s="5"/>
      <c r="E43" s="5"/>
      <c r="F43" s="8">
        <f t="shared" si="480"/>
        <v>0</v>
      </c>
      <c r="G43" s="8">
        <f t="shared" si="480"/>
        <v>0</v>
      </c>
      <c r="H43" s="12" t="e">
        <f t="shared" si="76"/>
        <v>#DIV/0!</v>
      </c>
      <c r="I43" s="6">
        <f t="shared" si="481"/>
        <v>0</v>
      </c>
      <c r="J43" s="6">
        <f t="shared" si="457"/>
        <v>0</v>
      </c>
      <c r="K43" s="12" t="e">
        <f t="shared" si="1"/>
        <v>#DIV/0!</v>
      </c>
      <c r="L43" s="6"/>
      <c r="M43" s="6"/>
      <c r="N43" s="12" t="e">
        <f t="shared" si="3"/>
        <v>#DIV/0!</v>
      </c>
      <c r="O43" s="5"/>
      <c r="P43" s="5"/>
      <c r="Q43" s="12" t="e">
        <f t="shared" si="5"/>
        <v>#DIV/0!</v>
      </c>
      <c r="R43" s="6"/>
      <c r="S43" s="6"/>
      <c r="T43" s="12" t="e">
        <f t="shared" si="7"/>
        <v>#DIV/0!</v>
      </c>
      <c r="U43" s="6">
        <f t="shared" ref="U43:V55" si="504">X43+AA43+AD43+AG43+AM43+AP43+AJ43</f>
        <v>0</v>
      </c>
      <c r="V43" s="6">
        <f t="shared" si="504"/>
        <v>0</v>
      </c>
      <c r="W43" s="12" t="e">
        <f t="shared" si="9"/>
        <v>#DIV/0!</v>
      </c>
      <c r="X43" s="6"/>
      <c r="Y43" s="6"/>
      <c r="Z43" s="12" t="e">
        <f t="shared" si="11"/>
        <v>#DIV/0!</v>
      </c>
      <c r="AA43" s="6"/>
      <c r="AB43" s="6"/>
      <c r="AC43" s="12" t="e">
        <f t="shared" si="13"/>
        <v>#DIV/0!</v>
      </c>
      <c r="AD43" s="6"/>
      <c r="AE43" s="6"/>
      <c r="AF43" s="12" t="e">
        <f t="shared" si="15"/>
        <v>#DIV/0!</v>
      </c>
      <c r="AG43" s="6"/>
      <c r="AH43" s="6"/>
      <c r="AI43" s="12" t="e">
        <f t="shared" si="17"/>
        <v>#DIV/0!</v>
      </c>
      <c r="AJ43" s="6"/>
      <c r="AK43" s="6"/>
      <c r="AL43" s="12" t="e">
        <f t="shared" si="19"/>
        <v>#DIV/0!</v>
      </c>
      <c r="AM43" s="26"/>
      <c r="AN43" s="6"/>
      <c r="AO43" s="12" t="e">
        <f t="shared" si="21"/>
        <v>#DIV/0!</v>
      </c>
      <c r="AP43" s="44"/>
      <c r="AQ43" s="44"/>
      <c r="AR43" s="12" t="e">
        <f t="shared" si="23"/>
        <v>#DIV/0!</v>
      </c>
      <c r="AS43" s="12"/>
      <c r="AT43" s="12"/>
      <c r="AU43" s="12"/>
      <c r="AV43" s="44"/>
      <c r="AW43" s="44"/>
      <c r="AX43" s="12" t="e">
        <f t="shared" si="27"/>
        <v>#DIV/0!</v>
      </c>
      <c r="AY43" s="12"/>
      <c r="AZ43" s="12"/>
      <c r="BA43" s="12" t="e">
        <f t="shared" si="29"/>
        <v>#DIV/0!</v>
      </c>
      <c r="BB43" s="12"/>
      <c r="BC43" s="12"/>
      <c r="BD43" s="12" t="e">
        <f t="shared" si="31"/>
        <v>#DIV/0!</v>
      </c>
      <c r="BE43" s="6"/>
      <c r="BF43" s="6"/>
      <c r="BG43" s="12" t="e">
        <f t="shared" si="33"/>
        <v>#DIV/0!</v>
      </c>
      <c r="BH43" s="12"/>
      <c r="BI43" s="12"/>
      <c r="BJ43" s="12"/>
      <c r="BK43" s="11"/>
      <c r="BL43" s="11"/>
      <c r="BM43" s="12" t="e">
        <f t="shared" si="37"/>
        <v>#DIV/0!</v>
      </c>
      <c r="BN43" s="6">
        <f t="shared" ref="BN43:BO44" si="505">BQ43+CF43</f>
        <v>0</v>
      </c>
      <c r="BO43" s="6">
        <f t="shared" si="505"/>
        <v>0</v>
      </c>
      <c r="BP43" s="12" t="e">
        <f t="shared" si="483"/>
        <v>#DIV/0!</v>
      </c>
      <c r="BQ43" s="6"/>
      <c r="BR43" s="6"/>
      <c r="BS43" s="12" t="e">
        <f t="shared" si="41"/>
        <v>#DIV/0!</v>
      </c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12" t="e">
        <f t="shared" si="51"/>
        <v>#DIV/0!</v>
      </c>
      <c r="CI43" s="6">
        <f t="shared" si="459"/>
        <v>0</v>
      </c>
      <c r="CJ43" s="6">
        <f t="shared" si="459"/>
        <v>0</v>
      </c>
      <c r="CK43" s="12" t="e">
        <f t="shared" si="53"/>
        <v>#DIV/0!</v>
      </c>
      <c r="CL43" s="6"/>
      <c r="CM43" s="6"/>
      <c r="CN43" s="12" t="e">
        <f t="shared" si="55"/>
        <v>#DIV/0!</v>
      </c>
      <c r="CO43" s="6"/>
      <c r="CP43" s="6"/>
      <c r="CQ43" s="12" t="e">
        <f t="shared" si="57"/>
        <v>#DIV/0!</v>
      </c>
      <c r="CR43" s="6"/>
      <c r="CS43" s="6"/>
      <c r="CT43" s="12" t="e">
        <f t="shared" si="59"/>
        <v>#DIV/0!</v>
      </c>
      <c r="CU43" s="6"/>
      <c r="CV43" s="6"/>
      <c r="CW43" s="12" t="e">
        <f t="shared" si="61"/>
        <v>#DIV/0!</v>
      </c>
      <c r="CX43" s="6"/>
      <c r="CY43" s="6"/>
      <c r="CZ43" s="12" t="e">
        <f t="shared" si="63"/>
        <v>#DIV/0!</v>
      </c>
      <c r="DA43" s="6">
        <f t="shared" si="477"/>
        <v>0</v>
      </c>
      <c r="DB43" s="6">
        <f t="shared" si="477"/>
        <v>0</v>
      </c>
      <c r="DC43" s="12" t="e">
        <f t="shared" si="65"/>
        <v>#DIV/0!</v>
      </c>
      <c r="DD43" s="6"/>
      <c r="DE43" s="6"/>
      <c r="DF43" s="12" t="e">
        <f t="shared" si="66"/>
        <v>#DIV/0!</v>
      </c>
      <c r="DG43" s="65">
        <f t="shared" si="478"/>
        <v>0</v>
      </c>
      <c r="DH43" s="65">
        <f t="shared" si="478"/>
        <v>0</v>
      </c>
      <c r="DI43" s="12" t="e">
        <f t="shared" si="80"/>
        <v>#DIV/0!</v>
      </c>
      <c r="DJ43" s="6"/>
      <c r="DK43" s="6"/>
      <c r="DL43" s="12" t="e">
        <f t="shared" si="68"/>
        <v>#DIV/0!</v>
      </c>
      <c r="DM43" s="6"/>
      <c r="DN43" s="6"/>
      <c r="DO43" s="12" t="e">
        <f t="shared" si="69"/>
        <v>#DIV/0!</v>
      </c>
      <c r="DP43" s="6"/>
      <c r="DQ43" s="6"/>
      <c r="DR43" s="12" t="e">
        <f t="shared" si="70"/>
        <v>#DIV/0!</v>
      </c>
      <c r="DS43" s="6"/>
      <c r="DT43" s="6"/>
      <c r="DU43" s="12" t="e">
        <f t="shared" si="71"/>
        <v>#DIV/0!</v>
      </c>
      <c r="DV43" s="6"/>
      <c r="DW43" s="6"/>
      <c r="DX43" s="12" t="e">
        <f t="shared" si="72"/>
        <v>#DIV/0!</v>
      </c>
      <c r="DY43" s="12"/>
      <c r="DZ43" s="12"/>
      <c r="EA43" s="12" t="e">
        <f t="shared" si="73"/>
        <v>#DIV/0!</v>
      </c>
      <c r="EB43" s="6">
        <f t="shared" si="479"/>
        <v>0</v>
      </c>
      <c r="EC43" s="6">
        <f t="shared" si="479"/>
        <v>0</v>
      </c>
      <c r="ED43" s="12" t="e">
        <f t="shared" si="74"/>
        <v>#DIV/0!</v>
      </c>
      <c r="EE43">
        <f t="shared" si="116"/>
        <v>1</v>
      </c>
      <c r="EF43">
        <f t="shared" si="117"/>
        <v>1</v>
      </c>
      <c r="EG43">
        <f t="shared" si="118"/>
        <v>1</v>
      </c>
      <c r="EH43">
        <f t="shared" si="119"/>
        <v>1</v>
      </c>
      <c r="EI43">
        <f t="shared" si="120"/>
        <v>1</v>
      </c>
      <c r="EJ43">
        <f t="shared" si="121"/>
        <v>1</v>
      </c>
      <c r="EK43">
        <f t="shared" si="122"/>
        <v>1</v>
      </c>
      <c r="EL43">
        <f t="shared" si="123"/>
        <v>1</v>
      </c>
      <c r="EM43">
        <f t="shared" si="124"/>
        <v>1</v>
      </c>
      <c r="EN43">
        <f t="shared" si="125"/>
        <v>1</v>
      </c>
      <c r="EO43">
        <f t="shared" si="126"/>
        <v>1</v>
      </c>
      <c r="EP43">
        <f t="shared" si="127"/>
        <v>1</v>
      </c>
      <c r="EQ43">
        <f t="shared" si="128"/>
        <v>12</v>
      </c>
    </row>
    <row r="44" spans="1:147" x14ac:dyDescent="0.25">
      <c r="A44" s="5"/>
      <c r="B44" s="15">
        <v>852</v>
      </c>
      <c r="C44" s="16" t="s">
        <v>84</v>
      </c>
      <c r="D44" s="5"/>
      <c r="E44" s="5"/>
      <c r="F44" s="8">
        <f t="shared" si="480"/>
        <v>50000</v>
      </c>
      <c r="G44" s="8">
        <f t="shared" si="480"/>
        <v>49652</v>
      </c>
      <c r="H44" s="12">
        <f t="shared" si="76"/>
        <v>99.304000000000002</v>
      </c>
      <c r="I44" s="6">
        <f t="shared" si="481"/>
        <v>0</v>
      </c>
      <c r="J44" s="6">
        <f t="shared" si="457"/>
        <v>0</v>
      </c>
      <c r="K44" s="12" t="e">
        <f t="shared" si="1"/>
        <v>#DIV/0!</v>
      </c>
      <c r="L44" s="6"/>
      <c r="M44" s="6"/>
      <c r="N44" s="12" t="e">
        <f t="shared" si="3"/>
        <v>#DIV/0!</v>
      </c>
      <c r="O44" s="5"/>
      <c r="P44" s="5"/>
      <c r="Q44" s="12" t="e">
        <f t="shared" si="5"/>
        <v>#DIV/0!</v>
      </c>
      <c r="R44" s="6"/>
      <c r="S44" s="6"/>
      <c r="T44" s="12" t="e">
        <f t="shared" si="7"/>
        <v>#DIV/0!</v>
      </c>
      <c r="U44" s="6">
        <f t="shared" si="504"/>
        <v>0</v>
      </c>
      <c r="V44" s="6">
        <f t="shared" si="504"/>
        <v>0</v>
      </c>
      <c r="W44" s="12" t="e">
        <f t="shared" si="9"/>
        <v>#DIV/0!</v>
      </c>
      <c r="X44" s="6"/>
      <c r="Y44" s="6"/>
      <c r="Z44" s="12" t="e">
        <f t="shared" si="11"/>
        <v>#DIV/0!</v>
      </c>
      <c r="AA44" s="6"/>
      <c r="AB44" s="6"/>
      <c r="AC44" s="12" t="e">
        <f t="shared" si="13"/>
        <v>#DIV/0!</v>
      </c>
      <c r="AD44" s="6"/>
      <c r="AE44" s="6"/>
      <c r="AF44" s="12" t="e">
        <f t="shared" si="15"/>
        <v>#DIV/0!</v>
      </c>
      <c r="AG44" s="6"/>
      <c r="AH44" s="6"/>
      <c r="AI44" s="12" t="e">
        <f t="shared" si="17"/>
        <v>#DIV/0!</v>
      </c>
      <c r="AJ44" s="6"/>
      <c r="AK44" s="6"/>
      <c r="AL44" s="12" t="e">
        <f t="shared" si="19"/>
        <v>#DIV/0!</v>
      </c>
      <c r="AM44" s="26"/>
      <c r="AN44" s="6"/>
      <c r="AO44" s="12" t="e">
        <f t="shared" si="21"/>
        <v>#DIV/0!</v>
      </c>
      <c r="AP44" s="44"/>
      <c r="AQ44" s="44"/>
      <c r="AR44" s="12" t="e">
        <f t="shared" si="23"/>
        <v>#DIV/0!</v>
      </c>
      <c r="AS44" s="12"/>
      <c r="AT44" s="12"/>
      <c r="AU44" s="12"/>
      <c r="AV44" s="44"/>
      <c r="AW44" s="44"/>
      <c r="AX44" s="12" t="e">
        <f t="shared" si="27"/>
        <v>#DIV/0!</v>
      </c>
      <c r="AY44" s="12"/>
      <c r="AZ44" s="12"/>
      <c r="BA44" s="12" t="e">
        <f t="shared" si="29"/>
        <v>#DIV/0!</v>
      </c>
      <c r="BB44" s="12"/>
      <c r="BC44" s="12"/>
      <c r="BD44" s="12" t="e">
        <f t="shared" si="31"/>
        <v>#DIV/0!</v>
      </c>
      <c r="BE44" s="6"/>
      <c r="BF44" s="6"/>
      <c r="BG44" s="12" t="e">
        <f t="shared" si="33"/>
        <v>#DIV/0!</v>
      </c>
      <c r="BH44" s="12"/>
      <c r="BI44" s="12"/>
      <c r="BJ44" s="12"/>
      <c r="BK44" s="11"/>
      <c r="BL44" s="11"/>
      <c r="BM44" s="12" t="e">
        <f t="shared" si="37"/>
        <v>#DIV/0!</v>
      </c>
      <c r="BN44" s="6">
        <f t="shared" si="505"/>
        <v>0</v>
      </c>
      <c r="BO44" s="6">
        <f t="shared" si="505"/>
        <v>0</v>
      </c>
      <c r="BP44" s="12" t="e">
        <f t="shared" si="483"/>
        <v>#DIV/0!</v>
      </c>
      <c r="BQ44" s="6"/>
      <c r="BR44" s="6"/>
      <c r="BS44" s="12" t="e">
        <f t="shared" si="41"/>
        <v>#DIV/0!</v>
      </c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12" t="e">
        <f t="shared" si="51"/>
        <v>#DIV/0!</v>
      </c>
      <c r="CI44" s="6">
        <f t="shared" si="459"/>
        <v>50000</v>
      </c>
      <c r="CJ44" s="6">
        <f t="shared" si="459"/>
        <v>49652</v>
      </c>
      <c r="CK44" s="12">
        <f t="shared" si="53"/>
        <v>99.304000000000002</v>
      </c>
      <c r="CL44" s="6">
        <f>30000+20000</f>
        <v>50000</v>
      </c>
      <c r="CM44" s="6">
        <f>49652</f>
        <v>49652</v>
      </c>
      <c r="CN44" s="12">
        <f t="shared" si="55"/>
        <v>99.304000000000002</v>
      </c>
      <c r="CO44" s="6"/>
      <c r="CP44" s="6"/>
      <c r="CQ44" s="12" t="e">
        <f t="shared" si="57"/>
        <v>#DIV/0!</v>
      </c>
      <c r="CR44" s="6"/>
      <c r="CS44" s="6"/>
      <c r="CT44" s="12" t="e">
        <f t="shared" si="59"/>
        <v>#DIV/0!</v>
      </c>
      <c r="CU44" s="6"/>
      <c r="CV44" s="6"/>
      <c r="CW44" s="12" t="e">
        <f t="shared" si="61"/>
        <v>#DIV/0!</v>
      </c>
      <c r="CX44" s="6"/>
      <c r="CY44" s="6"/>
      <c r="CZ44" s="12" t="e">
        <f t="shared" si="63"/>
        <v>#DIV/0!</v>
      </c>
      <c r="DA44" s="6">
        <f t="shared" si="477"/>
        <v>0</v>
      </c>
      <c r="DB44" s="6">
        <f t="shared" si="477"/>
        <v>0</v>
      </c>
      <c r="DC44" s="12" t="e">
        <f t="shared" si="65"/>
        <v>#DIV/0!</v>
      </c>
      <c r="DD44" s="6"/>
      <c r="DE44" s="6"/>
      <c r="DF44" s="12" t="e">
        <f t="shared" si="66"/>
        <v>#DIV/0!</v>
      </c>
      <c r="DG44" s="65">
        <f t="shared" si="478"/>
        <v>0</v>
      </c>
      <c r="DH44" s="65">
        <f t="shared" si="478"/>
        <v>0</v>
      </c>
      <c r="DI44" s="12" t="e">
        <f t="shared" si="80"/>
        <v>#DIV/0!</v>
      </c>
      <c r="DJ44" s="6"/>
      <c r="DK44" s="6"/>
      <c r="DL44" s="12" t="e">
        <f t="shared" si="68"/>
        <v>#DIV/0!</v>
      </c>
      <c r="DM44" s="6"/>
      <c r="DN44" s="6"/>
      <c r="DO44" s="12" t="e">
        <f t="shared" si="69"/>
        <v>#DIV/0!</v>
      </c>
      <c r="DP44" s="6"/>
      <c r="DQ44" s="6"/>
      <c r="DR44" s="12" t="e">
        <f t="shared" si="70"/>
        <v>#DIV/0!</v>
      </c>
      <c r="DS44" s="6"/>
      <c r="DT44" s="6"/>
      <c r="DU44" s="12" t="e">
        <f t="shared" si="71"/>
        <v>#DIV/0!</v>
      </c>
      <c r="DV44" s="6"/>
      <c r="DW44" s="6"/>
      <c r="DX44" s="12" t="e">
        <f t="shared" si="72"/>
        <v>#DIV/0!</v>
      </c>
      <c r="DY44" s="12"/>
      <c r="DZ44" s="12"/>
      <c r="EA44" s="12" t="e">
        <f t="shared" si="73"/>
        <v>#DIV/0!</v>
      </c>
      <c r="EB44" s="6">
        <f t="shared" si="479"/>
        <v>50000</v>
      </c>
      <c r="EC44" s="6">
        <f t="shared" si="479"/>
        <v>49652</v>
      </c>
      <c r="ED44" s="12">
        <f t="shared" si="74"/>
        <v>99.304000000000002</v>
      </c>
      <c r="EE44">
        <f t="shared" si="116"/>
        <v>1</v>
      </c>
      <c r="EF44">
        <f t="shared" si="117"/>
        <v>1</v>
      </c>
      <c r="EG44">
        <f t="shared" si="118"/>
        <v>1</v>
      </c>
      <c r="EH44">
        <f t="shared" si="119"/>
        <v>1</v>
      </c>
      <c r="EI44">
        <f t="shared" si="120"/>
        <v>1</v>
      </c>
      <c r="EJ44">
        <f t="shared" si="121"/>
        <v>1</v>
      </c>
      <c r="EK44">
        <f t="shared" si="122"/>
        <v>1</v>
      </c>
      <c r="EL44">
        <f t="shared" si="123"/>
        <v>1</v>
      </c>
      <c r="EM44">
        <f t="shared" si="124"/>
        <v>1</v>
      </c>
      <c r="EN44">
        <f t="shared" si="125"/>
        <v>1</v>
      </c>
      <c r="EO44">
        <f t="shared" si="126"/>
        <v>1</v>
      </c>
      <c r="EP44">
        <f t="shared" si="127"/>
        <v>1</v>
      </c>
      <c r="EQ44">
        <f t="shared" si="128"/>
        <v>12</v>
      </c>
    </row>
    <row r="45" spans="1:147" x14ac:dyDescent="0.25">
      <c r="A45" s="5"/>
      <c r="B45" s="15">
        <v>853</v>
      </c>
      <c r="C45" s="16" t="s">
        <v>84</v>
      </c>
      <c r="D45" s="5"/>
      <c r="E45" s="5"/>
      <c r="F45" s="8">
        <f t="shared" ref="F45" si="506">I45+U45+BB45+BN45+CI45+BK45</f>
        <v>3300</v>
      </c>
      <c r="G45" s="8">
        <f t="shared" ref="G45" si="507">J45+V45+BC45+BO45+CJ45+BL45</f>
        <v>3257.2</v>
      </c>
      <c r="H45" s="12">
        <f t="shared" ref="H45" si="508">G45/F45*100</f>
        <v>98.703030303030289</v>
      </c>
      <c r="I45" s="6">
        <f t="shared" ref="I45" si="509">L45+O45+R45</f>
        <v>0</v>
      </c>
      <c r="J45" s="6">
        <f t="shared" ref="J45" si="510">M45+P45+S45</f>
        <v>0</v>
      </c>
      <c r="K45" s="12" t="e">
        <f t="shared" ref="K45" si="511">J45/I45*100</f>
        <v>#DIV/0!</v>
      </c>
      <c r="L45" s="6"/>
      <c r="M45" s="6"/>
      <c r="N45" s="12" t="e">
        <f t="shared" ref="N45" si="512">M45/L45*100</f>
        <v>#DIV/0!</v>
      </c>
      <c r="O45" s="5"/>
      <c r="P45" s="5"/>
      <c r="Q45" s="12" t="e">
        <f t="shared" ref="Q45" si="513">P45/O45*100</f>
        <v>#DIV/0!</v>
      </c>
      <c r="R45" s="6"/>
      <c r="S45" s="6"/>
      <c r="T45" s="12" t="e">
        <f t="shared" ref="T45" si="514">S45/R45*100</f>
        <v>#DIV/0!</v>
      </c>
      <c r="U45" s="6">
        <f t="shared" ref="U45" si="515">X45+AA45+AD45+AG45+AM45+AP45+AJ45</f>
        <v>0</v>
      </c>
      <c r="V45" s="6">
        <f t="shared" ref="V45" si="516">Y45+AB45+AE45+AH45+AN45+AQ45+AK45</f>
        <v>0</v>
      </c>
      <c r="W45" s="12" t="e">
        <f t="shared" ref="W45" si="517">V45/U45*100</f>
        <v>#DIV/0!</v>
      </c>
      <c r="X45" s="6"/>
      <c r="Y45" s="6"/>
      <c r="Z45" s="12" t="e">
        <f t="shared" ref="Z45" si="518">Y45/X45*100</f>
        <v>#DIV/0!</v>
      </c>
      <c r="AA45" s="6"/>
      <c r="AB45" s="6"/>
      <c r="AC45" s="12" t="e">
        <f t="shared" ref="AC45" si="519">AB45/AA45*100</f>
        <v>#DIV/0!</v>
      </c>
      <c r="AD45" s="6"/>
      <c r="AE45" s="6"/>
      <c r="AF45" s="12" t="e">
        <f t="shared" ref="AF45" si="520">AE45/AD45*100</f>
        <v>#DIV/0!</v>
      </c>
      <c r="AG45" s="6"/>
      <c r="AH45" s="6"/>
      <c r="AI45" s="12" t="e">
        <f t="shared" ref="AI45" si="521">AH45/AG45*100</f>
        <v>#DIV/0!</v>
      </c>
      <c r="AJ45" s="6"/>
      <c r="AK45" s="6"/>
      <c r="AL45" s="12" t="e">
        <f t="shared" ref="AL45" si="522">AK45/AJ45*100</f>
        <v>#DIV/0!</v>
      </c>
      <c r="AM45" s="26"/>
      <c r="AN45" s="6"/>
      <c r="AO45" s="12" t="e">
        <f t="shared" ref="AO45" si="523">AN45/AM45*100</f>
        <v>#DIV/0!</v>
      </c>
      <c r="AP45" s="44"/>
      <c r="AQ45" s="44"/>
      <c r="AR45" s="12" t="e">
        <f t="shared" ref="AR45" si="524">AQ45/AP45*100</f>
        <v>#DIV/0!</v>
      </c>
      <c r="AS45" s="12"/>
      <c r="AT45" s="12"/>
      <c r="AU45" s="12"/>
      <c r="AV45" s="44"/>
      <c r="AW45" s="44"/>
      <c r="AX45" s="12" t="e">
        <f t="shared" ref="AX45" si="525">AW45/AV45*100</f>
        <v>#DIV/0!</v>
      </c>
      <c r="AY45" s="12"/>
      <c r="AZ45" s="12"/>
      <c r="BA45" s="12" t="e">
        <f t="shared" ref="BA45" si="526">AZ45/AY45*100</f>
        <v>#DIV/0!</v>
      </c>
      <c r="BB45" s="12"/>
      <c r="BC45" s="12"/>
      <c r="BD45" s="12" t="e">
        <f t="shared" ref="BD45" si="527">BC45/BB45*100</f>
        <v>#DIV/0!</v>
      </c>
      <c r="BE45" s="6"/>
      <c r="BF45" s="6"/>
      <c r="BG45" s="12" t="e">
        <f t="shared" ref="BG45" si="528">BF45/BE45*100</f>
        <v>#DIV/0!</v>
      </c>
      <c r="BH45" s="12"/>
      <c r="BI45" s="12"/>
      <c r="BJ45" s="12"/>
      <c r="BK45" s="11"/>
      <c r="BL45" s="11"/>
      <c r="BM45" s="12" t="e">
        <f t="shared" ref="BM45" si="529">BL45/BK45*100</f>
        <v>#DIV/0!</v>
      </c>
      <c r="BN45" s="6">
        <f t="shared" ref="BN45" si="530">BQ45+CF45</f>
        <v>0</v>
      </c>
      <c r="BO45" s="6">
        <f t="shared" ref="BO45" si="531">BR45+CG45</f>
        <v>0</v>
      </c>
      <c r="BP45" s="12" t="e">
        <f t="shared" ref="BP45" si="532">BO45/BN45*100</f>
        <v>#DIV/0!</v>
      </c>
      <c r="BQ45" s="6"/>
      <c r="BR45" s="6"/>
      <c r="BS45" s="12" t="e">
        <f t="shared" ref="BS45" si="533">BR45/BQ45*100</f>
        <v>#DIV/0!</v>
      </c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12" t="e">
        <f t="shared" ref="CH45" si="534">CG45/CF45*100</f>
        <v>#DIV/0!</v>
      </c>
      <c r="CI45" s="6">
        <f t="shared" ref="CI45" si="535">CL45+CO45+CR45+CU45+CX45</f>
        <v>3300</v>
      </c>
      <c r="CJ45" s="6">
        <f t="shared" ref="CJ45" si="536">CM45+CP45+CS45+CV45+CY45</f>
        <v>3257.2</v>
      </c>
      <c r="CK45" s="12">
        <f t="shared" ref="CK45" si="537">CJ45/CI45*100</f>
        <v>98.703030303030289</v>
      </c>
      <c r="CL45" s="6"/>
      <c r="CM45" s="6"/>
      <c r="CN45" s="12" t="e">
        <f t="shared" ref="CN45" si="538">CM45/CL45*100</f>
        <v>#DIV/0!</v>
      </c>
      <c r="CO45" s="6">
        <f>3100+200</f>
        <v>3300</v>
      </c>
      <c r="CP45" s="6">
        <f>3100+157.2</f>
        <v>3257.2</v>
      </c>
      <c r="CQ45" s="12">
        <f t="shared" ref="CQ45" si="539">CP45/CO45*100</f>
        <v>98.703030303030289</v>
      </c>
      <c r="CR45" s="6"/>
      <c r="CS45" s="6"/>
      <c r="CT45" s="12" t="e">
        <f t="shared" ref="CT45" si="540">CS45/CR45*100</f>
        <v>#DIV/0!</v>
      </c>
      <c r="CU45" s="6"/>
      <c r="CV45" s="6"/>
      <c r="CW45" s="12" t="e">
        <f t="shared" ref="CW45" si="541">CV45/CU45*100</f>
        <v>#DIV/0!</v>
      </c>
      <c r="CX45" s="6"/>
      <c r="CY45" s="6"/>
      <c r="CZ45" s="12" t="e">
        <f t="shared" ref="CZ45" si="542">CY45/CX45*100</f>
        <v>#DIV/0!</v>
      </c>
      <c r="DA45" s="6">
        <f t="shared" ref="DA45" si="543">DD45+DJ45+DM45+DP45+DS45+DV45+DY45</f>
        <v>0</v>
      </c>
      <c r="DB45" s="6">
        <f t="shared" ref="DB45" si="544">DE45+DK45+DN45+DQ45+DT45+DW45+DZ45</f>
        <v>0</v>
      </c>
      <c r="DC45" s="12" t="e">
        <f t="shared" ref="DC45" si="545">DB45/DA45*100</f>
        <v>#DIV/0!</v>
      </c>
      <c r="DD45" s="6"/>
      <c r="DE45" s="6"/>
      <c r="DF45" s="12" t="e">
        <f t="shared" ref="DF45" si="546">DE45/DD45*100</f>
        <v>#DIV/0!</v>
      </c>
      <c r="DG45" s="65">
        <f t="shared" ref="DG45" si="547">DJ45+DM45+DP45+DS45+DV45+DY45</f>
        <v>0</v>
      </c>
      <c r="DH45" s="65">
        <f t="shared" ref="DH45" si="548">DK45+DN45+DQ45+DT45+DW45+DZ45</f>
        <v>0</v>
      </c>
      <c r="DI45" s="12" t="e">
        <f t="shared" ref="DI45" si="549">DH45/DG45*100</f>
        <v>#DIV/0!</v>
      </c>
      <c r="DJ45" s="6"/>
      <c r="DK45" s="6"/>
      <c r="DL45" s="12" t="e">
        <f t="shared" ref="DL45" si="550">DK45/DJ45*100</f>
        <v>#DIV/0!</v>
      </c>
      <c r="DM45" s="6"/>
      <c r="DN45" s="6"/>
      <c r="DO45" s="12" t="e">
        <f t="shared" ref="DO45" si="551">DN45/DM45*100</f>
        <v>#DIV/0!</v>
      </c>
      <c r="DP45" s="6"/>
      <c r="DQ45" s="6"/>
      <c r="DR45" s="12" t="e">
        <f t="shared" ref="DR45" si="552">DQ45/DP45*100</f>
        <v>#DIV/0!</v>
      </c>
      <c r="DS45" s="6"/>
      <c r="DT45" s="6"/>
      <c r="DU45" s="12" t="e">
        <f t="shared" ref="DU45" si="553">DT45/DS45*100</f>
        <v>#DIV/0!</v>
      </c>
      <c r="DV45" s="6"/>
      <c r="DW45" s="6"/>
      <c r="DX45" s="12" t="e">
        <f t="shared" ref="DX45" si="554">DW45/DV45*100</f>
        <v>#DIV/0!</v>
      </c>
      <c r="DY45" s="12"/>
      <c r="DZ45" s="12"/>
      <c r="EA45" s="12" t="e">
        <f t="shared" ref="EA45" si="555">DZ45/DY45*100</f>
        <v>#DIV/0!</v>
      </c>
      <c r="EB45" s="6">
        <f t="shared" ref="EB45" si="556">I45+U45+BB45+BN45+CI45+DA45+BK45</f>
        <v>3300</v>
      </c>
      <c r="EC45" s="6">
        <f t="shared" ref="EC45" si="557">J45+V45+BC45+BO45+CJ45+DB45+BL45</f>
        <v>3257.2</v>
      </c>
      <c r="ED45" s="12">
        <f t="shared" ref="ED45" si="558">EC45/EB45*100</f>
        <v>98.703030303030289</v>
      </c>
      <c r="EE45">
        <f t="shared" ref="EE45" si="559">IF(M45&lt;=L45,1,0)</f>
        <v>1</v>
      </c>
      <c r="EF45">
        <f t="shared" ref="EF45" si="560">IF(S45&lt;=R45,1,0)</f>
        <v>1</v>
      </c>
      <c r="EG45">
        <f t="shared" ref="EG45" si="561">IF(Y45&lt;=X45,1,0)</f>
        <v>1</v>
      </c>
      <c r="EH45">
        <f t="shared" ref="EH45" si="562">IF(AE45&lt;=AD45,1,0)</f>
        <v>1</v>
      </c>
      <c r="EI45">
        <f t="shared" ref="EI45" si="563">IF(AN45&lt;=AM45,1,0)</f>
        <v>1</v>
      </c>
      <c r="EJ45">
        <f t="shared" ref="EJ45" si="564">IF(AQ45&lt;=AP45,1,0)</f>
        <v>1</v>
      </c>
      <c r="EK45">
        <f t="shared" ref="EK45" si="565">IF(BL45&lt;=BK45,1,0)</f>
        <v>1</v>
      </c>
      <c r="EL45">
        <f t="shared" ref="EL45" si="566">IF(CG45&lt;=CF45,1,0)</f>
        <v>1</v>
      </c>
      <c r="EM45">
        <f t="shared" ref="EM45" si="567">IF(CJ45&lt;=CI45,1,0)</f>
        <v>1</v>
      </c>
      <c r="EN45">
        <f t="shared" ref="EN45" si="568">IF(DE45&lt;=DD45,1,0)</f>
        <v>1</v>
      </c>
      <c r="EO45">
        <f t="shared" ref="EO45" si="569">IF(DT45&lt;=DS45,1,0)</f>
        <v>1</v>
      </c>
      <c r="EP45">
        <f t="shared" ref="EP45" si="570">IF(DW45&lt;=DV45,1,0)</f>
        <v>1</v>
      </c>
      <c r="EQ45">
        <f t="shared" ref="EQ45" si="571">SUM(EE45:EP45)</f>
        <v>12</v>
      </c>
    </row>
    <row r="46" spans="1:147" x14ac:dyDescent="0.25">
      <c r="A46" s="5" t="s">
        <v>66</v>
      </c>
      <c r="B46" s="15"/>
      <c r="C46" s="5" t="s">
        <v>97</v>
      </c>
      <c r="D46" s="5"/>
      <c r="E46" s="5"/>
      <c r="F46" s="8">
        <f>F47+F48+F49+F50+F51+F52+F53</f>
        <v>4964363</v>
      </c>
      <c r="G46" s="8">
        <f>G47+G48+G49+G50+G51+G52+G53</f>
        <v>703391.17999999993</v>
      </c>
      <c r="H46" s="12">
        <f t="shared" si="76"/>
        <v>14.168810379095968</v>
      </c>
      <c r="I46" s="8">
        <f>I47+I48+I49+I50+I51+I52+I53</f>
        <v>0</v>
      </c>
      <c r="J46" s="8">
        <f>J47+J48+J49+J50+J51+J52+J53</f>
        <v>0</v>
      </c>
      <c r="K46" s="12" t="e">
        <f t="shared" si="1"/>
        <v>#DIV/0!</v>
      </c>
      <c r="L46" s="8">
        <f>L47+L48+L49+L50+L51+L52+L53</f>
        <v>0</v>
      </c>
      <c r="M46" s="8">
        <f>M47+M48+M49+M50+M51+M52+M53</f>
        <v>0</v>
      </c>
      <c r="N46" s="12" t="e">
        <f t="shared" si="3"/>
        <v>#DIV/0!</v>
      </c>
      <c r="O46" s="8">
        <f t="shared" ref="O46:P46" si="572">O47+O48+O50+O51+O52+O53</f>
        <v>0</v>
      </c>
      <c r="P46" s="8">
        <f t="shared" si="572"/>
        <v>0</v>
      </c>
      <c r="Q46" s="12" t="e">
        <f t="shared" si="5"/>
        <v>#DIV/0!</v>
      </c>
      <c r="R46" s="8">
        <f>R47+R48+R49+R50+R51+R52+R53</f>
        <v>0</v>
      </c>
      <c r="S46" s="8">
        <f>S47+S48+S49+S50+S51+S52+S53</f>
        <v>0</v>
      </c>
      <c r="T46" s="12" t="e">
        <f t="shared" si="7"/>
        <v>#DIV/0!</v>
      </c>
      <c r="U46" s="8">
        <f>U47+U48+U49+U50+U51+U52+U53</f>
        <v>4424363</v>
      </c>
      <c r="V46" s="8">
        <f>V47+V48+V49+V50+V51+V52+V53</f>
        <v>163391.18</v>
      </c>
      <c r="W46" s="12">
        <f t="shared" si="9"/>
        <v>3.6929876685073082</v>
      </c>
      <c r="X46" s="8">
        <f>X47+X48+X49+X50+X51+X52+X53</f>
        <v>0</v>
      </c>
      <c r="Y46" s="8">
        <f>Y47+Y48+Y49+Y50+Y51+Y52+Y53</f>
        <v>0</v>
      </c>
      <c r="Z46" s="12" t="e">
        <f t="shared" si="11"/>
        <v>#DIV/0!</v>
      </c>
      <c r="AA46" s="8">
        <f>AA47+AA48+AA49+AA50+AA51+AA52+AA53</f>
        <v>0</v>
      </c>
      <c r="AB46" s="8">
        <f>AB47+AB48+AB49+AB50+AB51+AB52+AB53</f>
        <v>0</v>
      </c>
      <c r="AC46" s="12" t="e">
        <f t="shared" si="13"/>
        <v>#DIV/0!</v>
      </c>
      <c r="AD46" s="8">
        <f>AD47+AD48+AD49+AD50+AD51+AD52+AD53</f>
        <v>178300</v>
      </c>
      <c r="AE46" s="8">
        <f>AE47+AE48+AE49+AE50+AE51+AE52+AE53</f>
        <v>104947.68</v>
      </c>
      <c r="AF46" s="12">
        <f t="shared" si="15"/>
        <v>58.860168255748732</v>
      </c>
      <c r="AG46" s="8">
        <f>AG47+AG48+AG49+AG50+AG51+AG52+AG53</f>
        <v>0</v>
      </c>
      <c r="AH46" s="8">
        <f>AH47+AH48+AH49+AH50+AH51+AH52+AH53</f>
        <v>0</v>
      </c>
      <c r="AI46" s="12" t="e">
        <f t="shared" si="17"/>
        <v>#DIV/0!</v>
      </c>
      <c r="AJ46" s="8">
        <f>AJ47+AJ48+AJ49+AJ50+AJ51+AJ52+AJ53</f>
        <v>0</v>
      </c>
      <c r="AK46" s="8">
        <f>AK47+AK48+AK49+AK50+AK51+AK52+AK53</f>
        <v>0</v>
      </c>
      <c r="AL46" s="12" t="e">
        <f t="shared" si="19"/>
        <v>#DIV/0!</v>
      </c>
      <c r="AM46" s="8">
        <f>AM47+AM48+AM49+AM50+AM51+AM52+AM53</f>
        <v>0</v>
      </c>
      <c r="AN46" s="8">
        <f>AN47+AN48+AN49+AN50+AN51+AN52+AN53</f>
        <v>0</v>
      </c>
      <c r="AO46" s="12" t="e">
        <f t="shared" si="21"/>
        <v>#DIV/0!</v>
      </c>
      <c r="AP46" s="8">
        <f>AP47+AP48+AP49+AP50+AP51+AP52+AP53</f>
        <v>4246063</v>
      </c>
      <c r="AQ46" s="8">
        <f>AQ47+AQ48+AQ49+AQ50+AQ51+AQ52+AQ53</f>
        <v>58443.5</v>
      </c>
      <c r="AR46" s="12">
        <f t="shared" si="23"/>
        <v>1.3764162236876842</v>
      </c>
      <c r="AS46" s="8">
        <f>AS47+AS48+AS49+AS50+AS51+AS52+AS53</f>
        <v>0</v>
      </c>
      <c r="AT46" s="8">
        <f>AT47+AT48+AT49+AT50+AT51+AT52+AT53</f>
        <v>0</v>
      </c>
      <c r="AU46" s="12" t="e">
        <f t="shared" ref="AU46" si="573">AT46/AS46*100</f>
        <v>#DIV/0!</v>
      </c>
      <c r="AV46" s="8">
        <f>AV47+AV48+AV49+AV50+AV51+AV52+AV53</f>
        <v>0</v>
      </c>
      <c r="AW46" s="8">
        <f>AW47+AW48+AW49+AW50+AW51+AW52+AW53</f>
        <v>0</v>
      </c>
      <c r="AX46" s="12" t="e">
        <f t="shared" si="27"/>
        <v>#DIV/0!</v>
      </c>
      <c r="AY46" s="8">
        <f>AY47+AY48+AY49+AY50+AY51+AY52+AY53</f>
        <v>0</v>
      </c>
      <c r="AZ46" s="8">
        <f>AZ47+AZ48+AZ49+AZ50+AZ51+AZ52+AZ53</f>
        <v>0</v>
      </c>
      <c r="BA46" s="12" t="e">
        <f t="shared" si="29"/>
        <v>#DIV/0!</v>
      </c>
      <c r="BB46" s="8">
        <f t="shared" ref="BB46:BC46" si="574">BB47+BB48+BB50+BB51+BB52+BB53</f>
        <v>0</v>
      </c>
      <c r="BC46" s="8">
        <f t="shared" si="574"/>
        <v>0</v>
      </c>
      <c r="BD46" s="12" t="e">
        <f t="shared" si="31"/>
        <v>#DIV/0!</v>
      </c>
      <c r="BE46" s="8">
        <f t="shared" ref="BE46:BF46" si="575">BE47+BE48+BE50+BE51+BE52+BE53</f>
        <v>0</v>
      </c>
      <c r="BF46" s="8">
        <f t="shared" si="575"/>
        <v>0</v>
      </c>
      <c r="BG46" s="12" t="e">
        <f t="shared" si="33"/>
        <v>#DIV/0!</v>
      </c>
      <c r="BH46" s="8">
        <f t="shared" ref="BH46:BI46" si="576">BH47+BH48+BH50+BH51+BH52+BH53</f>
        <v>0</v>
      </c>
      <c r="BI46" s="8">
        <f t="shared" si="576"/>
        <v>0</v>
      </c>
      <c r="BJ46" s="12" t="e">
        <f t="shared" ref="BJ46" si="577">BI46/BH46*100</f>
        <v>#DIV/0!</v>
      </c>
      <c r="BK46" s="8">
        <f>BK47+BK48+BK49+BK50+BK51+BK52+BK53</f>
        <v>0</v>
      </c>
      <c r="BL46" s="8">
        <f>BL47+BL48+BL49+BL50+BL51+BL52+BL53</f>
        <v>0</v>
      </c>
      <c r="BM46" s="12" t="e">
        <f t="shared" si="37"/>
        <v>#DIV/0!</v>
      </c>
      <c r="BN46" s="8">
        <f>BN47+BN48+BN49+BN50+BN51+BN52+BN53</f>
        <v>0</v>
      </c>
      <c r="BO46" s="8">
        <f>BO47+BO48+BO49+BO50+BO51+BO52+BO53</f>
        <v>0</v>
      </c>
      <c r="BP46" s="12" t="e">
        <f t="shared" si="483"/>
        <v>#DIV/0!</v>
      </c>
      <c r="BQ46" s="8">
        <f>BQ47+BQ48+BQ49+BQ50+BQ51+BQ52+BQ53</f>
        <v>0</v>
      </c>
      <c r="BR46" s="8">
        <f>BR47+BR48+BR49+BR50+BR51+BR52+BR53</f>
        <v>0</v>
      </c>
      <c r="BS46" s="12" t="e">
        <f t="shared" si="41"/>
        <v>#DIV/0!</v>
      </c>
      <c r="BT46" s="8">
        <f t="shared" ref="BT46:BU46" si="578">BT47+BT48+BT50+BT51+BT52+BT53</f>
        <v>0</v>
      </c>
      <c r="BU46" s="8">
        <f t="shared" si="578"/>
        <v>0</v>
      </c>
      <c r="BV46" s="12" t="e">
        <f t="shared" ref="BV46" si="579">BU46/BT46*100</f>
        <v>#DIV/0!</v>
      </c>
      <c r="BW46" s="8">
        <f t="shared" ref="BW46:BX46" si="580">BW47+BW48+BW50+BW51+BW52+BW53</f>
        <v>0</v>
      </c>
      <c r="BX46" s="8">
        <f t="shared" si="580"/>
        <v>0</v>
      </c>
      <c r="BY46" s="12" t="e">
        <f t="shared" ref="BY46" si="581">BX46/BW46*100</f>
        <v>#DIV/0!</v>
      </c>
      <c r="BZ46" s="8">
        <f t="shared" ref="BZ46:CA46" si="582">BZ47+BZ48+BZ50+BZ51+BZ52+BZ53</f>
        <v>0</v>
      </c>
      <c r="CA46" s="8">
        <f t="shared" si="582"/>
        <v>0</v>
      </c>
      <c r="CB46" s="12" t="e">
        <f t="shared" ref="CB46" si="583">CA46/BZ46*100</f>
        <v>#DIV/0!</v>
      </c>
      <c r="CC46" s="8">
        <f t="shared" ref="CC46:CD46" si="584">CC47+CC48+CC50+CC51+CC52+CC53</f>
        <v>0</v>
      </c>
      <c r="CD46" s="8">
        <f t="shared" si="584"/>
        <v>0</v>
      </c>
      <c r="CE46" s="12" t="e">
        <f t="shared" ref="CE46" si="585">CD46/CC46*100</f>
        <v>#DIV/0!</v>
      </c>
      <c r="CF46" s="8">
        <f>CF47+CF48+CF49+CF50+CF51+CF52+CF53</f>
        <v>0</v>
      </c>
      <c r="CG46" s="8">
        <f>CG47+CG48+CG49+CG50+CG51+CG52+CG53</f>
        <v>0</v>
      </c>
      <c r="CH46" s="12" t="e">
        <f t="shared" si="51"/>
        <v>#DIV/0!</v>
      </c>
      <c r="CI46" s="8">
        <f>CI47+CI48+CI49+CI50+CI51+CI52+CI53</f>
        <v>540000</v>
      </c>
      <c r="CJ46" s="8">
        <f>CJ47+CJ48+CJ49+CJ50+CJ51+CJ52+CJ53</f>
        <v>540000</v>
      </c>
      <c r="CK46" s="12">
        <f t="shared" si="53"/>
        <v>100</v>
      </c>
      <c r="CL46" s="8">
        <f t="shared" ref="CL46:CM46" si="586">CL47+CL48+CL50+CL51+CL52+CL53</f>
        <v>540000</v>
      </c>
      <c r="CM46" s="8">
        <f t="shared" si="586"/>
        <v>540000</v>
      </c>
      <c r="CN46" s="12">
        <f t="shared" si="55"/>
        <v>100</v>
      </c>
      <c r="CO46" s="8">
        <f>CO47+CO48+CO49+CO50+CO51+CO52+CO53</f>
        <v>0</v>
      </c>
      <c r="CP46" s="8">
        <f>CP47+CP48+CP49+CP50+CP51+CP52+CP53</f>
        <v>0</v>
      </c>
      <c r="CQ46" s="12" t="e">
        <f t="shared" si="57"/>
        <v>#DIV/0!</v>
      </c>
      <c r="CR46" s="8">
        <f>CR47+CR48+CR49+CR50+CR51+CR52+CR53</f>
        <v>0</v>
      </c>
      <c r="CS46" s="8">
        <f>CS47+CS48+CS49+CS50+CS51+CS52+CS53</f>
        <v>0</v>
      </c>
      <c r="CT46" s="12" t="e">
        <f t="shared" si="59"/>
        <v>#DIV/0!</v>
      </c>
      <c r="CU46" s="8">
        <f>CU47+CU48+CU49+CU50+CU51+CU52+CU53</f>
        <v>0</v>
      </c>
      <c r="CV46" s="8">
        <f>CV47+CV48+CV49+CV50+CV51+CV52+CV53</f>
        <v>0</v>
      </c>
      <c r="CW46" s="12" t="e">
        <f t="shared" si="61"/>
        <v>#DIV/0!</v>
      </c>
      <c r="CX46" s="8">
        <f>CX47+CX48+CX49+CX50+CX51+CX52+CX53</f>
        <v>0</v>
      </c>
      <c r="CY46" s="8">
        <f>CY47+CY48+CY49+CY50+CY51+CY52+CY53</f>
        <v>0</v>
      </c>
      <c r="CZ46" s="12" t="e">
        <f t="shared" si="63"/>
        <v>#DIV/0!</v>
      </c>
      <c r="DA46" s="8">
        <f>DA47+DA48+DA49+DA50+DA51+DA52+DA53</f>
        <v>774000</v>
      </c>
      <c r="DB46" s="8">
        <f>DB47+DB48+DB49+DB50+DB51+DB52+DB53</f>
        <v>101600</v>
      </c>
      <c r="DC46" s="12">
        <f t="shared" si="65"/>
        <v>13.126614987080105</v>
      </c>
      <c r="DD46" s="8">
        <f>DD47+DD48+DD49+DD50+DD51+DD52+DD53</f>
        <v>297000</v>
      </c>
      <c r="DE46" s="8">
        <f>DE47+DE48+DE49+DE50+DE51+DE52+DE53</f>
        <v>0</v>
      </c>
      <c r="DF46" s="12">
        <f t="shared" si="66"/>
        <v>0</v>
      </c>
      <c r="DG46" s="8">
        <f>DG47+DG48+DG49+DG50+DG51+DG52+DG53</f>
        <v>477000</v>
      </c>
      <c r="DH46" s="8">
        <f>DH47+DH48+DH49+DH50+DH51+DH52+DH53</f>
        <v>101600</v>
      </c>
      <c r="DI46" s="12">
        <f t="shared" si="80"/>
        <v>21.29979035639413</v>
      </c>
      <c r="DJ46" s="8">
        <f>DJ47+DJ48+DJ49+DJ50+DJ51+DJ52+DJ53</f>
        <v>0</v>
      </c>
      <c r="DK46" s="8">
        <f>DK47+DK48+DK49+DK50+DK51+DK52+DK53</f>
        <v>0</v>
      </c>
      <c r="DL46" s="12" t="e">
        <f t="shared" si="68"/>
        <v>#DIV/0!</v>
      </c>
      <c r="DM46" s="8">
        <f t="shared" ref="DM46:DN46" si="587">DM47+DM48+DM50+DM51+DM52+DM53</f>
        <v>0</v>
      </c>
      <c r="DN46" s="8">
        <f t="shared" si="587"/>
        <v>0</v>
      </c>
      <c r="DO46" s="12" t="e">
        <f t="shared" si="69"/>
        <v>#DIV/0!</v>
      </c>
      <c r="DP46" s="8">
        <f>DP47+DP48+DP49+DP50+DP51+DP52+DP53</f>
        <v>0</v>
      </c>
      <c r="DQ46" s="8">
        <f>DQ47+DQ48+DQ49+DQ50+DQ51+DQ52+DQ53</f>
        <v>0</v>
      </c>
      <c r="DR46" s="12" t="e">
        <f t="shared" si="70"/>
        <v>#DIV/0!</v>
      </c>
      <c r="DS46" s="8">
        <f>DS47+DS48+DS49+DS50+DS51+DS52+DS53</f>
        <v>100000</v>
      </c>
      <c r="DT46" s="8">
        <f>DT47+DT48+DT49+DT50+DT51+DT52+DT53</f>
        <v>80000</v>
      </c>
      <c r="DU46" s="12">
        <f t="shared" si="71"/>
        <v>80</v>
      </c>
      <c r="DV46" s="8">
        <f>DV47+DV48+DV49+DV50+DV51+DV52+DV53</f>
        <v>377000</v>
      </c>
      <c r="DW46" s="8">
        <f>DW47+DW48+DW49+DW50+DW51+DW52+DW53</f>
        <v>21600</v>
      </c>
      <c r="DX46" s="12">
        <f t="shared" si="72"/>
        <v>5.7294429708222818</v>
      </c>
      <c r="DY46" s="8">
        <f>DY47+DY48+DY49+DY50+DY51+DY52+DY53</f>
        <v>0</v>
      </c>
      <c r="DZ46" s="8">
        <f>DZ47+DZ48+DZ49+DZ50+DZ51+DZ52+DZ53</f>
        <v>0</v>
      </c>
      <c r="EA46" s="12" t="e">
        <f t="shared" si="73"/>
        <v>#DIV/0!</v>
      </c>
      <c r="EB46" s="8">
        <f>EB47+EB48+EB49+EB50+EB51+EB52+EB53</f>
        <v>5738363</v>
      </c>
      <c r="EC46" s="8">
        <f>EC47+EC48+EC49+EC50+EC51+EC52+EC53</f>
        <v>804991.17999999993</v>
      </c>
      <c r="ED46" s="12">
        <f t="shared" si="74"/>
        <v>14.028237321340598</v>
      </c>
    </row>
    <row r="47" spans="1:147" x14ac:dyDescent="0.25">
      <c r="B47" s="15">
        <v>244</v>
      </c>
      <c r="C47" s="16" t="s">
        <v>40</v>
      </c>
      <c r="D47" s="5"/>
      <c r="E47" s="5"/>
      <c r="F47" s="8">
        <f t="shared" si="480"/>
        <v>4246063</v>
      </c>
      <c r="G47" s="8">
        <f t="shared" si="480"/>
        <v>58443.5</v>
      </c>
      <c r="H47" s="12">
        <f t="shared" si="76"/>
        <v>1.3764162236876842</v>
      </c>
      <c r="I47" s="6">
        <f t="shared" si="481"/>
        <v>0</v>
      </c>
      <c r="J47" s="6">
        <f t="shared" si="457"/>
        <v>0</v>
      </c>
      <c r="K47" s="12" t="e">
        <f t="shared" si="1"/>
        <v>#DIV/0!</v>
      </c>
      <c r="L47" s="6"/>
      <c r="M47" s="6"/>
      <c r="N47" s="12" t="e">
        <f t="shared" si="3"/>
        <v>#DIV/0!</v>
      </c>
      <c r="O47" s="6"/>
      <c r="P47" s="6"/>
      <c r="Q47" s="12" t="e">
        <f t="shared" si="5"/>
        <v>#DIV/0!</v>
      </c>
      <c r="R47" s="6"/>
      <c r="S47" s="6"/>
      <c r="T47" s="12" t="e">
        <f t="shared" si="7"/>
        <v>#DIV/0!</v>
      </c>
      <c r="U47" s="6">
        <f t="shared" si="504"/>
        <v>4246063</v>
      </c>
      <c r="V47" s="6">
        <f t="shared" si="504"/>
        <v>58443.5</v>
      </c>
      <c r="W47" s="12">
        <f t="shared" si="9"/>
        <v>1.3764162236876842</v>
      </c>
      <c r="X47" s="6"/>
      <c r="Y47" s="6"/>
      <c r="Z47" s="12" t="e">
        <f t="shared" si="11"/>
        <v>#DIV/0!</v>
      </c>
      <c r="AA47" s="6"/>
      <c r="AB47" s="6"/>
      <c r="AC47" s="12" t="e">
        <f t="shared" si="13"/>
        <v>#DIV/0!</v>
      </c>
      <c r="AD47" s="6">
        <f>400000-400000</f>
        <v>0</v>
      </c>
      <c r="AE47" s="61"/>
      <c r="AF47" s="12" t="e">
        <f t="shared" si="15"/>
        <v>#DIV/0!</v>
      </c>
      <c r="AG47" s="6"/>
      <c r="AH47" s="6"/>
      <c r="AI47" s="12" t="e">
        <f t="shared" si="17"/>
        <v>#DIV/0!</v>
      </c>
      <c r="AJ47" s="6">
        <f>10000-10000</f>
        <v>0</v>
      </c>
      <c r="AK47" s="6">
        <f>2831.29-2831.29</f>
        <v>0</v>
      </c>
      <c r="AL47" s="12" t="e">
        <f t="shared" si="19"/>
        <v>#DIV/0!</v>
      </c>
      <c r="AM47" s="26"/>
      <c r="AN47" s="6"/>
      <c r="AO47" s="12" t="e">
        <f t="shared" si="21"/>
        <v>#DIV/0!</v>
      </c>
      <c r="AP47" s="44">
        <f>300959+27704+3917400</f>
        <v>4246063</v>
      </c>
      <c r="AQ47" s="44">
        <f>2831.29+55612.21</f>
        <v>58443.5</v>
      </c>
      <c r="AR47" s="12">
        <f t="shared" si="23"/>
        <v>1.3764162236876842</v>
      </c>
      <c r="AS47" s="12"/>
      <c r="AT47" s="12"/>
      <c r="AU47" s="12"/>
      <c r="AV47" s="44"/>
      <c r="AW47" s="44"/>
      <c r="AX47" s="12" t="e">
        <f t="shared" si="27"/>
        <v>#DIV/0!</v>
      </c>
      <c r="AY47" s="12"/>
      <c r="AZ47" s="12"/>
      <c r="BA47" s="12" t="e">
        <f t="shared" si="29"/>
        <v>#DIV/0!</v>
      </c>
      <c r="BB47" s="12">
        <f>BE47</f>
        <v>0</v>
      </c>
      <c r="BC47" s="12">
        <f>BF47</f>
        <v>0</v>
      </c>
      <c r="BD47" s="12" t="e">
        <f t="shared" si="31"/>
        <v>#DIV/0!</v>
      </c>
      <c r="BE47" s="6"/>
      <c r="BF47" s="6"/>
      <c r="BG47" s="12" t="e">
        <f t="shared" si="33"/>
        <v>#DIV/0!</v>
      </c>
      <c r="BH47" s="12"/>
      <c r="BI47" s="12"/>
      <c r="BJ47" s="12"/>
      <c r="BK47" s="11"/>
      <c r="BL47" s="11"/>
      <c r="BM47" s="12" t="e">
        <f t="shared" si="37"/>
        <v>#DIV/0!</v>
      </c>
      <c r="BN47" s="6">
        <f t="shared" ref="BN47:BO50" si="588">BQ47+CF47</f>
        <v>0</v>
      </c>
      <c r="BO47" s="6">
        <f t="shared" si="588"/>
        <v>0</v>
      </c>
      <c r="BP47" s="12" t="e">
        <f t="shared" si="483"/>
        <v>#DIV/0!</v>
      </c>
      <c r="BQ47" s="6"/>
      <c r="BR47" s="6"/>
      <c r="BS47" s="12" t="e">
        <f t="shared" si="41"/>
        <v>#DIV/0!</v>
      </c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12" t="e">
        <f t="shared" si="51"/>
        <v>#DIV/0!</v>
      </c>
      <c r="CI47" s="6">
        <f t="shared" si="459"/>
        <v>0</v>
      </c>
      <c r="CJ47" s="6">
        <f t="shared" si="459"/>
        <v>0</v>
      </c>
      <c r="CK47" s="12" t="e">
        <f t="shared" si="53"/>
        <v>#DIV/0!</v>
      </c>
      <c r="CL47" s="6"/>
      <c r="CM47" s="6"/>
      <c r="CN47" s="12" t="e">
        <f t="shared" si="55"/>
        <v>#DIV/0!</v>
      </c>
      <c r="CO47" s="6"/>
      <c r="CP47" s="6"/>
      <c r="CQ47" s="12" t="e">
        <f t="shared" si="57"/>
        <v>#DIV/0!</v>
      </c>
      <c r="CR47" s="6"/>
      <c r="CS47" s="6"/>
      <c r="CT47" s="12" t="e">
        <f t="shared" si="59"/>
        <v>#DIV/0!</v>
      </c>
      <c r="CU47" s="6"/>
      <c r="CV47" s="6"/>
      <c r="CW47" s="12" t="e">
        <f t="shared" si="61"/>
        <v>#DIV/0!</v>
      </c>
      <c r="CX47" s="6"/>
      <c r="CY47" s="6"/>
      <c r="CZ47" s="12" t="e">
        <f t="shared" si="63"/>
        <v>#DIV/0!</v>
      </c>
      <c r="DA47" s="6">
        <f t="shared" ref="DA47:DB53" si="589">DD47+DJ47+DM47+DP47+DS47+DV47+DY47</f>
        <v>774000</v>
      </c>
      <c r="DB47" s="6">
        <f t="shared" si="589"/>
        <v>101600</v>
      </c>
      <c r="DC47" s="12">
        <f t="shared" si="65"/>
        <v>13.126614987080105</v>
      </c>
      <c r="DD47" s="6">
        <f>297000</f>
        <v>297000</v>
      </c>
      <c r="DE47" s="6"/>
      <c r="DF47" s="12">
        <f t="shared" si="66"/>
        <v>0</v>
      </c>
      <c r="DG47" s="65">
        <f t="shared" ref="DG47:DH53" si="590">DJ47+DM47+DP47+DS47+DV47+DY47</f>
        <v>477000</v>
      </c>
      <c r="DH47" s="65">
        <f t="shared" si="590"/>
        <v>101600</v>
      </c>
      <c r="DI47" s="12">
        <f t="shared" si="80"/>
        <v>21.29979035639413</v>
      </c>
      <c r="DJ47" s="6">
        <f>40000-40000</f>
        <v>0</v>
      </c>
      <c r="DK47" s="6"/>
      <c r="DL47" s="12" t="e">
        <f t="shared" si="68"/>
        <v>#DIV/0!</v>
      </c>
      <c r="DM47" s="6"/>
      <c r="DN47" s="6"/>
      <c r="DO47" s="12" t="e">
        <f t="shared" si="69"/>
        <v>#DIV/0!</v>
      </c>
      <c r="DP47" s="6"/>
      <c r="DQ47" s="6"/>
      <c r="DR47" s="12" t="e">
        <f t="shared" si="70"/>
        <v>#DIV/0!</v>
      </c>
      <c r="DS47" s="6">
        <f>100000</f>
        <v>100000</v>
      </c>
      <c r="DT47" s="6">
        <f>20000+15000+45000</f>
        <v>80000</v>
      </c>
      <c r="DU47" s="12">
        <f t="shared" si="71"/>
        <v>80</v>
      </c>
      <c r="DV47" s="44">
        <f>297000+80000</f>
        <v>377000</v>
      </c>
      <c r="DW47" s="44">
        <f>21600</f>
        <v>21600</v>
      </c>
      <c r="DX47" s="12">
        <f t="shared" si="72"/>
        <v>5.7294429708222818</v>
      </c>
      <c r="DY47" s="12"/>
      <c r="DZ47" s="12"/>
      <c r="EA47" s="12" t="e">
        <f t="shared" si="73"/>
        <v>#DIV/0!</v>
      </c>
      <c r="EB47" s="6">
        <f t="shared" ref="EB47:EC53" si="591">I47+U47+BB47+BN47+CI47+DA47+BK47</f>
        <v>5020063</v>
      </c>
      <c r="EC47" s="6">
        <f t="shared" si="591"/>
        <v>160043.5</v>
      </c>
      <c r="ED47" s="12">
        <f t="shared" si="74"/>
        <v>3.1880775201426759</v>
      </c>
      <c r="EE47">
        <f t="shared" si="116"/>
        <v>1</v>
      </c>
      <c r="EF47">
        <f t="shared" si="117"/>
        <v>1</v>
      </c>
      <c r="EG47">
        <f t="shared" si="118"/>
        <v>1</v>
      </c>
      <c r="EH47">
        <f t="shared" si="119"/>
        <v>1</v>
      </c>
      <c r="EI47">
        <f t="shared" si="120"/>
        <v>1</v>
      </c>
      <c r="EJ47">
        <f t="shared" si="121"/>
        <v>1</v>
      </c>
      <c r="EK47">
        <f t="shared" si="122"/>
        <v>1</v>
      </c>
      <c r="EL47">
        <f t="shared" si="123"/>
        <v>1</v>
      </c>
      <c r="EM47">
        <f t="shared" si="124"/>
        <v>1</v>
      </c>
      <c r="EN47">
        <f t="shared" si="125"/>
        <v>1</v>
      </c>
      <c r="EO47">
        <f t="shared" si="126"/>
        <v>1</v>
      </c>
      <c r="EP47">
        <f t="shared" si="127"/>
        <v>1</v>
      </c>
      <c r="EQ47">
        <f t="shared" si="128"/>
        <v>12</v>
      </c>
    </row>
    <row r="48" spans="1:147" x14ac:dyDescent="0.25">
      <c r="A48" s="5"/>
      <c r="B48" s="15">
        <v>245</v>
      </c>
      <c r="C48" s="5" t="s">
        <v>87</v>
      </c>
      <c r="D48" s="5"/>
      <c r="E48" s="5"/>
      <c r="F48" s="8">
        <f t="shared" si="480"/>
        <v>0</v>
      </c>
      <c r="G48" s="8">
        <f t="shared" si="480"/>
        <v>0</v>
      </c>
      <c r="H48" s="12" t="e">
        <f t="shared" si="76"/>
        <v>#DIV/0!</v>
      </c>
      <c r="I48" s="6">
        <f t="shared" si="481"/>
        <v>0</v>
      </c>
      <c r="J48" s="6">
        <f t="shared" si="457"/>
        <v>0</v>
      </c>
      <c r="K48" s="12" t="e">
        <f t="shared" si="1"/>
        <v>#DIV/0!</v>
      </c>
      <c r="L48" s="6"/>
      <c r="M48" s="6"/>
      <c r="N48" s="12" t="e">
        <f t="shared" si="3"/>
        <v>#DIV/0!</v>
      </c>
      <c r="O48" s="5"/>
      <c r="P48" s="5"/>
      <c r="Q48" s="12" t="e">
        <f t="shared" si="5"/>
        <v>#DIV/0!</v>
      </c>
      <c r="R48" s="6"/>
      <c r="S48" s="6"/>
      <c r="T48" s="12" t="e">
        <f t="shared" si="7"/>
        <v>#DIV/0!</v>
      </c>
      <c r="U48" s="6">
        <f t="shared" si="504"/>
        <v>0</v>
      </c>
      <c r="V48" s="6">
        <f t="shared" si="504"/>
        <v>0</v>
      </c>
      <c r="W48" s="12" t="e">
        <f t="shared" si="9"/>
        <v>#DIV/0!</v>
      </c>
      <c r="X48" s="6"/>
      <c r="Y48" s="6"/>
      <c r="Z48" s="12" t="e">
        <f t="shared" si="11"/>
        <v>#DIV/0!</v>
      </c>
      <c r="AA48" s="6"/>
      <c r="AB48" s="6"/>
      <c r="AC48" s="12" t="e">
        <f t="shared" si="13"/>
        <v>#DIV/0!</v>
      </c>
      <c r="AD48" s="6"/>
      <c r="AE48" s="6"/>
      <c r="AF48" s="12" t="e">
        <f t="shared" si="15"/>
        <v>#DIV/0!</v>
      </c>
      <c r="AG48" s="6"/>
      <c r="AH48" s="6"/>
      <c r="AI48" s="12" t="e">
        <f t="shared" si="17"/>
        <v>#DIV/0!</v>
      </c>
      <c r="AJ48" s="6"/>
      <c r="AK48" s="6"/>
      <c r="AL48" s="12" t="e">
        <f t="shared" si="19"/>
        <v>#DIV/0!</v>
      </c>
      <c r="AM48" s="44"/>
      <c r="AN48" s="44"/>
      <c r="AO48" s="12" t="e">
        <f t="shared" si="21"/>
        <v>#DIV/0!</v>
      </c>
      <c r="AP48" s="44"/>
      <c r="AQ48" s="44"/>
      <c r="AR48" s="12" t="e">
        <f t="shared" si="23"/>
        <v>#DIV/0!</v>
      </c>
      <c r="AS48" s="12"/>
      <c r="AT48" s="12"/>
      <c r="AU48" s="12"/>
      <c r="AV48" s="44"/>
      <c r="AW48" s="44"/>
      <c r="AX48" s="12" t="e">
        <f t="shared" si="27"/>
        <v>#DIV/0!</v>
      </c>
      <c r="AY48" s="12"/>
      <c r="AZ48" s="12"/>
      <c r="BA48" s="12" t="e">
        <f t="shared" si="29"/>
        <v>#DIV/0!</v>
      </c>
      <c r="BB48" s="12"/>
      <c r="BC48" s="12"/>
      <c r="BD48" s="12" t="e">
        <f t="shared" si="31"/>
        <v>#DIV/0!</v>
      </c>
      <c r="BE48" s="6"/>
      <c r="BF48" s="6"/>
      <c r="BG48" s="12" t="e">
        <f t="shared" si="33"/>
        <v>#DIV/0!</v>
      </c>
      <c r="BH48" s="12"/>
      <c r="BI48" s="12"/>
      <c r="BJ48" s="12"/>
      <c r="BK48" s="11"/>
      <c r="BL48" s="11"/>
      <c r="BM48" s="12" t="e">
        <f t="shared" si="37"/>
        <v>#DIV/0!</v>
      </c>
      <c r="BN48" s="6">
        <f t="shared" si="588"/>
        <v>0</v>
      </c>
      <c r="BO48" s="6">
        <f t="shared" si="588"/>
        <v>0</v>
      </c>
      <c r="BP48" s="12" t="e">
        <f t="shared" si="483"/>
        <v>#DIV/0!</v>
      </c>
      <c r="BQ48" s="6"/>
      <c r="BR48" s="6"/>
      <c r="BS48" s="12" t="e">
        <f t="shared" si="41"/>
        <v>#DIV/0!</v>
      </c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12" t="e">
        <f t="shared" si="51"/>
        <v>#DIV/0!</v>
      </c>
      <c r="CI48" s="6">
        <f t="shared" si="459"/>
        <v>0</v>
      </c>
      <c r="CJ48" s="6">
        <f t="shared" si="459"/>
        <v>0</v>
      </c>
      <c r="CK48" s="12" t="e">
        <f t="shared" si="53"/>
        <v>#DIV/0!</v>
      </c>
      <c r="CL48" s="6"/>
      <c r="CM48" s="6"/>
      <c r="CN48" s="12" t="e">
        <f t="shared" si="55"/>
        <v>#DIV/0!</v>
      </c>
      <c r="CO48" s="6"/>
      <c r="CP48" s="6"/>
      <c r="CQ48" s="12" t="e">
        <f t="shared" si="57"/>
        <v>#DIV/0!</v>
      </c>
      <c r="CR48" s="6"/>
      <c r="CS48" s="6"/>
      <c r="CT48" s="12" t="e">
        <f t="shared" si="59"/>
        <v>#DIV/0!</v>
      </c>
      <c r="CU48" s="6"/>
      <c r="CV48" s="6"/>
      <c r="CW48" s="12" t="e">
        <f t="shared" si="61"/>
        <v>#DIV/0!</v>
      </c>
      <c r="CX48" s="6"/>
      <c r="CY48" s="6"/>
      <c r="CZ48" s="12" t="e">
        <f t="shared" si="63"/>
        <v>#DIV/0!</v>
      </c>
      <c r="DA48" s="6">
        <f t="shared" si="589"/>
        <v>0</v>
      </c>
      <c r="DB48" s="6">
        <f t="shared" si="589"/>
        <v>0</v>
      </c>
      <c r="DC48" s="12" t="e">
        <f t="shared" si="65"/>
        <v>#DIV/0!</v>
      </c>
      <c r="DD48" s="6"/>
      <c r="DE48" s="6"/>
      <c r="DF48" s="12" t="e">
        <f t="shared" si="66"/>
        <v>#DIV/0!</v>
      </c>
      <c r="DG48" s="65">
        <f t="shared" si="590"/>
        <v>0</v>
      </c>
      <c r="DH48" s="65">
        <f t="shared" si="590"/>
        <v>0</v>
      </c>
      <c r="DI48" s="12" t="e">
        <f t="shared" si="80"/>
        <v>#DIV/0!</v>
      </c>
      <c r="DJ48" s="6"/>
      <c r="DK48" s="6"/>
      <c r="DL48" s="12" t="e">
        <f t="shared" si="68"/>
        <v>#DIV/0!</v>
      </c>
      <c r="DM48" s="6"/>
      <c r="DN48" s="6"/>
      <c r="DO48" s="12" t="e">
        <f t="shared" si="69"/>
        <v>#DIV/0!</v>
      </c>
      <c r="DP48" s="6"/>
      <c r="DQ48" s="6"/>
      <c r="DR48" s="12" t="e">
        <f t="shared" si="70"/>
        <v>#DIV/0!</v>
      </c>
      <c r="DS48" s="6"/>
      <c r="DT48" s="6"/>
      <c r="DU48" s="12" t="e">
        <f t="shared" si="71"/>
        <v>#DIV/0!</v>
      </c>
      <c r="DV48" s="44"/>
      <c r="DW48" s="6"/>
      <c r="DX48" s="12" t="e">
        <f t="shared" si="72"/>
        <v>#DIV/0!</v>
      </c>
      <c r="DY48" s="12"/>
      <c r="DZ48" s="12"/>
      <c r="EA48" s="12" t="e">
        <f t="shared" si="73"/>
        <v>#DIV/0!</v>
      </c>
      <c r="EB48" s="6">
        <f t="shared" si="591"/>
        <v>0</v>
      </c>
      <c r="EC48" s="6">
        <f t="shared" si="591"/>
        <v>0</v>
      </c>
      <c r="ED48" s="12" t="e">
        <f t="shared" si="74"/>
        <v>#DIV/0!</v>
      </c>
      <c r="EE48">
        <f t="shared" si="116"/>
        <v>1</v>
      </c>
      <c r="EF48">
        <f t="shared" si="117"/>
        <v>1</v>
      </c>
      <c r="EG48">
        <f t="shared" si="118"/>
        <v>1</v>
      </c>
      <c r="EH48">
        <f t="shared" si="119"/>
        <v>1</v>
      </c>
      <c r="EI48">
        <f t="shared" si="120"/>
        <v>1</v>
      </c>
      <c r="EJ48">
        <f t="shared" si="121"/>
        <v>1</v>
      </c>
      <c r="EK48">
        <f t="shared" si="122"/>
        <v>1</v>
      </c>
      <c r="EL48">
        <f t="shared" si="123"/>
        <v>1</v>
      </c>
      <c r="EM48">
        <f t="shared" si="124"/>
        <v>1</v>
      </c>
      <c r="EN48">
        <f t="shared" si="125"/>
        <v>1</v>
      </c>
      <c r="EO48">
        <f t="shared" si="126"/>
        <v>1</v>
      </c>
      <c r="EP48">
        <f t="shared" si="127"/>
        <v>1</v>
      </c>
      <c r="EQ48">
        <f t="shared" si="128"/>
        <v>12</v>
      </c>
    </row>
    <row r="49" spans="1:147" x14ac:dyDescent="0.25">
      <c r="A49" s="5"/>
      <c r="B49" s="15">
        <v>247</v>
      </c>
      <c r="C49" s="16" t="s">
        <v>111</v>
      </c>
      <c r="D49" s="5"/>
      <c r="E49" s="5"/>
      <c r="F49" s="8">
        <f t="shared" ref="F49" si="592">I49+U49+BB49+BN49+CI49+BK49</f>
        <v>178300</v>
      </c>
      <c r="G49" s="8">
        <f t="shared" ref="G49" si="593">J49+V49+BC49+BO49+CJ49+BL49</f>
        <v>104947.68</v>
      </c>
      <c r="H49" s="12">
        <f t="shared" ref="H49" si="594">G49/F49*100</f>
        <v>58.860168255748732</v>
      </c>
      <c r="I49" s="6">
        <f t="shared" ref="I49" si="595">L49+O49+R49</f>
        <v>0</v>
      </c>
      <c r="J49" s="6">
        <f t="shared" ref="J49" si="596">M49+P49+S49</f>
        <v>0</v>
      </c>
      <c r="K49" s="12" t="e">
        <f t="shared" ref="K49" si="597">J49/I49*100</f>
        <v>#DIV/0!</v>
      </c>
      <c r="L49" s="6"/>
      <c r="M49" s="6"/>
      <c r="N49" s="12" t="e">
        <f t="shared" ref="N49" si="598">M49/L49*100</f>
        <v>#DIV/0!</v>
      </c>
      <c r="O49" s="5"/>
      <c r="P49" s="5"/>
      <c r="Q49" s="12" t="e">
        <f t="shared" ref="Q49" si="599">P49/O49*100</f>
        <v>#DIV/0!</v>
      </c>
      <c r="R49" s="6"/>
      <c r="S49" s="6"/>
      <c r="T49" s="12" t="e">
        <f t="shared" ref="T49" si="600">S49/R49*100</f>
        <v>#DIV/0!</v>
      </c>
      <c r="U49" s="6">
        <f t="shared" ref="U49" si="601">X49+AA49+AD49+AG49+AM49+AP49+AJ49</f>
        <v>178300</v>
      </c>
      <c r="V49" s="6">
        <f t="shared" ref="V49" si="602">Y49+AB49+AE49+AH49+AN49+AQ49+AK49</f>
        <v>104947.68</v>
      </c>
      <c r="W49" s="12">
        <f t="shared" ref="W49" si="603">V49/U49*100</f>
        <v>58.860168255748732</v>
      </c>
      <c r="X49" s="6"/>
      <c r="Y49" s="6"/>
      <c r="Z49" s="12" t="e">
        <f t="shared" ref="Z49" si="604">Y49/X49*100</f>
        <v>#DIV/0!</v>
      </c>
      <c r="AA49" s="6"/>
      <c r="AB49" s="6"/>
      <c r="AC49" s="12" t="e">
        <f t="shared" ref="AC49" si="605">AB49/AA49*100</f>
        <v>#DIV/0!</v>
      </c>
      <c r="AD49" s="6">
        <f>400000-200000-64600+42900</f>
        <v>178300</v>
      </c>
      <c r="AE49" s="6">
        <f>12669.15+92278.53</f>
        <v>104947.68</v>
      </c>
      <c r="AF49" s="12">
        <f t="shared" ref="AF49" si="606">AE49/AD49*100</f>
        <v>58.860168255748732</v>
      </c>
      <c r="AG49" s="6"/>
      <c r="AH49" s="6"/>
      <c r="AI49" s="12" t="e">
        <f t="shared" ref="AI49" si="607">AH49/AG49*100</f>
        <v>#DIV/0!</v>
      </c>
      <c r="AJ49" s="6"/>
      <c r="AK49" s="6"/>
      <c r="AL49" s="12" t="e">
        <f t="shared" ref="AL49" si="608">AK49/AJ49*100</f>
        <v>#DIV/0!</v>
      </c>
      <c r="AM49" s="44"/>
      <c r="AN49" s="44"/>
      <c r="AO49" s="12" t="e">
        <f t="shared" ref="AO49" si="609">AN49/AM49*100</f>
        <v>#DIV/0!</v>
      </c>
      <c r="AP49" s="44"/>
      <c r="AQ49" s="44"/>
      <c r="AR49" s="12" t="e">
        <f t="shared" ref="AR49" si="610">AQ49/AP49*100</f>
        <v>#DIV/0!</v>
      </c>
      <c r="AS49" s="12"/>
      <c r="AT49" s="12"/>
      <c r="AU49" s="12"/>
      <c r="AV49" s="44"/>
      <c r="AW49" s="44"/>
      <c r="AX49" s="12" t="e">
        <f t="shared" ref="AX49" si="611">AW49/AV49*100</f>
        <v>#DIV/0!</v>
      </c>
      <c r="AY49" s="12"/>
      <c r="AZ49" s="12"/>
      <c r="BA49" s="12" t="e">
        <f t="shared" ref="BA49" si="612">AZ49/AY49*100</f>
        <v>#DIV/0!</v>
      </c>
      <c r="BB49" s="12"/>
      <c r="BC49" s="12"/>
      <c r="BD49" s="12" t="e">
        <f t="shared" ref="BD49" si="613">BC49/BB49*100</f>
        <v>#DIV/0!</v>
      </c>
      <c r="BE49" s="6"/>
      <c r="BF49" s="6"/>
      <c r="BG49" s="12" t="e">
        <f t="shared" ref="BG49" si="614">BF49/BE49*100</f>
        <v>#DIV/0!</v>
      </c>
      <c r="BH49" s="12"/>
      <c r="BI49" s="12"/>
      <c r="BJ49" s="12"/>
      <c r="BK49" s="11"/>
      <c r="BL49" s="11"/>
      <c r="BM49" s="12" t="e">
        <f t="shared" ref="BM49" si="615">BL49/BK49*100</f>
        <v>#DIV/0!</v>
      </c>
      <c r="BN49" s="6">
        <f t="shared" ref="BN49" si="616">BQ49+CF49</f>
        <v>0</v>
      </c>
      <c r="BO49" s="6">
        <f t="shared" ref="BO49" si="617">BR49+CG49</f>
        <v>0</v>
      </c>
      <c r="BP49" s="12" t="e">
        <f t="shared" ref="BP49" si="618">BO49/BN49*100</f>
        <v>#DIV/0!</v>
      </c>
      <c r="BQ49" s="6"/>
      <c r="BR49" s="6"/>
      <c r="BS49" s="12" t="e">
        <f t="shared" ref="BS49" si="619">BR49/BQ49*100</f>
        <v>#DIV/0!</v>
      </c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12" t="e">
        <f t="shared" ref="CH49" si="620">CG49/CF49*100</f>
        <v>#DIV/0!</v>
      </c>
      <c r="CI49" s="6">
        <f t="shared" ref="CI49" si="621">CL49+CO49+CR49+CU49+CX49</f>
        <v>0</v>
      </c>
      <c r="CJ49" s="6">
        <f t="shared" ref="CJ49" si="622">CM49+CP49+CS49+CV49+CY49</f>
        <v>0</v>
      </c>
      <c r="CK49" s="12" t="e">
        <f t="shared" ref="CK49" si="623">CJ49/CI49*100</f>
        <v>#DIV/0!</v>
      </c>
      <c r="CL49" s="6"/>
      <c r="CM49" s="6"/>
      <c r="CN49" s="12" t="e">
        <f t="shared" ref="CN49" si="624">CM49/CL49*100</f>
        <v>#DIV/0!</v>
      </c>
      <c r="CO49" s="6"/>
      <c r="CP49" s="6"/>
      <c r="CQ49" s="12" t="e">
        <f t="shared" ref="CQ49" si="625">CP49/CO49*100</f>
        <v>#DIV/0!</v>
      </c>
      <c r="CR49" s="6"/>
      <c r="CS49" s="6"/>
      <c r="CT49" s="12" t="e">
        <f t="shared" ref="CT49" si="626">CS49/CR49*100</f>
        <v>#DIV/0!</v>
      </c>
      <c r="CU49" s="6"/>
      <c r="CV49" s="6"/>
      <c r="CW49" s="12" t="e">
        <f t="shared" ref="CW49" si="627">CV49/CU49*100</f>
        <v>#DIV/0!</v>
      </c>
      <c r="CX49" s="6"/>
      <c r="CY49" s="6"/>
      <c r="CZ49" s="12" t="e">
        <f t="shared" ref="CZ49" si="628">CY49/CX49*100</f>
        <v>#DIV/0!</v>
      </c>
      <c r="DA49" s="6">
        <f t="shared" ref="DA49" si="629">DD49+DJ49+DM49+DP49+DS49+DV49+DY49</f>
        <v>0</v>
      </c>
      <c r="DB49" s="6">
        <f t="shared" ref="DB49" si="630">DE49+DK49+DN49+DQ49+DT49+DW49+DZ49</f>
        <v>0</v>
      </c>
      <c r="DC49" s="12" t="e">
        <f t="shared" ref="DC49" si="631">DB49/DA49*100</f>
        <v>#DIV/0!</v>
      </c>
      <c r="DD49" s="6"/>
      <c r="DE49" s="6"/>
      <c r="DF49" s="12" t="e">
        <f t="shared" ref="DF49" si="632">DE49/DD49*100</f>
        <v>#DIV/0!</v>
      </c>
      <c r="DG49" s="65">
        <f t="shared" ref="DG49" si="633">DJ49+DM49+DP49+DS49+DV49+DY49</f>
        <v>0</v>
      </c>
      <c r="DH49" s="65">
        <f t="shared" ref="DH49" si="634">DK49+DN49+DQ49+DT49+DW49+DZ49</f>
        <v>0</v>
      </c>
      <c r="DI49" s="12" t="e">
        <f t="shared" ref="DI49" si="635">DH49/DG49*100</f>
        <v>#DIV/0!</v>
      </c>
      <c r="DJ49" s="6"/>
      <c r="DK49" s="6"/>
      <c r="DL49" s="12" t="e">
        <f t="shared" ref="DL49" si="636">DK49/DJ49*100</f>
        <v>#DIV/0!</v>
      </c>
      <c r="DM49" s="6"/>
      <c r="DN49" s="6"/>
      <c r="DO49" s="12" t="e">
        <f t="shared" ref="DO49" si="637">DN49/DM49*100</f>
        <v>#DIV/0!</v>
      </c>
      <c r="DP49" s="6"/>
      <c r="DQ49" s="6"/>
      <c r="DR49" s="12" t="e">
        <f t="shared" ref="DR49" si="638">DQ49/DP49*100</f>
        <v>#DIV/0!</v>
      </c>
      <c r="DS49" s="6"/>
      <c r="DT49" s="6"/>
      <c r="DU49" s="12" t="e">
        <f t="shared" ref="DU49" si="639">DT49/DS49*100</f>
        <v>#DIV/0!</v>
      </c>
      <c r="DV49" s="44"/>
      <c r="DW49" s="6"/>
      <c r="DX49" s="12" t="e">
        <f t="shared" ref="DX49" si="640">DW49/DV49*100</f>
        <v>#DIV/0!</v>
      </c>
      <c r="DY49" s="12"/>
      <c r="DZ49" s="12"/>
      <c r="EA49" s="12" t="e">
        <f t="shared" ref="EA49" si="641">DZ49/DY49*100</f>
        <v>#DIV/0!</v>
      </c>
      <c r="EB49" s="6">
        <f t="shared" ref="EB49" si="642">I49+U49+BB49+BN49+CI49+DA49+BK49</f>
        <v>178300</v>
      </c>
      <c r="EC49" s="6">
        <f t="shared" ref="EC49" si="643">J49+V49+BC49+BO49+CJ49+DB49+BL49</f>
        <v>104947.68</v>
      </c>
      <c r="ED49" s="12">
        <f t="shared" ref="ED49" si="644">EC49/EB49*100</f>
        <v>58.860168255748732</v>
      </c>
    </row>
    <row r="50" spans="1:147" x14ac:dyDescent="0.25">
      <c r="A50" s="5"/>
      <c r="B50" s="15">
        <v>350</v>
      </c>
      <c r="C50" s="5" t="s">
        <v>107</v>
      </c>
      <c r="D50" s="5"/>
      <c r="E50" s="5"/>
      <c r="F50" s="8">
        <f t="shared" si="480"/>
        <v>0</v>
      </c>
      <c r="G50" s="8">
        <f t="shared" si="480"/>
        <v>0</v>
      </c>
      <c r="H50" s="12" t="e">
        <f t="shared" si="76"/>
        <v>#DIV/0!</v>
      </c>
      <c r="I50" s="6">
        <f t="shared" si="481"/>
        <v>0</v>
      </c>
      <c r="J50" s="6">
        <f t="shared" si="457"/>
        <v>0</v>
      </c>
      <c r="K50" s="12" t="e">
        <f t="shared" si="1"/>
        <v>#DIV/0!</v>
      </c>
      <c r="L50" s="6"/>
      <c r="M50" s="6"/>
      <c r="N50" s="12" t="e">
        <f t="shared" si="3"/>
        <v>#DIV/0!</v>
      </c>
      <c r="O50" s="5"/>
      <c r="P50" s="5"/>
      <c r="Q50" s="12" t="e">
        <f t="shared" si="5"/>
        <v>#DIV/0!</v>
      </c>
      <c r="R50" s="6"/>
      <c r="S50" s="6"/>
      <c r="T50" s="12" t="e">
        <f t="shared" si="7"/>
        <v>#DIV/0!</v>
      </c>
      <c r="U50" s="6">
        <f t="shared" si="504"/>
        <v>0</v>
      </c>
      <c r="V50" s="6">
        <f t="shared" si="504"/>
        <v>0</v>
      </c>
      <c r="W50" s="12" t="e">
        <f t="shared" si="9"/>
        <v>#DIV/0!</v>
      </c>
      <c r="X50" s="6"/>
      <c r="Y50" s="6"/>
      <c r="Z50" s="12" t="e">
        <f t="shared" si="11"/>
        <v>#DIV/0!</v>
      </c>
      <c r="AA50" s="6"/>
      <c r="AB50" s="6"/>
      <c r="AC50" s="12" t="e">
        <f t="shared" si="13"/>
        <v>#DIV/0!</v>
      </c>
      <c r="AD50" s="6"/>
      <c r="AE50" s="6"/>
      <c r="AF50" s="12" t="e">
        <f t="shared" si="15"/>
        <v>#DIV/0!</v>
      </c>
      <c r="AG50" s="6"/>
      <c r="AH50" s="6"/>
      <c r="AI50" s="12" t="e">
        <f t="shared" si="17"/>
        <v>#DIV/0!</v>
      </c>
      <c r="AJ50" s="6"/>
      <c r="AK50" s="6"/>
      <c r="AL50" s="12" t="e">
        <f t="shared" si="19"/>
        <v>#DIV/0!</v>
      </c>
      <c r="AM50" s="44"/>
      <c r="AN50" s="44"/>
      <c r="AO50" s="12" t="e">
        <f t="shared" si="21"/>
        <v>#DIV/0!</v>
      </c>
      <c r="AP50" s="44"/>
      <c r="AQ50" s="44"/>
      <c r="AR50" s="12" t="e">
        <f t="shared" si="23"/>
        <v>#DIV/0!</v>
      </c>
      <c r="AS50" s="12"/>
      <c r="AT50" s="12"/>
      <c r="AU50" s="12"/>
      <c r="AV50" s="44"/>
      <c r="AW50" s="44"/>
      <c r="AX50" s="12" t="e">
        <f t="shared" si="27"/>
        <v>#DIV/0!</v>
      </c>
      <c r="AY50" s="12"/>
      <c r="AZ50" s="12"/>
      <c r="BA50" s="12" t="e">
        <f t="shared" si="29"/>
        <v>#DIV/0!</v>
      </c>
      <c r="BB50" s="12"/>
      <c r="BC50" s="12"/>
      <c r="BD50" s="12" t="e">
        <f t="shared" si="31"/>
        <v>#DIV/0!</v>
      </c>
      <c r="BE50" s="6"/>
      <c r="BF50" s="6"/>
      <c r="BG50" s="12" t="e">
        <f t="shared" si="33"/>
        <v>#DIV/0!</v>
      </c>
      <c r="BH50" s="12"/>
      <c r="BI50" s="12"/>
      <c r="BJ50" s="12"/>
      <c r="BK50" s="11"/>
      <c r="BL50" s="11"/>
      <c r="BM50" s="12" t="e">
        <f t="shared" si="37"/>
        <v>#DIV/0!</v>
      </c>
      <c r="BN50" s="6">
        <f t="shared" si="588"/>
        <v>0</v>
      </c>
      <c r="BO50" s="6">
        <f t="shared" si="588"/>
        <v>0</v>
      </c>
      <c r="BP50" s="12" t="e">
        <f t="shared" si="483"/>
        <v>#DIV/0!</v>
      </c>
      <c r="BQ50" s="6"/>
      <c r="BR50" s="6"/>
      <c r="BS50" s="12" t="e">
        <f t="shared" si="41"/>
        <v>#DIV/0!</v>
      </c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12" t="e">
        <f t="shared" si="51"/>
        <v>#DIV/0!</v>
      </c>
      <c r="CI50" s="6">
        <f t="shared" si="459"/>
        <v>0</v>
      </c>
      <c r="CJ50" s="6">
        <f t="shared" si="459"/>
        <v>0</v>
      </c>
      <c r="CK50" s="12" t="e">
        <f t="shared" si="53"/>
        <v>#DIV/0!</v>
      </c>
      <c r="CL50" s="6"/>
      <c r="CM50" s="6"/>
      <c r="CN50" s="12" t="e">
        <f t="shared" si="55"/>
        <v>#DIV/0!</v>
      </c>
      <c r="CO50" s="6"/>
      <c r="CP50" s="6"/>
      <c r="CQ50" s="12" t="e">
        <f t="shared" si="57"/>
        <v>#DIV/0!</v>
      </c>
      <c r="CR50" s="6"/>
      <c r="CS50" s="6"/>
      <c r="CT50" s="12" t="e">
        <f t="shared" si="59"/>
        <v>#DIV/0!</v>
      </c>
      <c r="CU50" s="6"/>
      <c r="CV50" s="6"/>
      <c r="CW50" s="12" t="e">
        <f t="shared" si="61"/>
        <v>#DIV/0!</v>
      </c>
      <c r="CX50" s="6"/>
      <c r="CY50" s="6"/>
      <c r="CZ50" s="12" t="e">
        <f t="shared" si="63"/>
        <v>#DIV/0!</v>
      </c>
      <c r="DA50" s="6">
        <f t="shared" si="589"/>
        <v>0</v>
      </c>
      <c r="DB50" s="6">
        <f t="shared" si="589"/>
        <v>0</v>
      </c>
      <c r="DC50" s="12" t="e">
        <f t="shared" si="65"/>
        <v>#DIV/0!</v>
      </c>
      <c r="DD50" s="6"/>
      <c r="DE50" s="6"/>
      <c r="DF50" s="12" t="e">
        <f t="shared" si="66"/>
        <v>#DIV/0!</v>
      </c>
      <c r="DG50" s="65">
        <f t="shared" si="590"/>
        <v>0</v>
      </c>
      <c r="DH50" s="65">
        <f t="shared" si="590"/>
        <v>0</v>
      </c>
      <c r="DI50" s="12" t="e">
        <f t="shared" si="80"/>
        <v>#DIV/0!</v>
      </c>
      <c r="DJ50" s="6"/>
      <c r="DK50" s="6"/>
      <c r="DL50" s="12" t="e">
        <f t="shared" si="68"/>
        <v>#DIV/0!</v>
      </c>
      <c r="DM50" s="6"/>
      <c r="DN50" s="6"/>
      <c r="DO50" s="12" t="e">
        <f t="shared" si="69"/>
        <v>#DIV/0!</v>
      </c>
      <c r="DP50" s="6"/>
      <c r="DQ50" s="6"/>
      <c r="DR50" s="12" t="e">
        <f t="shared" si="70"/>
        <v>#DIV/0!</v>
      </c>
      <c r="DS50" s="6"/>
      <c r="DT50" s="6"/>
      <c r="DU50" s="12" t="e">
        <f t="shared" si="71"/>
        <v>#DIV/0!</v>
      </c>
      <c r="DV50" s="44"/>
      <c r="DW50" s="6"/>
      <c r="DX50" s="12" t="e">
        <f t="shared" si="72"/>
        <v>#DIV/0!</v>
      </c>
      <c r="DY50" s="12"/>
      <c r="DZ50" s="12"/>
      <c r="EA50" s="12" t="e">
        <f t="shared" si="73"/>
        <v>#DIV/0!</v>
      </c>
      <c r="EB50" s="6">
        <f t="shared" si="591"/>
        <v>0</v>
      </c>
      <c r="EC50" s="6">
        <f t="shared" si="591"/>
        <v>0</v>
      </c>
      <c r="ED50" s="12" t="e">
        <f t="shared" si="74"/>
        <v>#DIV/0!</v>
      </c>
    </row>
    <row r="51" spans="1:147" x14ac:dyDescent="0.25">
      <c r="A51" s="5"/>
      <c r="B51" s="15">
        <v>414</v>
      </c>
      <c r="C51" s="5" t="s">
        <v>89</v>
      </c>
      <c r="D51" s="5"/>
      <c r="E51" s="5"/>
      <c r="F51" s="8">
        <f t="shared" si="480"/>
        <v>0</v>
      </c>
      <c r="G51" s="8"/>
      <c r="H51" s="12" t="e">
        <f t="shared" si="76"/>
        <v>#DIV/0!</v>
      </c>
      <c r="I51" s="6">
        <f t="shared" si="481"/>
        <v>0</v>
      </c>
      <c r="J51" s="6">
        <f t="shared" si="457"/>
        <v>0</v>
      </c>
      <c r="K51" s="12" t="e">
        <f t="shared" si="1"/>
        <v>#DIV/0!</v>
      </c>
      <c r="L51" s="6"/>
      <c r="M51" s="6"/>
      <c r="N51" s="12" t="e">
        <f t="shared" si="3"/>
        <v>#DIV/0!</v>
      </c>
      <c r="O51" s="5"/>
      <c r="P51" s="5"/>
      <c r="Q51" s="12" t="e">
        <f t="shared" si="5"/>
        <v>#DIV/0!</v>
      </c>
      <c r="R51" s="6"/>
      <c r="S51" s="6"/>
      <c r="T51" s="12" t="e">
        <f t="shared" si="7"/>
        <v>#DIV/0!</v>
      </c>
      <c r="U51" s="6">
        <f t="shared" si="504"/>
        <v>0</v>
      </c>
      <c r="V51" s="6">
        <f t="shared" si="504"/>
        <v>0</v>
      </c>
      <c r="W51" s="12" t="e">
        <f t="shared" si="9"/>
        <v>#DIV/0!</v>
      </c>
      <c r="X51" s="6"/>
      <c r="Y51" s="6"/>
      <c r="Z51" s="12" t="e">
        <f t="shared" si="11"/>
        <v>#DIV/0!</v>
      </c>
      <c r="AA51" s="6"/>
      <c r="AB51" s="6"/>
      <c r="AC51" s="12" t="e">
        <f t="shared" si="13"/>
        <v>#DIV/0!</v>
      </c>
      <c r="AD51" s="6"/>
      <c r="AE51" s="6"/>
      <c r="AF51" s="12" t="e">
        <f t="shared" si="15"/>
        <v>#DIV/0!</v>
      </c>
      <c r="AG51" s="6"/>
      <c r="AH51" s="6"/>
      <c r="AI51" s="12" t="e">
        <f t="shared" si="17"/>
        <v>#DIV/0!</v>
      </c>
      <c r="AJ51" s="6"/>
      <c r="AK51" s="6"/>
      <c r="AL51" s="12" t="e">
        <f t="shared" si="19"/>
        <v>#DIV/0!</v>
      </c>
      <c r="AM51" s="26"/>
      <c r="AN51" s="6"/>
      <c r="AO51" s="12" t="e">
        <f t="shared" si="21"/>
        <v>#DIV/0!</v>
      </c>
      <c r="AP51" s="44"/>
      <c r="AQ51" s="44"/>
      <c r="AR51" s="12" t="e">
        <f t="shared" si="23"/>
        <v>#DIV/0!</v>
      </c>
      <c r="AS51" s="12"/>
      <c r="AT51" s="12"/>
      <c r="AU51" s="12"/>
      <c r="AV51" s="44"/>
      <c r="AW51" s="44"/>
      <c r="AX51" s="12" t="e">
        <f t="shared" si="27"/>
        <v>#DIV/0!</v>
      </c>
      <c r="AY51" s="12"/>
      <c r="AZ51" s="12"/>
      <c r="BA51" s="12" t="e">
        <f t="shared" si="29"/>
        <v>#DIV/0!</v>
      </c>
      <c r="BB51" s="12"/>
      <c r="BC51" s="12"/>
      <c r="BD51" s="12" t="e">
        <f t="shared" si="31"/>
        <v>#DIV/0!</v>
      </c>
      <c r="BE51" s="6"/>
      <c r="BF51" s="6"/>
      <c r="BG51" s="12" t="e">
        <f t="shared" si="33"/>
        <v>#DIV/0!</v>
      </c>
      <c r="BH51" s="12"/>
      <c r="BI51" s="12"/>
      <c r="BJ51" s="12"/>
      <c r="BK51" s="11"/>
      <c r="BL51" s="11"/>
      <c r="BM51" s="12" t="e">
        <f t="shared" si="37"/>
        <v>#DIV/0!</v>
      </c>
      <c r="BN51" s="6"/>
      <c r="BO51" s="6"/>
      <c r="BP51" s="12" t="e">
        <f t="shared" si="483"/>
        <v>#DIV/0!</v>
      </c>
      <c r="BQ51" s="6"/>
      <c r="BR51" s="6"/>
      <c r="BS51" s="12" t="e">
        <f t="shared" si="41"/>
        <v>#DIV/0!</v>
      </c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12" t="e">
        <f t="shared" si="51"/>
        <v>#DIV/0!</v>
      </c>
      <c r="CI51" s="6">
        <f t="shared" si="459"/>
        <v>0</v>
      </c>
      <c r="CJ51" s="6">
        <f t="shared" si="459"/>
        <v>0</v>
      </c>
      <c r="CK51" s="12" t="e">
        <f t="shared" si="53"/>
        <v>#DIV/0!</v>
      </c>
      <c r="CL51" s="6"/>
      <c r="CM51" s="6"/>
      <c r="CN51" s="12" t="e">
        <f t="shared" si="55"/>
        <v>#DIV/0!</v>
      </c>
      <c r="CO51" s="6"/>
      <c r="CP51" s="6"/>
      <c r="CQ51" s="12" t="e">
        <f t="shared" si="57"/>
        <v>#DIV/0!</v>
      </c>
      <c r="CR51" s="6"/>
      <c r="CS51" s="6"/>
      <c r="CT51" s="12" t="e">
        <f t="shared" si="59"/>
        <v>#DIV/0!</v>
      </c>
      <c r="CU51" s="6"/>
      <c r="CV51" s="6"/>
      <c r="CW51" s="12" t="e">
        <f t="shared" si="61"/>
        <v>#DIV/0!</v>
      </c>
      <c r="CX51" s="6"/>
      <c r="CY51" s="6"/>
      <c r="CZ51" s="12" t="e">
        <f t="shared" si="63"/>
        <v>#DIV/0!</v>
      </c>
      <c r="DA51" s="6">
        <f t="shared" si="589"/>
        <v>0</v>
      </c>
      <c r="DB51" s="6">
        <f t="shared" si="589"/>
        <v>0</v>
      </c>
      <c r="DC51" s="12" t="e">
        <f t="shared" si="65"/>
        <v>#DIV/0!</v>
      </c>
      <c r="DD51" s="6"/>
      <c r="DE51" s="6"/>
      <c r="DF51" s="12" t="e">
        <f t="shared" si="66"/>
        <v>#DIV/0!</v>
      </c>
      <c r="DG51" s="65">
        <f t="shared" si="590"/>
        <v>0</v>
      </c>
      <c r="DH51" s="65">
        <f t="shared" si="590"/>
        <v>0</v>
      </c>
      <c r="DI51" s="12" t="e">
        <f t="shared" si="80"/>
        <v>#DIV/0!</v>
      </c>
      <c r="DJ51" s="6"/>
      <c r="DK51" s="6"/>
      <c r="DL51" s="12" t="e">
        <f t="shared" si="68"/>
        <v>#DIV/0!</v>
      </c>
      <c r="DM51" s="6"/>
      <c r="DN51" s="6"/>
      <c r="DO51" s="12" t="e">
        <f t="shared" si="69"/>
        <v>#DIV/0!</v>
      </c>
      <c r="DP51" s="6"/>
      <c r="DQ51" s="6"/>
      <c r="DR51" s="12" t="e">
        <f t="shared" si="70"/>
        <v>#DIV/0!</v>
      </c>
      <c r="DS51" s="6"/>
      <c r="DT51" s="6"/>
      <c r="DU51" s="12" t="e">
        <f t="shared" si="71"/>
        <v>#DIV/0!</v>
      </c>
      <c r="DV51" s="44"/>
      <c r="DW51" s="6"/>
      <c r="DX51" s="12" t="e">
        <f t="shared" si="72"/>
        <v>#DIV/0!</v>
      </c>
      <c r="DY51" s="12"/>
      <c r="DZ51" s="12"/>
      <c r="EA51" s="12" t="e">
        <f t="shared" si="73"/>
        <v>#DIV/0!</v>
      </c>
      <c r="EB51" s="6">
        <f t="shared" si="591"/>
        <v>0</v>
      </c>
      <c r="EC51" s="6">
        <f t="shared" si="591"/>
        <v>0</v>
      </c>
      <c r="ED51" s="12" t="e">
        <f t="shared" si="74"/>
        <v>#DIV/0!</v>
      </c>
      <c r="EE51">
        <f t="shared" si="116"/>
        <v>1</v>
      </c>
      <c r="EF51">
        <f t="shared" si="117"/>
        <v>1</v>
      </c>
      <c r="EG51">
        <f t="shared" si="118"/>
        <v>1</v>
      </c>
      <c r="EH51">
        <f t="shared" si="119"/>
        <v>1</v>
      </c>
      <c r="EI51">
        <f t="shared" si="120"/>
        <v>1</v>
      </c>
      <c r="EJ51">
        <f t="shared" si="121"/>
        <v>1</v>
      </c>
      <c r="EK51">
        <f t="shared" si="122"/>
        <v>1</v>
      </c>
      <c r="EL51">
        <f t="shared" si="123"/>
        <v>1</v>
      </c>
      <c r="EM51">
        <f t="shared" si="124"/>
        <v>1</v>
      </c>
      <c r="EN51">
        <f t="shared" si="125"/>
        <v>1</v>
      </c>
      <c r="EO51">
        <f t="shared" si="126"/>
        <v>1</v>
      </c>
      <c r="EP51">
        <f t="shared" si="127"/>
        <v>1</v>
      </c>
      <c r="EQ51">
        <f t="shared" si="128"/>
        <v>12</v>
      </c>
    </row>
    <row r="52" spans="1:147" x14ac:dyDescent="0.25">
      <c r="A52" s="5"/>
      <c r="B52" s="15">
        <v>851</v>
      </c>
      <c r="C52" s="16" t="s">
        <v>83</v>
      </c>
      <c r="D52" s="5"/>
      <c r="E52" s="5"/>
      <c r="F52" s="8">
        <f t="shared" si="480"/>
        <v>540000</v>
      </c>
      <c r="G52" s="8">
        <f t="shared" si="480"/>
        <v>540000</v>
      </c>
      <c r="H52" s="12">
        <f t="shared" si="76"/>
        <v>100</v>
      </c>
      <c r="I52" s="6">
        <f t="shared" si="481"/>
        <v>0</v>
      </c>
      <c r="J52" s="6">
        <f t="shared" si="457"/>
        <v>0</v>
      </c>
      <c r="K52" s="12" t="e">
        <f t="shared" si="1"/>
        <v>#DIV/0!</v>
      </c>
      <c r="L52" s="6"/>
      <c r="M52" s="6"/>
      <c r="N52" s="12" t="e">
        <f t="shared" si="3"/>
        <v>#DIV/0!</v>
      </c>
      <c r="O52" s="5"/>
      <c r="P52" s="5"/>
      <c r="Q52" s="12" t="e">
        <f t="shared" si="5"/>
        <v>#DIV/0!</v>
      </c>
      <c r="R52" s="6"/>
      <c r="S52" s="6"/>
      <c r="T52" s="12" t="e">
        <f t="shared" si="7"/>
        <v>#DIV/0!</v>
      </c>
      <c r="U52" s="6">
        <f t="shared" si="504"/>
        <v>0</v>
      </c>
      <c r="V52" s="6">
        <f t="shared" si="504"/>
        <v>0</v>
      </c>
      <c r="W52" s="12" t="e">
        <f t="shared" si="9"/>
        <v>#DIV/0!</v>
      </c>
      <c r="X52" s="6"/>
      <c r="Y52" s="6"/>
      <c r="Z52" s="12" t="e">
        <f t="shared" si="11"/>
        <v>#DIV/0!</v>
      </c>
      <c r="AA52" s="6"/>
      <c r="AB52" s="6"/>
      <c r="AC52" s="12" t="e">
        <f t="shared" si="13"/>
        <v>#DIV/0!</v>
      </c>
      <c r="AD52" s="6"/>
      <c r="AE52" s="6"/>
      <c r="AF52" s="12" t="e">
        <f t="shared" si="15"/>
        <v>#DIV/0!</v>
      </c>
      <c r="AG52" s="6"/>
      <c r="AH52" s="6"/>
      <c r="AI52" s="12" t="e">
        <f t="shared" si="17"/>
        <v>#DIV/0!</v>
      </c>
      <c r="AJ52" s="6"/>
      <c r="AK52" s="6"/>
      <c r="AL52" s="12" t="e">
        <f t="shared" si="19"/>
        <v>#DIV/0!</v>
      </c>
      <c r="AM52" s="26"/>
      <c r="AN52" s="6"/>
      <c r="AO52" s="12" t="e">
        <f t="shared" si="21"/>
        <v>#DIV/0!</v>
      </c>
      <c r="AP52" s="44"/>
      <c r="AQ52" s="44"/>
      <c r="AR52" s="12" t="e">
        <f t="shared" si="23"/>
        <v>#DIV/0!</v>
      </c>
      <c r="AS52" s="12"/>
      <c r="AT52" s="12"/>
      <c r="AU52" s="12"/>
      <c r="AV52" s="44"/>
      <c r="AW52" s="44"/>
      <c r="AX52" s="12" t="e">
        <f t="shared" si="27"/>
        <v>#DIV/0!</v>
      </c>
      <c r="AY52" s="12"/>
      <c r="AZ52" s="12"/>
      <c r="BA52" s="12" t="e">
        <f t="shared" si="29"/>
        <v>#DIV/0!</v>
      </c>
      <c r="BB52" s="12"/>
      <c r="BC52" s="12"/>
      <c r="BD52" s="12" t="e">
        <f t="shared" si="31"/>
        <v>#DIV/0!</v>
      </c>
      <c r="BE52" s="6"/>
      <c r="BF52" s="6"/>
      <c r="BG52" s="12" t="e">
        <f t="shared" si="33"/>
        <v>#DIV/0!</v>
      </c>
      <c r="BH52" s="12"/>
      <c r="BI52" s="12"/>
      <c r="BJ52" s="12"/>
      <c r="BK52" s="11"/>
      <c r="BL52" s="11"/>
      <c r="BM52" s="12" t="e">
        <f t="shared" si="37"/>
        <v>#DIV/0!</v>
      </c>
      <c r="BN52" s="6">
        <f t="shared" ref="BN52:BO53" si="645">BQ52+CF52</f>
        <v>0</v>
      </c>
      <c r="BO52" s="6">
        <f t="shared" si="645"/>
        <v>0</v>
      </c>
      <c r="BP52" s="12" t="e">
        <f t="shared" si="483"/>
        <v>#DIV/0!</v>
      </c>
      <c r="BQ52" s="6"/>
      <c r="BR52" s="6"/>
      <c r="BS52" s="12" t="e">
        <f t="shared" si="41"/>
        <v>#DIV/0!</v>
      </c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12" t="e">
        <f t="shared" si="51"/>
        <v>#DIV/0!</v>
      </c>
      <c r="CI52" s="6">
        <f t="shared" si="459"/>
        <v>540000</v>
      </c>
      <c r="CJ52" s="6">
        <f t="shared" si="459"/>
        <v>540000</v>
      </c>
      <c r="CK52" s="12">
        <f t="shared" si="53"/>
        <v>100</v>
      </c>
      <c r="CL52" s="6">
        <f>540000</f>
        <v>540000</v>
      </c>
      <c r="CM52" s="6">
        <f>540000</f>
        <v>540000</v>
      </c>
      <c r="CN52" s="12">
        <f t="shared" si="55"/>
        <v>100</v>
      </c>
      <c r="CO52" s="6"/>
      <c r="CP52" s="6"/>
      <c r="CQ52" s="12" t="e">
        <f t="shared" si="57"/>
        <v>#DIV/0!</v>
      </c>
      <c r="CR52" s="6"/>
      <c r="CS52" s="6"/>
      <c r="CT52" s="12" t="e">
        <f t="shared" si="59"/>
        <v>#DIV/0!</v>
      </c>
      <c r="CU52" s="6"/>
      <c r="CV52" s="6"/>
      <c r="CW52" s="12" t="e">
        <f t="shared" si="61"/>
        <v>#DIV/0!</v>
      </c>
      <c r="CX52" s="6"/>
      <c r="CY52" s="6"/>
      <c r="CZ52" s="12" t="e">
        <f t="shared" si="63"/>
        <v>#DIV/0!</v>
      </c>
      <c r="DA52" s="6">
        <f t="shared" si="589"/>
        <v>0</v>
      </c>
      <c r="DB52" s="6">
        <f t="shared" si="589"/>
        <v>0</v>
      </c>
      <c r="DC52" s="12" t="e">
        <f t="shared" si="65"/>
        <v>#DIV/0!</v>
      </c>
      <c r="DD52" s="6"/>
      <c r="DE52" s="6"/>
      <c r="DF52" s="12" t="e">
        <f t="shared" si="66"/>
        <v>#DIV/0!</v>
      </c>
      <c r="DG52" s="65">
        <f t="shared" si="590"/>
        <v>0</v>
      </c>
      <c r="DH52" s="65">
        <f t="shared" si="590"/>
        <v>0</v>
      </c>
      <c r="DI52" s="12" t="e">
        <f t="shared" si="80"/>
        <v>#DIV/0!</v>
      </c>
      <c r="DJ52" s="6"/>
      <c r="DK52" s="6"/>
      <c r="DL52" s="12" t="e">
        <f t="shared" si="68"/>
        <v>#DIV/0!</v>
      </c>
      <c r="DM52" s="6"/>
      <c r="DN52" s="6"/>
      <c r="DO52" s="12" t="e">
        <f t="shared" si="69"/>
        <v>#DIV/0!</v>
      </c>
      <c r="DP52" s="6"/>
      <c r="DQ52" s="6"/>
      <c r="DR52" s="12" t="e">
        <f t="shared" si="70"/>
        <v>#DIV/0!</v>
      </c>
      <c r="DS52" s="6"/>
      <c r="DT52" s="6"/>
      <c r="DU52" s="12" t="e">
        <f t="shared" si="71"/>
        <v>#DIV/0!</v>
      </c>
      <c r="DV52" s="6"/>
      <c r="DW52" s="6"/>
      <c r="DX52" s="12" t="e">
        <f t="shared" si="72"/>
        <v>#DIV/0!</v>
      </c>
      <c r="DY52" s="12"/>
      <c r="DZ52" s="12"/>
      <c r="EA52" s="12" t="e">
        <f t="shared" si="73"/>
        <v>#DIV/0!</v>
      </c>
      <c r="EB52" s="6">
        <f t="shared" si="591"/>
        <v>540000</v>
      </c>
      <c r="EC52" s="6">
        <f t="shared" si="591"/>
        <v>540000</v>
      </c>
      <c r="ED52" s="12">
        <f t="shared" si="74"/>
        <v>100</v>
      </c>
      <c r="EE52">
        <f t="shared" si="116"/>
        <v>1</v>
      </c>
      <c r="EF52">
        <f t="shared" si="117"/>
        <v>1</v>
      </c>
      <c r="EG52">
        <f t="shared" si="118"/>
        <v>1</v>
      </c>
      <c r="EH52">
        <f t="shared" si="119"/>
        <v>1</v>
      </c>
      <c r="EI52">
        <f t="shared" si="120"/>
        <v>1</v>
      </c>
      <c r="EJ52">
        <f t="shared" si="121"/>
        <v>1</v>
      </c>
      <c r="EK52">
        <f t="shared" si="122"/>
        <v>1</v>
      </c>
      <c r="EL52">
        <f t="shared" si="123"/>
        <v>1</v>
      </c>
      <c r="EM52">
        <f t="shared" si="124"/>
        <v>1</v>
      </c>
      <c r="EN52">
        <f t="shared" si="125"/>
        <v>1</v>
      </c>
      <c r="EO52">
        <f t="shared" si="126"/>
        <v>1</v>
      </c>
      <c r="EP52">
        <f t="shared" si="127"/>
        <v>1</v>
      </c>
      <c r="EQ52">
        <f t="shared" si="128"/>
        <v>12</v>
      </c>
    </row>
    <row r="53" spans="1:147" x14ac:dyDescent="0.25">
      <c r="A53" s="5"/>
      <c r="B53" s="15">
        <v>852.85299999999995</v>
      </c>
      <c r="C53" s="16" t="s">
        <v>84</v>
      </c>
      <c r="D53" s="5"/>
      <c r="E53" s="5"/>
      <c r="F53" s="8">
        <f t="shared" si="480"/>
        <v>0</v>
      </c>
      <c r="G53" s="8">
        <f t="shared" si="480"/>
        <v>0</v>
      </c>
      <c r="H53" s="12" t="e">
        <f t="shared" si="76"/>
        <v>#DIV/0!</v>
      </c>
      <c r="I53" s="6">
        <f t="shared" si="481"/>
        <v>0</v>
      </c>
      <c r="J53" s="6">
        <f t="shared" si="457"/>
        <v>0</v>
      </c>
      <c r="K53" s="12" t="e">
        <f t="shared" si="1"/>
        <v>#DIV/0!</v>
      </c>
      <c r="L53" s="6"/>
      <c r="M53" s="6"/>
      <c r="N53" s="12" t="e">
        <f t="shared" si="3"/>
        <v>#DIV/0!</v>
      </c>
      <c r="O53" s="5"/>
      <c r="P53" s="5"/>
      <c r="Q53" s="12" t="e">
        <f t="shared" si="5"/>
        <v>#DIV/0!</v>
      </c>
      <c r="R53" s="6"/>
      <c r="S53" s="6"/>
      <c r="T53" s="12" t="e">
        <f t="shared" si="7"/>
        <v>#DIV/0!</v>
      </c>
      <c r="U53" s="6">
        <f t="shared" si="504"/>
        <v>0</v>
      </c>
      <c r="V53" s="6">
        <f t="shared" si="504"/>
        <v>0</v>
      </c>
      <c r="W53" s="12" t="e">
        <f t="shared" si="9"/>
        <v>#DIV/0!</v>
      </c>
      <c r="X53" s="6"/>
      <c r="Y53" s="6"/>
      <c r="Z53" s="12" t="e">
        <f t="shared" si="11"/>
        <v>#DIV/0!</v>
      </c>
      <c r="AA53" s="6"/>
      <c r="AB53" s="6"/>
      <c r="AC53" s="12" t="e">
        <f t="shared" si="13"/>
        <v>#DIV/0!</v>
      </c>
      <c r="AD53" s="6"/>
      <c r="AE53" s="6"/>
      <c r="AF53" s="12" t="e">
        <f t="shared" si="15"/>
        <v>#DIV/0!</v>
      </c>
      <c r="AG53" s="6"/>
      <c r="AH53" s="6"/>
      <c r="AI53" s="12" t="e">
        <f t="shared" si="17"/>
        <v>#DIV/0!</v>
      </c>
      <c r="AJ53" s="6"/>
      <c r="AK53" s="6"/>
      <c r="AL53" s="12" t="e">
        <f t="shared" si="19"/>
        <v>#DIV/0!</v>
      </c>
      <c r="AM53" s="26"/>
      <c r="AN53" s="6"/>
      <c r="AO53" s="12" t="e">
        <f t="shared" si="21"/>
        <v>#DIV/0!</v>
      </c>
      <c r="AP53" s="44"/>
      <c r="AQ53" s="44"/>
      <c r="AR53" s="12" t="e">
        <f t="shared" si="23"/>
        <v>#DIV/0!</v>
      </c>
      <c r="AS53" s="12"/>
      <c r="AT53" s="12"/>
      <c r="AU53" s="12"/>
      <c r="AV53" s="44"/>
      <c r="AW53" s="44"/>
      <c r="AX53" s="12" t="e">
        <f t="shared" si="27"/>
        <v>#DIV/0!</v>
      </c>
      <c r="AY53" s="12"/>
      <c r="AZ53" s="12"/>
      <c r="BA53" s="12" t="e">
        <f t="shared" si="29"/>
        <v>#DIV/0!</v>
      </c>
      <c r="BB53" s="12"/>
      <c r="BC53" s="12"/>
      <c r="BD53" s="12" t="e">
        <f t="shared" si="31"/>
        <v>#DIV/0!</v>
      </c>
      <c r="BE53" s="6"/>
      <c r="BF53" s="6"/>
      <c r="BG53" s="12" t="e">
        <f t="shared" si="33"/>
        <v>#DIV/0!</v>
      </c>
      <c r="BH53" s="12"/>
      <c r="BI53" s="12"/>
      <c r="BJ53" s="12"/>
      <c r="BK53" s="11"/>
      <c r="BL53" s="11"/>
      <c r="BM53" s="12" t="e">
        <f t="shared" si="37"/>
        <v>#DIV/0!</v>
      </c>
      <c r="BN53" s="6">
        <f t="shared" si="645"/>
        <v>0</v>
      </c>
      <c r="BO53" s="6">
        <f t="shared" si="645"/>
        <v>0</v>
      </c>
      <c r="BP53" s="12" t="e">
        <f t="shared" si="483"/>
        <v>#DIV/0!</v>
      </c>
      <c r="BQ53" s="6"/>
      <c r="BR53" s="6"/>
      <c r="BS53" s="12" t="e">
        <f t="shared" si="41"/>
        <v>#DIV/0!</v>
      </c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12" t="e">
        <f t="shared" si="51"/>
        <v>#DIV/0!</v>
      </c>
      <c r="CI53" s="6">
        <f t="shared" si="459"/>
        <v>0</v>
      </c>
      <c r="CJ53" s="6">
        <f t="shared" si="459"/>
        <v>0</v>
      </c>
      <c r="CK53" s="12" t="e">
        <f t="shared" si="53"/>
        <v>#DIV/0!</v>
      </c>
      <c r="CL53" s="6"/>
      <c r="CM53" s="6"/>
      <c r="CN53" s="12" t="e">
        <f t="shared" si="55"/>
        <v>#DIV/0!</v>
      </c>
      <c r="CO53" s="6"/>
      <c r="CP53" s="6"/>
      <c r="CQ53" s="12" t="e">
        <f t="shared" si="57"/>
        <v>#DIV/0!</v>
      </c>
      <c r="CR53" s="6"/>
      <c r="CS53" s="6"/>
      <c r="CT53" s="12" t="e">
        <f t="shared" si="59"/>
        <v>#DIV/0!</v>
      </c>
      <c r="CU53" s="6"/>
      <c r="CV53" s="6"/>
      <c r="CW53" s="12" t="e">
        <f t="shared" si="61"/>
        <v>#DIV/0!</v>
      </c>
      <c r="CX53" s="6"/>
      <c r="CY53" s="6"/>
      <c r="CZ53" s="12" t="e">
        <f t="shared" si="63"/>
        <v>#DIV/0!</v>
      </c>
      <c r="DA53" s="6">
        <f t="shared" si="589"/>
        <v>0</v>
      </c>
      <c r="DB53" s="6">
        <f t="shared" si="589"/>
        <v>0</v>
      </c>
      <c r="DC53" s="12" t="e">
        <f t="shared" si="65"/>
        <v>#DIV/0!</v>
      </c>
      <c r="DD53" s="6"/>
      <c r="DE53" s="6"/>
      <c r="DF53" s="12" t="e">
        <f t="shared" si="66"/>
        <v>#DIV/0!</v>
      </c>
      <c r="DG53" s="65">
        <f t="shared" si="590"/>
        <v>0</v>
      </c>
      <c r="DH53" s="65">
        <f t="shared" si="590"/>
        <v>0</v>
      </c>
      <c r="DI53" s="12" t="e">
        <f t="shared" si="80"/>
        <v>#DIV/0!</v>
      </c>
      <c r="DJ53" s="6"/>
      <c r="DK53" s="6"/>
      <c r="DL53" s="12" t="e">
        <f t="shared" si="68"/>
        <v>#DIV/0!</v>
      </c>
      <c r="DM53" s="6"/>
      <c r="DN53" s="6"/>
      <c r="DO53" s="12" t="e">
        <f t="shared" si="69"/>
        <v>#DIV/0!</v>
      </c>
      <c r="DP53" s="6"/>
      <c r="DQ53" s="6"/>
      <c r="DR53" s="12" t="e">
        <f t="shared" si="70"/>
        <v>#DIV/0!</v>
      </c>
      <c r="DS53" s="6"/>
      <c r="DT53" s="6"/>
      <c r="DU53" s="12" t="e">
        <f t="shared" si="71"/>
        <v>#DIV/0!</v>
      </c>
      <c r="DV53" s="6"/>
      <c r="DW53" s="6"/>
      <c r="DX53" s="12" t="e">
        <f t="shared" si="72"/>
        <v>#DIV/0!</v>
      </c>
      <c r="DY53" s="12"/>
      <c r="DZ53" s="12"/>
      <c r="EA53" s="12" t="e">
        <f t="shared" si="73"/>
        <v>#DIV/0!</v>
      </c>
      <c r="EB53" s="6">
        <f t="shared" si="591"/>
        <v>0</v>
      </c>
      <c r="EC53" s="6">
        <f t="shared" si="591"/>
        <v>0</v>
      </c>
      <c r="ED53" s="12" t="e">
        <f t="shared" si="74"/>
        <v>#DIV/0!</v>
      </c>
      <c r="EE53">
        <f t="shared" si="116"/>
        <v>1</v>
      </c>
      <c r="EF53">
        <f t="shared" si="117"/>
        <v>1</v>
      </c>
      <c r="EG53">
        <f t="shared" si="118"/>
        <v>1</v>
      </c>
      <c r="EH53">
        <f t="shared" si="119"/>
        <v>1</v>
      </c>
      <c r="EI53">
        <f t="shared" si="120"/>
        <v>1</v>
      </c>
      <c r="EJ53">
        <f t="shared" si="121"/>
        <v>1</v>
      </c>
      <c r="EK53">
        <f t="shared" si="122"/>
        <v>1</v>
      </c>
      <c r="EL53">
        <f t="shared" si="123"/>
        <v>1</v>
      </c>
      <c r="EM53">
        <f t="shared" si="124"/>
        <v>1</v>
      </c>
      <c r="EN53">
        <f t="shared" si="125"/>
        <v>1</v>
      </c>
      <c r="EO53">
        <f t="shared" si="126"/>
        <v>1</v>
      </c>
      <c r="EP53">
        <f t="shared" si="127"/>
        <v>1</v>
      </c>
      <c r="EQ53">
        <f t="shared" si="128"/>
        <v>12</v>
      </c>
    </row>
    <row r="54" spans="1:147" x14ac:dyDescent="0.25">
      <c r="A54" s="13" t="s">
        <v>78</v>
      </c>
      <c r="B54" s="29"/>
      <c r="C54" s="23" t="s">
        <v>79</v>
      </c>
      <c r="D54" s="13"/>
      <c r="E54" s="13"/>
      <c r="F54" s="37">
        <f>F55</f>
        <v>0</v>
      </c>
      <c r="G54" s="37">
        <f t="shared" ref="G54:BX54" si="646">G55</f>
        <v>0</v>
      </c>
      <c r="H54" s="37">
        <f t="shared" si="646"/>
        <v>0</v>
      </c>
      <c r="I54" s="37">
        <f t="shared" si="646"/>
        <v>0</v>
      </c>
      <c r="J54" s="37">
        <f t="shared" si="646"/>
        <v>0</v>
      </c>
      <c r="K54" s="37">
        <f t="shared" si="646"/>
        <v>0</v>
      </c>
      <c r="L54" s="37">
        <f t="shared" si="646"/>
        <v>0</v>
      </c>
      <c r="M54" s="37">
        <f t="shared" si="646"/>
        <v>0</v>
      </c>
      <c r="N54" s="37">
        <f t="shared" si="646"/>
        <v>0</v>
      </c>
      <c r="O54" s="37">
        <f t="shared" si="646"/>
        <v>0</v>
      </c>
      <c r="P54" s="37">
        <f t="shared" si="646"/>
        <v>0</v>
      </c>
      <c r="Q54" s="37">
        <f t="shared" si="646"/>
        <v>0</v>
      </c>
      <c r="R54" s="37">
        <f t="shared" si="646"/>
        <v>0</v>
      </c>
      <c r="S54" s="37">
        <f t="shared" si="646"/>
        <v>0</v>
      </c>
      <c r="T54" s="37">
        <f t="shared" si="646"/>
        <v>0</v>
      </c>
      <c r="U54" s="10">
        <f t="shared" si="504"/>
        <v>0</v>
      </c>
      <c r="V54" s="10">
        <f t="shared" si="504"/>
        <v>0</v>
      </c>
      <c r="W54" s="37">
        <f t="shared" si="646"/>
        <v>0</v>
      </c>
      <c r="X54" s="37">
        <f t="shared" si="646"/>
        <v>0</v>
      </c>
      <c r="Y54" s="37">
        <f t="shared" si="646"/>
        <v>0</v>
      </c>
      <c r="Z54" s="37">
        <f t="shared" si="646"/>
        <v>0</v>
      </c>
      <c r="AA54" s="37">
        <f t="shared" si="646"/>
        <v>0</v>
      </c>
      <c r="AB54" s="37">
        <f t="shared" si="646"/>
        <v>0</v>
      </c>
      <c r="AC54" s="37">
        <f t="shared" si="646"/>
        <v>0</v>
      </c>
      <c r="AD54" s="37">
        <f t="shared" si="646"/>
        <v>0</v>
      </c>
      <c r="AE54" s="37">
        <f t="shared" si="646"/>
        <v>0</v>
      </c>
      <c r="AF54" s="37">
        <f t="shared" si="646"/>
        <v>0</v>
      </c>
      <c r="AG54" s="37">
        <f t="shared" si="646"/>
        <v>0</v>
      </c>
      <c r="AH54" s="37">
        <f t="shared" si="646"/>
        <v>0</v>
      </c>
      <c r="AI54" s="37">
        <f t="shared" si="646"/>
        <v>0</v>
      </c>
      <c r="AJ54" s="37">
        <f t="shared" si="646"/>
        <v>0</v>
      </c>
      <c r="AK54" s="37">
        <f t="shared" si="646"/>
        <v>0</v>
      </c>
      <c r="AL54" s="37">
        <f t="shared" si="646"/>
        <v>0</v>
      </c>
      <c r="AM54" s="37">
        <f t="shared" si="646"/>
        <v>0</v>
      </c>
      <c r="AN54" s="37">
        <f t="shared" si="646"/>
        <v>0</v>
      </c>
      <c r="AO54" s="37">
        <f t="shared" si="646"/>
        <v>0</v>
      </c>
      <c r="AP54" s="37">
        <f t="shared" si="646"/>
        <v>0</v>
      </c>
      <c r="AQ54" s="37">
        <f t="shared" si="646"/>
        <v>0</v>
      </c>
      <c r="AR54" s="37">
        <f t="shared" si="646"/>
        <v>0</v>
      </c>
      <c r="AS54" s="37"/>
      <c r="AT54" s="37"/>
      <c r="AU54" s="37"/>
      <c r="AV54" s="37">
        <f t="shared" si="646"/>
        <v>0</v>
      </c>
      <c r="AW54" s="37">
        <f t="shared" si="646"/>
        <v>0</v>
      </c>
      <c r="AX54" s="37">
        <f t="shared" si="646"/>
        <v>0</v>
      </c>
      <c r="AY54" s="37"/>
      <c r="AZ54" s="37"/>
      <c r="BA54" s="37">
        <f t="shared" si="646"/>
        <v>0</v>
      </c>
      <c r="BB54" s="37">
        <f t="shared" si="646"/>
        <v>0</v>
      </c>
      <c r="BC54" s="37">
        <f t="shared" si="646"/>
        <v>0</v>
      </c>
      <c r="BD54" s="37">
        <f t="shared" si="646"/>
        <v>0</v>
      </c>
      <c r="BE54" s="37">
        <f t="shared" si="646"/>
        <v>0</v>
      </c>
      <c r="BF54" s="37">
        <f t="shared" si="646"/>
        <v>0</v>
      </c>
      <c r="BG54" s="37">
        <f t="shared" si="646"/>
        <v>0</v>
      </c>
      <c r="BH54" s="37">
        <f t="shared" si="646"/>
        <v>0</v>
      </c>
      <c r="BI54" s="37">
        <f t="shared" si="646"/>
        <v>0</v>
      </c>
      <c r="BJ54" s="37">
        <f t="shared" si="646"/>
        <v>0</v>
      </c>
      <c r="BK54" s="37">
        <f t="shared" si="646"/>
        <v>0</v>
      </c>
      <c r="BL54" s="37">
        <f t="shared" si="646"/>
        <v>0</v>
      </c>
      <c r="BM54" s="37">
        <f t="shared" si="646"/>
        <v>0</v>
      </c>
      <c r="BN54" s="37">
        <f t="shared" si="646"/>
        <v>0</v>
      </c>
      <c r="BO54" s="37">
        <f t="shared" si="646"/>
        <v>0</v>
      </c>
      <c r="BP54" s="37">
        <f t="shared" si="646"/>
        <v>0</v>
      </c>
      <c r="BQ54" s="37">
        <f t="shared" si="646"/>
        <v>0</v>
      </c>
      <c r="BR54" s="37">
        <f t="shared" si="646"/>
        <v>0</v>
      </c>
      <c r="BS54" s="37">
        <f t="shared" si="646"/>
        <v>0</v>
      </c>
      <c r="BT54" s="37">
        <f t="shared" si="646"/>
        <v>0</v>
      </c>
      <c r="BU54" s="37">
        <f t="shared" si="646"/>
        <v>0</v>
      </c>
      <c r="BV54" s="37">
        <f t="shared" si="646"/>
        <v>0</v>
      </c>
      <c r="BW54" s="37">
        <f t="shared" si="646"/>
        <v>0</v>
      </c>
      <c r="BX54" s="37">
        <f t="shared" si="646"/>
        <v>0</v>
      </c>
      <c r="BY54" s="37">
        <f t="shared" ref="BY54:ED54" si="647">BY55</f>
        <v>0</v>
      </c>
      <c r="BZ54" s="37">
        <f t="shared" si="647"/>
        <v>0</v>
      </c>
      <c r="CA54" s="37">
        <f t="shared" si="647"/>
        <v>0</v>
      </c>
      <c r="CB54" s="37">
        <f t="shared" si="647"/>
        <v>0</v>
      </c>
      <c r="CC54" s="37">
        <f t="shared" si="647"/>
        <v>0</v>
      </c>
      <c r="CD54" s="37">
        <f t="shared" si="647"/>
        <v>0</v>
      </c>
      <c r="CE54" s="37">
        <f t="shared" si="647"/>
        <v>0</v>
      </c>
      <c r="CF54" s="37">
        <f t="shared" si="647"/>
        <v>0</v>
      </c>
      <c r="CG54" s="37">
        <f t="shared" si="647"/>
        <v>0</v>
      </c>
      <c r="CH54" s="37">
        <f t="shared" si="647"/>
        <v>0</v>
      </c>
      <c r="CI54" s="37">
        <f t="shared" si="647"/>
        <v>0</v>
      </c>
      <c r="CJ54" s="37">
        <f t="shared" si="647"/>
        <v>0</v>
      </c>
      <c r="CK54" s="37">
        <f t="shared" si="647"/>
        <v>0</v>
      </c>
      <c r="CL54" s="37">
        <f t="shared" si="647"/>
        <v>0</v>
      </c>
      <c r="CM54" s="37">
        <f t="shared" si="647"/>
        <v>0</v>
      </c>
      <c r="CN54" s="37">
        <f t="shared" si="647"/>
        <v>0</v>
      </c>
      <c r="CO54" s="37">
        <f t="shared" si="647"/>
        <v>0</v>
      </c>
      <c r="CP54" s="37">
        <f t="shared" si="647"/>
        <v>0</v>
      </c>
      <c r="CQ54" s="37">
        <f t="shared" si="647"/>
        <v>0</v>
      </c>
      <c r="CR54" s="37">
        <f t="shared" si="647"/>
        <v>0</v>
      </c>
      <c r="CS54" s="37">
        <f t="shared" si="647"/>
        <v>0</v>
      </c>
      <c r="CT54" s="37">
        <f t="shared" si="647"/>
        <v>0</v>
      </c>
      <c r="CU54" s="37">
        <f t="shared" si="647"/>
        <v>0</v>
      </c>
      <c r="CV54" s="37">
        <f t="shared" si="647"/>
        <v>0</v>
      </c>
      <c r="CW54" s="37">
        <f t="shared" si="647"/>
        <v>0</v>
      </c>
      <c r="CX54" s="37">
        <f t="shared" si="647"/>
        <v>0</v>
      </c>
      <c r="CY54" s="37">
        <f t="shared" si="647"/>
        <v>0</v>
      </c>
      <c r="CZ54" s="37">
        <f t="shared" si="647"/>
        <v>0</v>
      </c>
      <c r="DA54" s="37">
        <f t="shared" si="647"/>
        <v>0</v>
      </c>
      <c r="DB54" s="37">
        <f t="shared" si="647"/>
        <v>0</v>
      </c>
      <c r="DC54" s="37" t="e">
        <f t="shared" si="647"/>
        <v>#DIV/0!</v>
      </c>
      <c r="DD54" s="37">
        <f t="shared" si="647"/>
        <v>0</v>
      </c>
      <c r="DE54" s="37">
        <f t="shared" si="647"/>
        <v>0</v>
      </c>
      <c r="DF54" s="37" t="e">
        <f t="shared" si="647"/>
        <v>#DIV/0!</v>
      </c>
      <c r="DG54" s="37">
        <f t="shared" si="647"/>
        <v>0</v>
      </c>
      <c r="DH54" s="37">
        <f t="shared" si="647"/>
        <v>0</v>
      </c>
      <c r="DI54" s="12" t="e">
        <f t="shared" si="80"/>
        <v>#DIV/0!</v>
      </c>
      <c r="DJ54" s="37">
        <f t="shared" si="647"/>
        <v>0</v>
      </c>
      <c r="DK54" s="37">
        <f t="shared" si="647"/>
        <v>0</v>
      </c>
      <c r="DL54" s="37" t="e">
        <f t="shared" si="647"/>
        <v>#DIV/0!</v>
      </c>
      <c r="DM54" s="37">
        <f t="shared" si="647"/>
        <v>0</v>
      </c>
      <c r="DN54" s="37">
        <f t="shared" si="647"/>
        <v>0</v>
      </c>
      <c r="DO54" s="37" t="e">
        <f t="shared" si="647"/>
        <v>#DIV/0!</v>
      </c>
      <c r="DP54" s="37">
        <f t="shared" si="647"/>
        <v>0</v>
      </c>
      <c r="DQ54" s="37">
        <f t="shared" si="647"/>
        <v>0</v>
      </c>
      <c r="DR54" s="37" t="e">
        <f t="shared" si="647"/>
        <v>#DIV/0!</v>
      </c>
      <c r="DS54" s="37">
        <f t="shared" si="647"/>
        <v>0</v>
      </c>
      <c r="DT54" s="37">
        <f t="shared" si="647"/>
        <v>0</v>
      </c>
      <c r="DU54" s="37" t="e">
        <f t="shared" si="647"/>
        <v>#DIV/0!</v>
      </c>
      <c r="DV54" s="37">
        <f t="shared" si="647"/>
        <v>0</v>
      </c>
      <c r="DW54" s="37">
        <f t="shared" si="647"/>
        <v>0</v>
      </c>
      <c r="DX54" s="37" t="e">
        <f t="shared" si="647"/>
        <v>#DIV/0!</v>
      </c>
      <c r="DY54" s="37">
        <f t="shared" si="647"/>
        <v>0</v>
      </c>
      <c r="DZ54" s="37">
        <f t="shared" si="647"/>
        <v>0</v>
      </c>
      <c r="EA54" s="37" t="e">
        <f t="shared" si="647"/>
        <v>#DIV/0!</v>
      </c>
      <c r="EB54" s="37">
        <f t="shared" si="647"/>
        <v>0</v>
      </c>
      <c r="EC54" s="37">
        <f t="shared" si="647"/>
        <v>0</v>
      </c>
      <c r="ED54" s="37" t="e">
        <f t="shared" si="647"/>
        <v>#DIV/0!</v>
      </c>
      <c r="EE54" s="48">
        <f t="shared" si="116"/>
        <v>1</v>
      </c>
      <c r="EF54" s="48">
        <f t="shared" si="117"/>
        <v>1</v>
      </c>
      <c r="EG54" s="48">
        <f t="shared" si="118"/>
        <v>1</v>
      </c>
      <c r="EH54" s="48">
        <f t="shared" si="119"/>
        <v>1</v>
      </c>
      <c r="EI54" s="48">
        <f t="shared" si="120"/>
        <v>1</v>
      </c>
      <c r="EJ54" s="48">
        <f t="shared" si="121"/>
        <v>1</v>
      </c>
      <c r="EK54" s="48">
        <f t="shared" si="122"/>
        <v>1</v>
      </c>
      <c r="EL54" s="48">
        <f t="shared" si="123"/>
        <v>1</v>
      </c>
      <c r="EM54" s="48">
        <f t="shared" si="124"/>
        <v>1</v>
      </c>
      <c r="EN54" s="48">
        <f t="shared" si="125"/>
        <v>1</v>
      </c>
      <c r="EO54" s="48">
        <f t="shared" si="126"/>
        <v>1</v>
      </c>
      <c r="EP54" s="48">
        <f t="shared" si="127"/>
        <v>1</v>
      </c>
      <c r="EQ54" s="48">
        <f t="shared" si="128"/>
        <v>12</v>
      </c>
    </row>
    <row r="55" spans="1:147" ht="15.75" customHeight="1" x14ac:dyDescent="0.25">
      <c r="A55" s="5" t="s">
        <v>80</v>
      </c>
      <c r="B55" s="15">
        <v>244</v>
      </c>
      <c r="C55" s="16" t="s">
        <v>103</v>
      </c>
      <c r="D55" s="5"/>
      <c r="E55" s="5"/>
      <c r="F55" s="8">
        <f t="shared" ref="F55:G55" si="648">I55+U55+BB55+BN55+CI55+BK55</f>
        <v>0</v>
      </c>
      <c r="G55" s="8">
        <f t="shared" si="648"/>
        <v>0</v>
      </c>
      <c r="H55" s="12"/>
      <c r="I55" s="6">
        <f t="shared" ref="I55:J55" si="649">L55+O55+R55</f>
        <v>0</v>
      </c>
      <c r="J55" s="6">
        <f t="shared" si="649"/>
        <v>0</v>
      </c>
      <c r="K55" s="12"/>
      <c r="L55" s="6"/>
      <c r="M55" s="6"/>
      <c r="N55" s="12"/>
      <c r="O55" s="5"/>
      <c r="P55" s="5"/>
      <c r="Q55" s="12"/>
      <c r="R55" s="6"/>
      <c r="S55" s="6"/>
      <c r="T55" s="12"/>
      <c r="U55" s="6">
        <f t="shared" si="504"/>
        <v>0</v>
      </c>
      <c r="V55" s="6">
        <f t="shared" si="504"/>
        <v>0</v>
      </c>
      <c r="W55" s="12"/>
      <c r="X55" s="6"/>
      <c r="Y55" s="6"/>
      <c r="Z55" s="12"/>
      <c r="AA55" s="6"/>
      <c r="AB55" s="6"/>
      <c r="AC55" s="12"/>
      <c r="AD55" s="6"/>
      <c r="AE55" s="6"/>
      <c r="AF55" s="12"/>
      <c r="AG55" s="6"/>
      <c r="AH55" s="6"/>
      <c r="AI55" s="12"/>
      <c r="AJ55" s="6"/>
      <c r="AK55" s="6"/>
      <c r="AL55" s="12"/>
      <c r="AM55" s="26"/>
      <c r="AN55" s="6"/>
      <c r="AO55" s="12"/>
      <c r="AP55" s="44"/>
      <c r="AQ55" s="44"/>
      <c r="AR55" s="12"/>
      <c r="AS55" s="12"/>
      <c r="AT55" s="12"/>
      <c r="AU55" s="12"/>
      <c r="AV55" s="44"/>
      <c r="AW55" s="44"/>
      <c r="AX55" s="12"/>
      <c r="AY55" s="12"/>
      <c r="AZ55" s="12"/>
      <c r="BA55" s="12"/>
      <c r="BB55" s="12"/>
      <c r="BC55" s="12"/>
      <c r="BD55" s="12"/>
      <c r="BE55" s="6"/>
      <c r="BF55" s="6"/>
      <c r="BG55" s="12"/>
      <c r="BH55" s="12"/>
      <c r="BI55" s="12"/>
      <c r="BJ55" s="12"/>
      <c r="BK55" s="11"/>
      <c r="BL55" s="11"/>
      <c r="BM55" s="12"/>
      <c r="BN55" s="6"/>
      <c r="BO55" s="6"/>
      <c r="BP55" s="12"/>
      <c r="BQ55" s="6"/>
      <c r="BR55" s="6"/>
      <c r="BS55" s="12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12"/>
      <c r="CI55" s="6"/>
      <c r="CJ55" s="6"/>
      <c r="CK55" s="12"/>
      <c r="CL55" s="6"/>
      <c r="CM55" s="6"/>
      <c r="CN55" s="12"/>
      <c r="CO55" s="6"/>
      <c r="CP55" s="6"/>
      <c r="CQ55" s="12"/>
      <c r="CR55" s="6"/>
      <c r="CS55" s="6"/>
      <c r="CT55" s="12"/>
      <c r="CU55" s="6"/>
      <c r="CV55" s="6"/>
      <c r="CW55" s="12"/>
      <c r="CX55" s="6"/>
      <c r="CY55" s="6"/>
      <c r="CZ55" s="12"/>
      <c r="DA55" s="6">
        <f>DD55+DJ55+DM55+DP55+DS55+DV55+DY55</f>
        <v>0</v>
      </c>
      <c r="DB55" s="6">
        <f>DE55+DK55+DN55+DQ55+DT55+DW55+DZ55</f>
        <v>0</v>
      </c>
      <c r="DC55" s="12" t="e">
        <f t="shared" ref="DC55:DC76" si="650">DB55/DA55*100</f>
        <v>#DIV/0!</v>
      </c>
      <c r="DD55" s="6"/>
      <c r="DE55" s="6"/>
      <c r="DF55" s="12" t="e">
        <f t="shared" ref="DF55:DF76" si="651">DE55/DD55*100</f>
        <v>#DIV/0!</v>
      </c>
      <c r="DG55" s="65">
        <f>DJ55+DM55+DP55+DS55+DV55+DY55</f>
        <v>0</v>
      </c>
      <c r="DH55" s="65">
        <f>DK55+DN55+DQ55+DT55+DW55+DZ55</f>
        <v>0</v>
      </c>
      <c r="DI55" s="12" t="e">
        <f t="shared" si="80"/>
        <v>#DIV/0!</v>
      </c>
      <c r="DJ55" s="6"/>
      <c r="DK55" s="6"/>
      <c r="DL55" s="12" t="e">
        <f t="shared" ref="DL55:DL70" si="652">DK55/DJ55*100</f>
        <v>#DIV/0!</v>
      </c>
      <c r="DM55" s="6"/>
      <c r="DN55" s="6"/>
      <c r="DO55" s="12" t="e">
        <f t="shared" ref="DO55:DO70" si="653">DN55/DM55*100</f>
        <v>#DIV/0!</v>
      </c>
      <c r="DP55" s="6"/>
      <c r="DQ55" s="6"/>
      <c r="DR55" s="12" t="e">
        <f t="shared" ref="DR55:DR68" si="654">DQ55/DP55*100</f>
        <v>#DIV/0!</v>
      </c>
      <c r="DS55" s="6"/>
      <c r="DT55" s="6"/>
      <c r="DU55" s="12" t="e">
        <f t="shared" ref="DU55:DU76" si="655">DT55/DS55*100</f>
        <v>#DIV/0!</v>
      </c>
      <c r="DV55" s="6"/>
      <c r="DW55" s="6"/>
      <c r="DX55" s="12" t="e">
        <f t="shared" ref="DX55:DX70" si="656">DW55/DV55*100</f>
        <v>#DIV/0!</v>
      </c>
      <c r="DY55" s="12"/>
      <c r="DZ55" s="12"/>
      <c r="EA55" s="12" t="e">
        <f t="shared" ref="EA55:EA76" si="657">DZ55/DY55*100</f>
        <v>#DIV/0!</v>
      </c>
      <c r="EB55" s="6">
        <f>I55+U55+BB55+BN55+CI55+DA55+BK55</f>
        <v>0</v>
      </c>
      <c r="EC55" s="6">
        <f>J55+V55+BC55+BO55+CJ55+DB55+BL55</f>
        <v>0</v>
      </c>
      <c r="ED55" s="12" t="e">
        <f t="shared" ref="ED55:ED76" si="658">EC55/EB55*100</f>
        <v>#DIV/0!</v>
      </c>
      <c r="EE55">
        <f t="shared" si="116"/>
        <v>1</v>
      </c>
      <c r="EF55">
        <f t="shared" si="117"/>
        <v>1</v>
      </c>
      <c r="EG55">
        <f t="shared" si="118"/>
        <v>1</v>
      </c>
      <c r="EH55">
        <f t="shared" si="119"/>
        <v>1</v>
      </c>
      <c r="EI55">
        <f t="shared" si="120"/>
        <v>1</v>
      </c>
      <c r="EJ55">
        <f t="shared" si="121"/>
        <v>1</v>
      </c>
      <c r="EK55">
        <f t="shared" si="122"/>
        <v>1</v>
      </c>
      <c r="EL55">
        <f t="shared" si="123"/>
        <v>1</v>
      </c>
      <c r="EM55">
        <f t="shared" si="124"/>
        <v>1</v>
      </c>
      <c r="EN55">
        <f t="shared" si="125"/>
        <v>1</v>
      </c>
      <c r="EO55">
        <f t="shared" si="126"/>
        <v>1</v>
      </c>
      <c r="EP55">
        <f t="shared" si="127"/>
        <v>1</v>
      </c>
      <c r="EQ55">
        <f t="shared" si="128"/>
        <v>12</v>
      </c>
    </row>
    <row r="56" spans="1:147" x14ac:dyDescent="0.25">
      <c r="A56" s="4" t="s">
        <v>67</v>
      </c>
      <c r="B56" s="4"/>
      <c r="C56" s="28" t="s">
        <v>68</v>
      </c>
      <c r="D56" s="28" t="e">
        <f>D57+D62+#REF!+#REF!</f>
        <v>#REF!</v>
      </c>
      <c r="E56" s="28" t="e">
        <f>E57+E62+#REF!+#REF!</f>
        <v>#REF!</v>
      </c>
      <c r="F56" s="10">
        <f>SUM(F57:F64)</f>
        <v>410700</v>
      </c>
      <c r="G56" s="10">
        <f>SUM(G57:G64)</f>
        <v>126540.62</v>
      </c>
      <c r="H56" s="12">
        <f t="shared" ref="H56:H76" si="659">G56/F56*100</f>
        <v>30.810961772583394</v>
      </c>
      <c r="I56" s="10">
        <f>SUM(I57:I64)</f>
        <v>356700</v>
      </c>
      <c r="J56" s="10">
        <f>SUM(J57:J64)</f>
        <v>117036.56</v>
      </c>
      <c r="K56" s="12">
        <f t="shared" ref="K56:K76" si="660">J56/I56*100</f>
        <v>32.810922343706196</v>
      </c>
      <c r="L56" s="10">
        <f>SUM(L57:L64)</f>
        <v>274000</v>
      </c>
      <c r="M56" s="10">
        <f>SUM(M57:M64)</f>
        <v>94177.8</v>
      </c>
      <c r="N56" s="12">
        <f t="shared" ref="N56:N76" si="661">M56/L56*100</f>
        <v>34.371459854014603</v>
      </c>
      <c r="O56" s="10">
        <f>SUM(O57:O64)</f>
        <v>0</v>
      </c>
      <c r="P56" s="10">
        <f>SUM(P57:P64)</f>
        <v>0</v>
      </c>
      <c r="Q56" s="12" t="e">
        <f t="shared" ref="Q56:Q76" si="662">P56/O56*100</f>
        <v>#DIV/0!</v>
      </c>
      <c r="R56" s="10">
        <f>SUM(R57:R64)</f>
        <v>82700</v>
      </c>
      <c r="S56" s="10">
        <f>SUM(S57:S64)</f>
        <v>22858.760000000002</v>
      </c>
      <c r="T56" s="12">
        <f t="shared" ref="T56:T76" si="663">S56/R56*100</f>
        <v>27.640580411124549</v>
      </c>
      <c r="U56" s="10">
        <f>SUM(U57:U64)</f>
        <v>49400</v>
      </c>
      <c r="V56" s="10">
        <f>SUM(V57:V64)</f>
        <v>5000</v>
      </c>
      <c r="W56" s="12">
        <f t="shared" ref="W56:W76" si="664">V56/U56*100</f>
        <v>10.121457489878543</v>
      </c>
      <c r="X56" s="10">
        <f>SUM(X57:X64)</f>
        <v>0</v>
      </c>
      <c r="Y56" s="10">
        <f>SUM(Y57:Y64)</f>
        <v>0</v>
      </c>
      <c r="Z56" s="12" t="e">
        <f t="shared" ref="Z56:Z76" si="665">Y56/X56*100</f>
        <v>#DIV/0!</v>
      </c>
      <c r="AA56" s="10">
        <f>SUM(AA57:AA64)</f>
        <v>0</v>
      </c>
      <c r="AB56" s="10">
        <f>SUM(AB57:AB64)</f>
        <v>0</v>
      </c>
      <c r="AC56" s="12" t="e">
        <f t="shared" ref="AC56:AC70" si="666">AB56/AA56*100</f>
        <v>#DIV/0!</v>
      </c>
      <c r="AD56" s="10">
        <f>SUM(AD57:AD64)</f>
        <v>0</v>
      </c>
      <c r="AE56" s="10">
        <f>SUM(AE57:AE64)</f>
        <v>0</v>
      </c>
      <c r="AF56" s="12" t="e">
        <f t="shared" ref="AF56:AF70" si="667">AE56/AD56*100</f>
        <v>#DIV/0!</v>
      </c>
      <c r="AG56" s="10">
        <f>SUM(AG57:AG64)</f>
        <v>0</v>
      </c>
      <c r="AH56" s="10">
        <f>SUM(AH57:AH64)</f>
        <v>0</v>
      </c>
      <c r="AI56" s="12" t="e">
        <f t="shared" ref="AI56:AI70" si="668">AH56/AG56*100</f>
        <v>#DIV/0!</v>
      </c>
      <c r="AJ56" s="10">
        <f>SUM(AJ57:AJ64)</f>
        <v>0</v>
      </c>
      <c r="AK56" s="10">
        <f>SUM(AK57:AK64)</f>
        <v>0</v>
      </c>
      <c r="AL56" s="12" t="e">
        <f t="shared" ref="AL56:AL70" si="669">AK56/AJ56*100</f>
        <v>#DIV/0!</v>
      </c>
      <c r="AM56" s="10">
        <f>SUM(AM57:AM64)</f>
        <v>0</v>
      </c>
      <c r="AN56" s="10">
        <f>SUM(AN57:AN64)</f>
        <v>0</v>
      </c>
      <c r="AO56" s="12" t="e">
        <f t="shared" ref="AO56:AO70" si="670">AN56/AM56*100</f>
        <v>#DIV/0!</v>
      </c>
      <c r="AP56" s="10">
        <f>SUM(AP57:AP64)</f>
        <v>49400</v>
      </c>
      <c r="AQ56" s="10">
        <f>SUM(AQ57:AQ64)</f>
        <v>5000</v>
      </c>
      <c r="AR56" s="12">
        <f t="shared" ref="AR56:AR70" si="671">AQ56/AP56*100</f>
        <v>10.121457489878543</v>
      </c>
      <c r="AS56" s="12"/>
      <c r="AT56" s="12"/>
      <c r="AU56" s="12"/>
      <c r="AV56" s="10">
        <f>SUM(AV57:AV64)</f>
        <v>0</v>
      </c>
      <c r="AW56" s="10">
        <f>SUM(AW57:AW64)</f>
        <v>0</v>
      </c>
      <c r="AX56" s="12" t="e">
        <f t="shared" ref="AX56:AX70" si="672">AW56/AV56*100</f>
        <v>#DIV/0!</v>
      </c>
      <c r="AY56" s="12"/>
      <c r="AZ56" s="12"/>
      <c r="BA56" s="12" t="e">
        <f t="shared" ref="BA56:BA76" si="673">AZ56/AY56*100</f>
        <v>#DIV/0!</v>
      </c>
      <c r="BB56" s="10">
        <f>SUM(BB57:BB64)</f>
        <v>0</v>
      </c>
      <c r="BC56" s="10">
        <f>SUM(BC57:BC64)</f>
        <v>0</v>
      </c>
      <c r="BD56" s="12" t="e">
        <f t="shared" ref="BD56:BD68" si="674">BC56/BB56*100</f>
        <v>#DIV/0!</v>
      </c>
      <c r="BE56" s="10">
        <f>SUM(BE57:BE64)</f>
        <v>0</v>
      </c>
      <c r="BF56" s="10">
        <f>SUM(BF57:BF64)</f>
        <v>0</v>
      </c>
      <c r="BG56" s="12" t="e">
        <f t="shared" ref="BG56:BG68" si="675">BF56/BE56*100</f>
        <v>#DIV/0!</v>
      </c>
      <c r="BH56" s="12"/>
      <c r="BI56" s="12"/>
      <c r="BJ56" s="12"/>
      <c r="BK56" s="10">
        <f>SUM(BK57:BK64)</f>
        <v>0</v>
      </c>
      <c r="BL56" s="10">
        <f>SUM(BL57:BL64)</f>
        <v>0</v>
      </c>
      <c r="BM56" s="12" t="e">
        <f t="shared" ref="BM56:BM70" si="676">BL56/BK56*100</f>
        <v>#DIV/0!</v>
      </c>
      <c r="BN56" s="10">
        <f>SUM(BN57:BN64)</f>
        <v>0</v>
      </c>
      <c r="BO56" s="10">
        <f>SUM(BO57:BO64)</f>
        <v>0</v>
      </c>
      <c r="BP56" s="12" t="e">
        <f t="shared" ref="BP56:BP70" si="677">BO56/BN56*100</f>
        <v>#DIV/0!</v>
      </c>
      <c r="BQ56" s="10">
        <f>SUM(BQ57:BQ64)</f>
        <v>0</v>
      </c>
      <c r="BR56" s="10">
        <f>SUM(BR57:BR64)</f>
        <v>0</v>
      </c>
      <c r="BS56" s="12" t="e">
        <f t="shared" ref="BS56:BS70" si="678">BR56/BQ56*100</f>
        <v>#DIV/0!</v>
      </c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10">
        <f>SUM(CF57:CF64)</f>
        <v>0</v>
      </c>
      <c r="CG56" s="10">
        <f>SUM(CG57:CG64)</f>
        <v>0</v>
      </c>
      <c r="CH56" s="12" t="e">
        <f t="shared" ref="CH56:CH70" si="679">CG56/CF56*100</f>
        <v>#DIV/0!</v>
      </c>
      <c r="CI56" s="10">
        <f>SUM(CI57:CI64)</f>
        <v>4600</v>
      </c>
      <c r="CJ56" s="10">
        <f>SUM(CJ57:CJ64)</f>
        <v>4504.0600000000004</v>
      </c>
      <c r="CK56" s="12">
        <f t="shared" ref="CK56:CK66" si="680">CJ56/CI56*100</f>
        <v>97.914347826086967</v>
      </c>
      <c r="CL56" s="6">
        <f>SUM(CL57:CL64)</f>
        <v>0</v>
      </c>
      <c r="CM56" s="6">
        <f>SUM(CM57:CM64)</f>
        <v>0</v>
      </c>
      <c r="CN56" s="12" t="e">
        <f t="shared" ref="CN56:CN66" si="681">CM56/CL56*100</f>
        <v>#DIV/0!</v>
      </c>
      <c r="CO56" s="6">
        <f>SUM(CO57:CO64)</f>
        <v>100</v>
      </c>
      <c r="CP56" s="6">
        <f>SUM(CP57:CP64)</f>
        <v>4.0599999999999996</v>
      </c>
      <c r="CQ56" s="12">
        <f t="shared" ref="CQ56:CQ66" si="682">CP56/CO56*100</f>
        <v>4.0599999999999996</v>
      </c>
      <c r="CR56" s="6">
        <f>SUM(CR57:CR64)</f>
        <v>0</v>
      </c>
      <c r="CS56" s="6">
        <f>SUM(CS57:CS64)</f>
        <v>0</v>
      </c>
      <c r="CT56" s="12" t="e">
        <f t="shared" ref="CT56:CT66" si="683">CS56/CR56*100</f>
        <v>#DIV/0!</v>
      </c>
      <c r="CU56" s="6">
        <f>SUM(CU57:CU64)</f>
        <v>0</v>
      </c>
      <c r="CV56" s="6">
        <f>SUM(CV57:CV64)</f>
        <v>0</v>
      </c>
      <c r="CW56" s="12" t="e">
        <f t="shared" ref="CW56:CW66" si="684">CV56/CU56*100</f>
        <v>#DIV/0!</v>
      </c>
      <c r="CX56" s="6">
        <f>SUM(CX57:CX64)</f>
        <v>4500</v>
      </c>
      <c r="CY56" s="6">
        <f>SUM(CY57:CY64)</f>
        <v>4500</v>
      </c>
      <c r="CZ56" s="12">
        <f t="shared" ref="CZ56:CZ76" si="685">CY56/CX56*100</f>
        <v>100</v>
      </c>
      <c r="DA56" s="10">
        <f>SUM(DA57:DA64)</f>
        <v>63500</v>
      </c>
      <c r="DB56" s="10">
        <f>SUM(DB57:DB64)</f>
        <v>63490</v>
      </c>
      <c r="DC56" s="12">
        <f t="shared" si="650"/>
        <v>99.984251968503941</v>
      </c>
      <c r="DD56" s="10">
        <f>SUM(DD57:DD64)</f>
        <v>0</v>
      </c>
      <c r="DE56" s="10">
        <f>SUM(DE57:DE64)</f>
        <v>0</v>
      </c>
      <c r="DF56" s="12" t="e">
        <f t="shared" si="651"/>
        <v>#DIV/0!</v>
      </c>
      <c r="DG56" s="10">
        <f>SUM(DG57:DG64)</f>
        <v>63500</v>
      </c>
      <c r="DH56" s="10">
        <f>SUM(DH57:DH64)</f>
        <v>63490</v>
      </c>
      <c r="DI56" s="12">
        <f t="shared" si="80"/>
        <v>99.984251968503941</v>
      </c>
      <c r="DJ56" s="10">
        <f>SUM(DJ57:DJ64)</f>
        <v>0</v>
      </c>
      <c r="DK56" s="10">
        <f>SUM(DK57:DK64)</f>
        <v>0</v>
      </c>
      <c r="DL56" s="12" t="e">
        <f t="shared" si="652"/>
        <v>#DIV/0!</v>
      </c>
      <c r="DM56" s="10">
        <f>SUM(DM57:DM64)</f>
        <v>0</v>
      </c>
      <c r="DN56" s="10">
        <f>SUM(DN57:DN64)</f>
        <v>0</v>
      </c>
      <c r="DO56" s="12" t="e">
        <f t="shared" si="653"/>
        <v>#DIV/0!</v>
      </c>
      <c r="DP56" s="10">
        <f>SUM(DP57:DP64)</f>
        <v>0</v>
      </c>
      <c r="DQ56" s="10">
        <f>SUM(DQ57:DQ64)</f>
        <v>0</v>
      </c>
      <c r="DR56" s="12" t="e">
        <f t="shared" si="654"/>
        <v>#DIV/0!</v>
      </c>
      <c r="DS56" s="10">
        <f>SUM(DS57:DS64)</f>
        <v>0</v>
      </c>
      <c r="DT56" s="10">
        <f>SUM(DT57:DT64)</f>
        <v>0</v>
      </c>
      <c r="DU56" s="12" t="e">
        <f t="shared" si="655"/>
        <v>#DIV/0!</v>
      </c>
      <c r="DV56" s="10">
        <f>SUM(DV57:DV64)</f>
        <v>63500</v>
      </c>
      <c r="DW56" s="10">
        <f>SUM(DW57:DW64)</f>
        <v>63490</v>
      </c>
      <c r="DX56" s="12">
        <f t="shared" si="656"/>
        <v>99.984251968503941</v>
      </c>
      <c r="DY56" s="10">
        <f>SUM(DY57:DY64)</f>
        <v>0</v>
      </c>
      <c r="DZ56" s="10">
        <f>SUM(DZ57:DZ64)</f>
        <v>0</v>
      </c>
      <c r="EA56" s="12" t="e">
        <f t="shared" si="657"/>
        <v>#DIV/0!</v>
      </c>
      <c r="EB56" s="10">
        <f>SUM(EB57:EB64)</f>
        <v>474200</v>
      </c>
      <c r="EC56" s="10">
        <f>SUM(EC57:EC64)</f>
        <v>190030.62</v>
      </c>
      <c r="ED56" s="12">
        <f t="shared" si="658"/>
        <v>40.073939266132427</v>
      </c>
      <c r="EE56">
        <f t="shared" si="116"/>
        <v>1</v>
      </c>
      <c r="EF56">
        <f t="shared" si="117"/>
        <v>1</v>
      </c>
      <c r="EG56">
        <f t="shared" si="118"/>
        <v>1</v>
      </c>
      <c r="EH56">
        <f t="shared" si="119"/>
        <v>1</v>
      </c>
      <c r="EI56">
        <f t="shared" si="120"/>
        <v>1</v>
      </c>
      <c r="EJ56">
        <f t="shared" si="121"/>
        <v>1</v>
      </c>
      <c r="EK56">
        <f t="shared" si="122"/>
        <v>1</v>
      </c>
      <c r="EL56">
        <f t="shared" si="123"/>
        <v>1</v>
      </c>
      <c r="EM56">
        <f t="shared" si="124"/>
        <v>1</v>
      </c>
      <c r="EN56">
        <f t="shared" si="125"/>
        <v>1</v>
      </c>
      <c r="EO56">
        <f t="shared" si="126"/>
        <v>1</v>
      </c>
      <c r="EP56">
        <f t="shared" si="127"/>
        <v>1</v>
      </c>
      <c r="EQ56">
        <f t="shared" si="128"/>
        <v>12</v>
      </c>
    </row>
    <row r="57" spans="1:147" x14ac:dyDescent="0.25">
      <c r="A57" s="5" t="s">
        <v>69</v>
      </c>
      <c r="B57" s="15">
        <v>611</v>
      </c>
      <c r="C57" s="5" t="s">
        <v>70</v>
      </c>
      <c r="D57" s="5"/>
      <c r="E57" s="5"/>
      <c r="F57" s="8">
        <f t="shared" ref="F57:G64" si="686">I57+U57+BB57+BN57+CI57+BK57</f>
        <v>410600</v>
      </c>
      <c r="G57" s="8">
        <f t="shared" si="686"/>
        <v>126536.56</v>
      </c>
      <c r="H57" s="12">
        <f t="shared" si="659"/>
        <v>30.81747686312713</v>
      </c>
      <c r="I57" s="6">
        <f t="shared" ref="I57:J64" si="687">L57+O57+R57</f>
        <v>356700</v>
      </c>
      <c r="J57" s="6">
        <f t="shared" si="687"/>
        <v>117036.56</v>
      </c>
      <c r="K57" s="12">
        <f t="shared" si="660"/>
        <v>32.810922343706196</v>
      </c>
      <c r="L57" s="6">
        <f>474000-200000</f>
        <v>274000</v>
      </c>
      <c r="M57" s="6">
        <f>17000+37838.9+39338.9</f>
        <v>94177.8</v>
      </c>
      <c r="N57" s="12">
        <f t="shared" si="661"/>
        <v>34.371459854014603</v>
      </c>
      <c r="O57" s="5"/>
      <c r="P57" s="5"/>
      <c r="Q57" s="12" t="e">
        <f t="shared" si="662"/>
        <v>#DIV/0!</v>
      </c>
      <c r="R57" s="6">
        <f>143100-60400</f>
        <v>82700</v>
      </c>
      <c r="S57" s="6">
        <f>4.06+11427.35*2</f>
        <v>22858.760000000002</v>
      </c>
      <c r="T57" s="12">
        <f t="shared" si="663"/>
        <v>27.640580411124549</v>
      </c>
      <c r="U57" s="6">
        <f>X57+AA57+AD57+AG57+AM57+AP57+AJ57</f>
        <v>49400</v>
      </c>
      <c r="V57" s="6">
        <f>Y57+AB57+AE57+AH57+AN57+AQ57+AK57</f>
        <v>5000</v>
      </c>
      <c r="W57" s="12">
        <f t="shared" si="664"/>
        <v>10.121457489878543</v>
      </c>
      <c r="X57" s="6"/>
      <c r="Y57" s="6"/>
      <c r="Z57" s="12" t="e">
        <f t="shared" si="665"/>
        <v>#DIV/0!</v>
      </c>
      <c r="AA57" s="6"/>
      <c r="AB57" s="6"/>
      <c r="AC57" s="12" t="e">
        <f t="shared" si="666"/>
        <v>#DIV/0!</v>
      </c>
      <c r="AD57" s="6"/>
      <c r="AE57" s="6"/>
      <c r="AF57" s="12" t="e">
        <f t="shared" si="667"/>
        <v>#DIV/0!</v>
      </c>
      <c r="AG57" s="6"/>
      <c r="AH57" s="6"/>
      <c r="AI57" s="12" t="e">
        <f t="shared" si="668"/>
        <v>#DIV/0!</v>
      </c>
      <c r="AJ57" s="6"/>
      <c r="AK57" s="6"/>
      <c r="AL57" s="12" t="e">
        <f t="shared" si="669"/>
        <v>#DIV/0!</v>
      </c>
      <c r="AM57" s="6"/>
      <c r="AN57" s="6"/>
      <c r="AO57" s="12" t="e">
        <f t="shared" si="670"/>
        <v>#DIV/0!</v>
      </c>
      <c r="AP57" s="6">
        <f>60000-10500-100</f>
        <v>49400</v>
      </c>
      <c r="AQ57" s="44">
        <f>5000</f>
        <v>5000</v>
      </c>
      <c r="AR57" s="12">
        <f t="shared" si="671"/>
        <v>10.121457489878543</v>
      </c>
      <c r="AS57" s="12"/>
      <c r="AT57" s="12"/>
      <c r="AU57" s="12"/>
      <c r="AV57" s="6"/>
      <c r="AW57" s="44"/>
      <c r="AX57" s="12" t="e">
        <f t="shared" si="672"/>
        <v>#DIV/0!</v>
      </c>
      <c r="AY57" s="12"/>
      <c r="AZ57" s="12"/>
      <c r="BA57" s="12" t="e">
        <f t="shared" si="673"/>
        <v>#DIV/0!</v>
      </c>
      <c r="BB57" s="12">
        <f>BE57</f>
        <v>0</v>
      </c>
      <c r="BC57" s="12">
        <f>BF57</f>
        <v>0</v>
      </c>
      <c r="BD57" s="12" t="e">
        <f t="shared" si="674"/>
        <v>#DIV/0!</v>
      </c>
      <c r="BE57" s="6"/>
      <c r="BF57" s="6"/>
      <c r="BG57" s="12" t="e">
        <f t="shared" si="675"/>
        <v>#DIV/0!</v>
      </c>
      <c r="BH57" s="12"/>
      <c r="BI57" s="12"/>
      <c r="BJ57" s="12"/>
      <c r="BK57" s="13"/>
      <c r="BL57" s="13"/>
      <c r="BM57" s="12" t="e">
        <f t="shared" si="676"/>
        <v>#DIV/0!</v>
      </c>
      <c r="BN57" s="6">
        <f>BQ57+CF57</f>
        <v>0</v>
      </c>
      <c r="BO57" s="6">
        <f>BR57+CG57</f>
        <v>0</v>
      </c>
      <c r="BP57" s="12" t="e">
        <f t="shared" si="677"/>
        <v>#DIV/0!</v>
      </c>
      <c r="BQ57" s="6"/>
      <c r="BR57" s="6"/>
      <c r="BS57" s="12" t="e">
        <f t="shared" si="678"/>
        <v>#DIV/0!</v>
      </c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12" t="e">
        <f t="shared" si="679"/>
        <v>#DIV/0!</v>
      </c>
      <c r="CI57" s="6">
        <f t="shared" ref="CI57:CJ64" si="688">CL57+CO57+CR57+CU57+CX57</f>
        <v>4500</v>
      </c>
      <c r="CJ57" s="6">
        <f t="shared" si="688"/>
        <v>4500</v>
      </c>
      <c r="CK57" s="12">
        <f t="shared" si="680"/>
        <v>100</v>
      </c>
      <c r="CL57" s="27"/>
      <c r="CM57" s="6"/>
      <c r="CN57" s="12" t="e">
        <f t="shared" si="681"/>
        <v>#DIV/0!</v>
      </c>
      <c r="CO57" s="27"/>
      <c r="CP57" s="6"/>
      <c r="CQ57" s="12" t="e">
        <f t="shared" si="682"/>
        <v>#DIV/0!</v>
      </c>
      <c r="CR57" s="27"/>
      <c r="CS57" s="6"/>
      <c r="CT57" s="12" t="e">
        <f t="shared" si="683"/>
        <v>#DIV/0!</v>
      </c>
      <c r="CU57" s="27"/>
      <c r="CV57" s="6"/>
      <c r="CW57" s="12" t="e">
        <f t="shared" si="684"/>
        <v>#DIV/0!</v>
      </c>
      <c r="CX57" s="27">
        <f>150000-150000+4500</f>
        <v>4500</v>
      </c>
      <c r="CY57" s="6">
        <v>4500</v>
      </c>
      <c r="CZ57" s="12">
        <f t="shared" si="685"/>
        <v>100</v>
      </c>
      <c r="DA57" s="6">
        <f t="shared" ref="DA57:DB64" si="689">DD57+DJ57+DM57+DP57+DS57+DV57+DY57</f>
        <v>63500</v>
      </c>
      <c r="DB57" s="6">
        <f t="shared" si="689"/>
        <v>63490</v>
      </c>
      <c r="DC57" s="12">
        <f t="shared" si="650"/>
        <v>99.984251968503941</v>
      </c>
      <c r="DD57" s="6"/>
      <c r="DE57" s="6"/>
      <c r="DF57" s="12" t="e">
        <f t="shared" si="651"/>
        <v>#DIV/0!</v>
      </c>
      <c r="DG57" s="65">
        <f t="shared" ref="DG57:DH64" si="690">DJ57+DM57+DP57+DS57+DV57+DY57</f>
        <v>63500</v>
      </c>
      <c r="DH57" s="65">
        <f t="shared" si="690"/>
        <v>63490</v>
      </c>
      <c r="DI57" s="12">
        <f t="shared" si="80"/>
        <v>99.984251968503941</v>
      </c>
      <c r="DJ57" s="6"/>
      <c r="DK57" s="6"/>
      <c r="DL57" s="12" t="e">
        <f t="shared" si="652"/>
        <v>#DIV/0!</v>
      </c>
      <c r="DM57" s="6"/>
      <c r="DN57" s="6"/>
      <c r="DO57" s="12" t="e">
        <f t="shared" si="653"/>
        <v>#DIV/0!</v>
      </c>
      <c r="DP57" s="6"/>
      <c r="DQ57" s="6"/>
      <c r="DR57" s="12" t="e">
        <f t="shared" si="654"/>
        <v>#DIV/0!</v>
      </c>
      <c r="DS57" s="6"/>
      <c r="DT57" s="6"/>
      <c r="DU57" s="12" t="e">
        <f t="shared" si="655"/>
        <v>#DIV/0!</v>
      </c>
      <c r="DV57" s="27">
        <f>10500+53000</f>
        <v>63500</v>
      </c>
      <c r="DW57" s="6">
        <f>10500+52990</f>
        <v>63490</v>
      </c>
      <c r="DX57" s="12">
        <f t="shared" si="656"/>
        <v>99.984251968503941</v>
      </c>
      <c r="DY57" s="27"/>
      <c r="DZ57" s="6"/>
      <c r="EA57" s="12" t="e">
        <f t="shared" si="657"/>
        <v>#DIV/0!</v>
      </c>
      <c r="EB57" s="6">
        <f t="shared" ref="EB57:EC64" si="691">I57+U57+BB57+BN57+CI57+DA57+BK57</f>
        <v>474100</v>
      </c>
      <c r="EC57" s="6">
        <f t="shared" si="691"/>
        <v>190026.56</v>
      </c>
      <c r="ED57" s="12">
        <f t="shared" si="658"/>
        <v>40.081535541025097</v>
      </c>
      <c r="EE57">
        <f t="shared" si="116"/>
        <v>1</v>
      </c>
      <c r="EF57">
        <f t="shared" si="117"/>
        <v>1</v>
      </c>
      <c r="EG57">
        <f t="shared" si="118"/>
        <v>1</v>
      </c>
      <c r="EH57">
        <f t="shared" si="119"/>
        <v>1</v>
      </c>
      <c r="EI57">
        <f t="shared" si="120"/>
        <v>1</v>
      </c>
      <c r="EJ57">
        <f t="shared" si="121"/>
        <v>1</v>
      </c>
      <c r="EK57">
        <f t="shared" si="122"/>
        <v>1</v>
      </c>
      <c r="EL57">
        <f t="shared" si="123"/>
        <v>1</v>
      </c>
      <c r="EM57">
        <f t="shared" si="124"/>
        <v>1</v>
      </c>
      <c r="EN57">
        <f t="shared" si="125"/>
        <v>1</v>
      </c>
      <c r="EO57">
        <f t="shared" si="126"/>
        <v>1</v>
      </c>
      <c r="EP57">
        <f t="shared" si="127"/>
        <v>1</v>
      </c>
      <c r="EQ57">
        <f t="shared" si="128"/>
        <v>12</v>
      </c>
    </row>
    <row r="58" spans="1:147" ht="13.5" customHeight="1" x14ac:dyDescent="0.25">
      <c r="A58" s="5"/>
      <c r="B58" s="15">
        <v>851</v>
      </c>
      <c r="C58" s="16" t="s">
        <v>86</v>
      </c>
      <c r="D58" s="5"/>
      <c r="E58" s="5"/>
      <c r="F58" s="8">
        <f t="shared" si="686"/>
        <v>0</v>
      </c>
      <c r="G58" s="8">
        <f t="shared" si="686"/>
        <v>0</v>
      </c>
      <c r="H58" s="12" t="e">
        <f t="shared" si="659"/>
        <v>#DIV/0!</v>
      </c>
      <c r="I58" s="6">
        <f t="shared" si="687"/>
        <v>0</v>
      </c>
      <c r="J58" s="6">
        <f t="shared" si="687"/>
        <v>0</v>
      </c>
      <c r="K58" s="12" t="e">
        <f t="shared" si="660"/>
        <v>#DIV/0!</v>
      </c>
      <c r="L58" s="6"/>
      <c r="M58" s="6"/>
      <c r="N58" s="12" t="e">
        <f t="shared" si="661"/>
        <v>#DIV/0!</v>
      </c>
      <c r="O58" s="5"/>
      <c r="P58" s="5"/>
      <c r="Q58" s="12" t="e">
        <f t="shared" si="662"/>
        <v>#DIV/0!</v>
      </c>
      <c r="R58" s="6"/>
      <c r="S58" s="6"/>
      <c r="T58" s="12" t="e">
        <f t="shared" si="663"/>
        <v>#DIV/0!</v>
      </c>
      <c r="U58" s="6">
        <f t="shared" ref="U58:V64" si="692">X58+AA58+AD58+AG58+AM58+AP58+AJ58</f>
        <v>0</v>
      </c>
      <c r="V58" s="6">
        <f t="shared" si="692"/>
        <v>0</v>
      </c>
      <c r="W58" s="12" t="e">
        <f t="shared" si="664"/>
        <v>#DIV/0!</v>
      </c>
      <c r="X58" s="6"/>
      <c r="Y58" s="6"/>
      <c r="Z58" s="12" t="e">
        <f t="shared" si="665"/>
        <v>#DIV/0!</v>
      </c>
      <c r="AA58" s="6"/>
      <c r="AB58" s="6"/>
      <c r="AC58" s="12" t="e">
        <f t="shared" si="666"/>
        <v>#DIV/0!</v>
      </c>
      <c r="AD58" s="6"/>
      <c r="AE58" s="6"/>
      <c r="AF58" s="12" t="e">
        <f t="shared" si="667"/>
        <v>#DIV/0!</v>
      </c>
      <c r="AG58" s="6"/>
      <c r="AH58" s="6"/>
      <c r="AI58" s="12" t="e">
        <f t="shared" si="668"/>
        <v>#DIV/0!</v>
      </c>
      <c r="AJ58" s="6"/>
      <c r="AK58" s="6"/>
      <c r="AL58" s="12" t="e">
        <f t="shared" si="669"/>
        <v>#DIV/0!</v>
      </c>
      <c r="AM58" s="6"/>
      <c r="AN58" s="6"/>
      <c r="AO58" s="12" t="e">
        <f t="shared" si="670"/>
        <v>#DIV/0!</v>
      </c>
      <c r="AP58" s="6"/>
      <c r="AQ58" s="6"/>
      <c r="AR58" s="12" t="e">
        <f t="shared" si="671"/>
        <v>#DIV/0!</v>
      </c>
      <c r="AS58" s="12"/>
      <c r="AT58" s="12"/>
      <c r="AU58" s="12"/>
      <c r="AV58" s="6"/>
      <c r="AW58" s="6"/>
      <c r="AX58" s="12" t="e">
        <f t="shared" si="672"/>
        <v>#DIV/0!</v>
      </c>
      <c r="AY58" s="12"/>
      <c r="AZ58" s="12"/>
      <c r="BA58" s="12" t="e">
        <f t="shared" si="673"/>
        <v>#DIV/0!</v>
      </c>
      <c r="BB58" s="12"/>
      <c r="BC58" s="12"/>
      <c r="BD58" s="12" t="e">
        <f t="shared" si="674"/>
        <v>#DIV/0!</v>
      </c>
      <c r="BE58" s="6"/>
      <c r="BF58" s="6"/>
      <c r="BG58" s="12" t="e">
        <f t="shared" si="675"/>
        <v>#DIV/0!</v>
      </c>
      <c r="BH58" s="12"/>
      <c r="BI58" s="12"/>
      <c r="BJ58" s="12"/>
      <c r="BK58" s="13"/>
      <c r="BL58" s="13"/>
      <c r="BM58" s="12" t="e">
        <f t="shared" si="676"/>
        <v>#DIV/0!</v>
      </c>
      <c r="BN58" s="6"/>
      <c r="BO58" s="6"/>
      <c r="BP58" s="12" t="e">
        <f t="shared" si="677"/>
        <v>#DIV/0!</v>
      </c>
      <c r="BQ58" s="6"/>
      <c r="BR58" s="6"/>
      <c r="BS58" s="12" t="e">
        <f t="shared" si="678"/>
        <v>#DIV/0!</v>
      </c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12" t="e">
        <f t="shared" si="679"/>
        <v>#DIV/0!</v>
      </c>
      <c r="CI58" s="6">
        <f t="shared" si="688"/>
        <v>0</v>
      </c>
      <c r="CJ58" s="6">
        <f t="shared" si="688"/>
        <v>0</v>
      </c>
      <c r="CK58" s="12" t="e">
        <f t="shared" si="680"/>
        <v>#DIV/0!</v>
      </c>
      <c r="CL58" s="27"/>
      <c r="CM58" s="6"/>
      <c r="CN58" s="12" t="e">
        <f t="shared" si="681"/>
        <v>#DIV/0!</v>
      </c>
      <c r="CO58" s="27"/>
      <c r="CP58" s="6"/>
      <c r="CQ58" s="12" t="e">
        <f t="shared" si="682"/>
        <v>#DIV/0!</v>
      </c>
      <c r="CR58" s="27"/>
      <c r="CS58" s="6"/>
      <c r="CT58" s="12" t="e">
        <f t="shared" si="683"/>
        <v>#DIV/0!</v>
      </c>
      <c r="CU58" s="27"/>
      <c r="CV58" s="6"/>
      <c r="CW58" s="12" t="e">
        <f t="shared" si="684"/>
        <v>#DIV/0!</v>
      </c>
      <c r="CX58" s="27"/>
      <c r="CY58" s="6"/>
      <c r="CZ58" s="12" t="e">
        <f t="shared" si="685"/>
        <v>#DIV/0!</v>
      </c>
      <c r="DA58" s="6">
        <f t="shared" si="689"/>
        <v>0</v>
      </c>
      <c r="DB58" s="6">
        <f t="shared" si="689"/>
        <v>0</v>
      </c>
      <c r="DC58" s="12" t="e">
        <f t="shared" si="650"/>
        <v>#DIV/0!</v>
      </c>
      <c r="DD58" s="6"/>
      <c r="DE58" s="6"/>
      <c r="DF58" s="12" t="e">
        <f t="shared" si="651"/>
        <v>#DIV/0!</v>
      </c>
      <c r="DG58" s="65">
        <f t="shared" si="690"/>
        <v>0</v>
      </c>
      <c r="DH58" s="65">
        <f t="shared" si="690"/>
        <v>0</v>
      </c>
      <c r="DI58" s="12" t="e">
        <f t="shared" si="80"/>
        <v>#DIV/0!</v>
      </c>
      <c r="DJ58" s="6"/>
      <c r="DK58" s="6"/>
      <c r="DL58" s="12" t="e">
        <f t="shared" si="652"/>
        <v>#DIV/0!</v>
      </c>
      <c r="DM58" s="6"/>
      <c r="DN58" s="6"/>
      <c r="DO58" s="12" t="e">
        <f t="shared" si="653"/>
        <v>#DIV/0!</v>
      </c>
      <c r="DP58" s="6"/>
      <c r="DQ58" s="6"/>
      <c r="DR58" s="12" t="e">
        <f t="shared" si="654"/>
        <v>#DIV/0!</v>
      </c>
      <c r="DS58" s="6"/>
      <c r="DT58" s="6"/>
      <c r="DU58" s="12" t="e">
        <f t="shared" si="655"/>
        <v>#DIV/0!</v>
      </c>
      <c r="DV58" s="27"/>
      <c r="DW58" s="6"/>
      <c r="DX58" s="12" t="e">
        <f t="shared" si="656"/>
        <v>#DIV/0!</v>
      </c>
      <c r="DY58" s="12"/>
      <c r="DZ58" s="12"/>
      <c r="EA58" s="12" t="e">
        <f t="shared" si="657"/>
        <v>#DIV/0!</v>
      </c>
      <c r="EB58" s="6">
        <f t="shared" si="691"/>
        <v>0</v>
      </c>
      <c r="EC58" s="6">
        <f t="shared" si="691"/>
        <v>0</v>
      </c>
      <c r="ED58" s="12" t="e">
        <f t="shared" si="658"/>
        <v>#DIV/0!</v>
      </c>
      <c r="EE58">
        <f>IF(M58&lt;=L58,1,0)</f>
        <v>1</v>
      </c>
      <c r="EF58">
        <f>IF(S58&lt;=R58,1,0)</f>
        <v>1</v>
      </c>
      <c r="EG58">
        <f>IF(Y58&lt;=X58,1,0)</f>
        <v>1</v>
      </c>
      <c r="EH58">
        <f>IF(AE58&lt;=AD58,1,0)</f>
        <v>1</v>
      </c>
      <c r="EI58">
        <f>IF(AN58&lt;=AM58,1,0)</f>
        <v>1</v>
      </c>
      <c r="EJ58">
        <f>IF(AQ58&lt;=AP58,1,0)</f>
        <v>1</v>
      </c>
      <c r="EK58">
        <f>IF(BL58&lt;=BK58,1,0)</f>
        <v>1</v>
      </c>
      <c r="EL58">
        <f>IF(CG58&lt;=CF58,1,0)</f>
        <v>1</v>
      </c>
      <c r="EM58">
        <f>IF(CJ58&lt;=CI58,1,0)</f>
        <v>1</v>
      </c>
      <c r="EN58">
        <f>IF(DE58&lt;=DD58,1,0)</f>
        <v>1</v>
      </c>
      <c r="EO58">
        <f>IF(DT58&lt;=DS58,1,0)</f>
        <v>1</v>
      </c>
      <c r="EP58">
        <f>IF(DW58&lt;=DV58,1,0)</f>
        <v>1</v>
      </c>
      <c r="EQ58">
        <f>SUM(EE58:EP58)</f>
        <v>12</v>
      </c>
    </row>
    <row r="59" spans="1:147" x14ac:dyDescent="0.25">
      <c r="A59" s="5"/>
      <c r="B59" s="15">
        <v>852</v>
      </c>
      <c r="C59" s="16" t="s">
        <v>84</v>
      </c>
      <c r="D59" s="5"/>
      <c r="E59" s="5"/>
      <c r="F59" s="8">
        <f t="shared" si="686"/>
        <v>0</v>
      </c>
      <c r="G59" s="8">
        <f t="shared" si="686"/>
        <v>0</v>
      </c>
      <c r="H59" s="12" t="e">
        <f t="shared" si="659"/>
        <v>#DIV/0!</v>
      </c>
      <c r="I59" s="6">
        <f t="shared" si="687"/>
        <v>0</v>
      </c>
      <c r="J59" s="6">
        <f t="shared" si="687"/>
        <v>0</v>
      </c>
      <c r="K59" s="12" t="e">
        <f t="shared" si="660"/>
        <v>#DIV/0!</v>
      </c>
      <c r="L59" s="6"/>
      <c r="M59" s="6"/>
      <c r="N59" s="12" t="e">
        <f t="shared" si="661"/>
        <v>#DIV/0!</v>
      </c>
      <c r="O59" s="5"/>
      <c r="P59" s="5"/>
      <c r="Q59" s="12" t="e">
        <f t="shared" si="662"/>
        <v>#DIV/0!</v>
      </c>
      <c r="R59" s="6"/>
      <c r="S59" s="6"/>
      <c r="T59" s="12" t="e">
        <f t="shared" si="663"/>
        <v>#DIV/0!</v>
      </c>
      <c r="U59" s="6">
        <f t="shared" si="692"/>
        <v>0</v>
      </c>
      <c r="V59" s="6">
        <f t="shared" si="692"/>
        <v>0</v>
      </c>
      <c r="W59" s="12" t="e">
        <f t="shared" si="664"/>
        <v>#DIV/0!</v>
      </c>
      <c r="X59" s="6"/>
      <c r="Y59" s="6"/>
      <c r="Z59" s="12" t="e">
        <f t="shared" si="665"/>
        <v>#DIV/0!</v>
      </c>
      <c r="AA59" s="6"/>
      <c r="AB59" s="6"/>
      <c r="AC59" s="12" t="e">
        <f t="shared" si="666"/>
        <v>#DIV/0!</v>
      </c>
      <c r="AD59" s="6"/>
      <c r="AE59" s="6"/>
      <c r="AF59" s="12" t="e">
        <f t="shared" si="667"/>
        <v>#DIV/0!</v>
      </c>
      <c r="AG59" s="6"/>
      <c r="AH59" s="6"/>
      <c r="AI59" s="12" t="e">
        <f t="shared" si="668"/>
        <v>#DIV/0!</v>
      </c>
      <c r="AJ59" s="6"/>
      <c r="AK59" s="6"/>
      <c r="AL59" s="12" t="e">
        <f t="shared" si="669"/>
        <v>#DIV/0!</v>
      </c>
      <c r="AM59" s="6"/>
      <c r="AN59" s="6"/>
      <c r="AO59" s="12" t="e">
        <f t="shared" si="670"/>
        <v>#DIV/0!</v>
      </c>
      <c r="AP59" s="6"/>
      <c r="AQ59" s="6"/>
      <c r="AR59" s="12" t="e">
        <f t="shared" si="671"/>
        <v>#DIV/0!</v>
      </c>
      <c r="AS59" s="12"/>
      <c r="AT59" s="12"/>
      <c r="AU59" s="12"/>
      <c r="AV59" s="6"/>
      <c r="AW59" s="6"/>
      <c r="AX59" s="12" t="e">
        <f t="shared" si="672"/>
        <v>#DIV/0!</v>
      </c>
      <c r="AY59" s="12"/>
      <c r="AZ59" s="12"/>
      <c r="BA59" s="12" t="e">
        <f t="shared" si="673"/>
        <v>#DIV/0!</v>
      </c>
      <c r="BB59" s="12"/>
      <c r="BC59" s="12"/>
      <c r="BD59" s="12" t="e">
        <f t="shared" si="674"/>
        <v>#DIV/0!</v>
      </c>
      <c r="BE59" s="6"/>
      <c r="BF59" s="6"/>
      <c r="BG59" s="12" t="e">
        <f t="shared" si="675"/>
        <v>#DIV/0!</v>
      </c>
      <c r="BH59" s="12"/>
      <c r="BI59" s="12"/>
      <c r="BJ59" s="12"/>
      <c r="BK59" s="13"/>
      <c r="BL59" s="13"/>
      <c r="BM59" s="12" t="e">
        <f t="shared" si="676"/>
        <v>#DIV/0!</v>
      </c>
      <c r="BN59" s="6"/>
      <c r="BO59" s="6"/>
      <c r="BP59" s="12" t="e">
        <f t="shared" si="677"/>
        <v>#DIV/0!</v>
      </c>
      <c r="BQ59" s="6"/>
      <c r="BR59" s="6"/>
      <c r="BS59" s="12" t="e">
        <f t="shared" si="678"/>
        <v>#DIV/0!</v>
      </c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12" t="e">
        <f t="shared" si="679"/>
        <v>#DIV/0!</v>
      </c>
      <c r="CI59" s="6">
        <f t="shared" si="688"/>
        <v>0</v>
      </c>
      <c r="CJ59" s="6">
        <f t="shared" si="688"/>
        <v>0</v>
      </c>
      <c r="CK59" s="12" t="e">
        <f t="shared" si="680"/>
        <v>#DIV/0!</v>
      </c>
      <c r="CL59" s="27"/>
      <c r="CM59" s="6"/>
      <c r="CN59" s="12" t="e">
        <f t="shared" si="681"/>
        <v>#DIV/0!</v>
      </c>
      <c r="CO59" s="27"/>
      <c r="CP59" s="6"/>
      <c r="CQ59" s="12" t="e">
        <f t="shared" si="682"/>
        <v>#DIV/0!</v>
      </c>
      <c r="CR59" s="27"/>
      <c r="CS59" s="6"/>
      <c r="CT59" s="12" t="e">
        <f t="shared" si="683"/>
        <v>#DIV/0!</v>
      </c>
      <c r="CU59" s="27"/>
      <c r="CV59" s="6"/>
      <c r="CW59" s="12" t="e">
        <f t="shared" si="684"/>
        <v>#DIV/0!</v>
      </c>
      <c r="CX59" s="27"/>
      <c r="CY59" s="6"/>
      <c r="CZ59" s="12" t="e">
        <f t="shared" si="685"/>
        <v>#DIV/0!</v>
      </c>
      <c r="DA59" s="6">
        <f t="shared" si="689"/>
        <v>0</v>
      </c>
      <c r="DB59" s="6">
        <f t="shared" si="689"/>
        <v>0</v>
      </c>
      <c r="DC59" s="12" t="e">
        <f t="shared" si="650"/>
        <v>#DIV/0!</v>
      </c>
      <c r="DD59" s="6"/>
      <c r="DE59" s="6"/>
      <c r="DF59" s="12" t="e">
        <f t="shared" si="651"/>
        <v>#DIV/0!</v>
      </c>
      <c r="DG59" s="65">
        <f t="shared" si="690"/>
        <v>0</v>
      </c>
      <c r="DH59" s="65">
        <f t="shared" si="690"/>
        <v>0</v>
      </c>
      <c r="DI59" s="12" t="e">
        <f t="shared" si="80"/>
        <v>#DIV/0!</v>
      </c>
      <c r="DJ59" s="6"/>
      <c r="DK59" s="6"/>
      <c r="DL59" s="12" t="e">
        <f t="shared" si="652"/>
        <v>#DIV/0!</v>
      </c>
      <c r="DM59" s="6"/>
      <c r="DN59" s="6"/>
      <c r="DO59" s="12" t="e">
        <f t="shared" si="653"/>
        <v>#DIV/0!</v>
      </c>
      <c r="DP59" s="6"/>
      <c r="DQ59" s="6"/>
      <c r="DR59" s="12" t="e">
        <f t="shared" si="654"/>
        <v>#DIV/0!</v>
      </c>
      <c r="DS59" s="6"/>
      <c r="DT59" s="6"/>
      <c r="DU59" s="12" t="e">
        <f t="shared" si="655"/>
        <v>#DIV/0!</v>
      </c>
      <c r="DV59" s="27"/>
      <c r="DW59" s="6"/>
      <c r="DX59" s="12" t="e">
        <f t="shared" si="656"/>
        <v>#DIV/0!</v>
      </c>
      <c r="DY59" s="12"/>
      <c r="DZ59" s="12"/>
      <c r="EA59" s="12" t="e">
        <f t="shared" si="657"/>
        <v>#DIV/0!</v>
      </c>
      <c r="EB59" s="6">
        <f t="shared" si="691"/>
        <v>0</v>
      </c>
      <c r="EC59" s="6">
        <f t="shared" si="691"/>
        <v>0</v>
      </c>
      <c r="ED59" s="12" t="e">
        <f t="shared" si="658"/>
        <v>#DIV/0!</v>
      </c>
      <c r="EE59">
        <f>IF(M59&lt;=L59,1,0)</f>
        <v>1</v>
      </c>
      <c r="EF59">
        <f>IF(S59&lt;=R59,1,0)</f>
        <v>1</v>
      </c>
      <c r="EG59">
        <f>IF(Y59&lt;=X59,1,0)</f>
        <v>1</v>
      </c>
      <c r="EH59">
        <f>IF(AE59&lt;=AD59,1,0)</f>
        <v>1</v>
      </c>
      <c r="EI59">
        <f>IF(AN59&lt;=AM59,1,0)</f>
        <v>1</v>
      </c>
      <c r="EJ59">
        <f>IF(AQ59&lt;=AP59,1,0)</f>
        <v>1</v>
      </c>
      <c r="EK59">
        <f>IF(BL59&lt;=BK59,1,0)</f>
        <v>1</v>
      </c>
      <c r="EL59">
        <f>IF(CG59&lt;=CF59,1,0)</f>
        <v>1</v>
      </c>
      <c r="EM59">
        <f>IF(CJ59&lt;=CI59,1,0)</f>
        <v>1</v>
      </c>
      <c r="EN59">
        <f>IF(DE59&lt;=DD59,1,0)</f>
        <v>1</v>
      </c>
      <c r="EO59">
        <f>IF(DT59&lt;=DS59,1,0)</f>
        <v>1</v>
      </c>
      <c r="EP59">
        <f>IF(DW59&lt;=DV59,1,0)</f>
        <v>1</v>
      </c>
      <c r="EQ59">
        <f>SUM(EE59:EP59)</f>
        <v>12</v>
      </c>
    </row>
    <row r="60" spans="1:147" x14ac:dyDescent="0.25">
      <c r="A60" s="5"/>
      <c r="B60" s="15">
        <v>853</v>
      </c>
      <c r="C60" s="16" t="s">
        <v>85</v>
      </c>
      <c r="D60" s="5"/>
      <c r="E60" s="5"/>
      <c r="F60" s="8">
        <f t="shared" si="686"/>
        <v>100</v>
      </c>
      <c r="G60" s="8">
        <f t="shared" si="686"/>
        <v>4.0599999999999996</v>
      </c>
      <c r="H60" s="12">
        <f t="shared" si="659"/>
        <v>4.0599999999999996</v>
      </c>
      <c r="I60" s="6">
        <f t="shared" si="687"/>
        <v>0</v>
      </c>
      <c r="J60" s="6">
        <f t="shared" si="687"/>
        <v>0</v>
      </c>
      <c r="K60" s="12" t="e">
        <f t="shared" si="660"/>
        <v>#DIV/0!</v>
      </c>
      <c r="L60" s="6"/>
      <c r="M60" s="6"/>
      <c r="N60" s="12" t="e">
        <f t="shared" si="661"/>
        <v>#DIV/0!</v>
      </c>
      <c r="O60" s="5"/>
      <c r="P60" s="5"/>
      <c r="Q60" s="12" t="e">
        <f t="shared" si="662"/>
        <v>#DIV/0!</v>
      </c>
      <c r="R60" s="6"/>
      <c r="S60" s="6"/>
      <c r="T60" s="12" t="e">
        <f t="shared" si="663"/>
        <v>#DIV/0!</v>
      </c>
      <c r="U60" s="6">
        <f t="shared" si="692"/>
        <v>0</v>
      </c>
      <c r="V60" s="6">
        <f t="shared" si="692"/>
        <v>0</v>
      </c>
      <c r="W60" s="12" t="e">
        <f t="shared" si="664"/>
        <v>#DIV/0!</v>
      </c>
      <c r="X60" s="6"/>
      <c r="Y60" s="6"/>
      <c r="Z60" s="12" t="e">
        <f t="shared" si="665"/>
        <v>#DIV/0!</v>
      </c>
      <c r="AA60" s="6"/>
      <c r="AB60" s="6"/>
      <c r="AC60" s="12" t="e">
        <f t="shared" si="666"/>
        <v>#DIV/0!</v>
      </c>
      <c r="AD60" s="6"/>
      <c r="AE60" s="6"/>
      <c r="AF60" s="12" t="e">
        <f t="shared" si="667"/>
        <v>#DIV/0!</v>
      </c>
      <c r="AG60" s="6"/>
      <c r="AH60" s="6"/>
      <c r="AI60" s="12" t="e">
        <f t="shared" si="668"/>
        <v>#DIV/0!</v>
      </c>
      <c r="AJ60" s="6"/>
      <c r="AK60" s="6"/>
      <c r="AL60" s="12" t="e">
        <f t="shared" si="669"/>
        <v>#DIV/0!</v>
      </c>
      <c r="AM60" s="6"/>
      <c r="AN60" s="6"/>
      <c r="AO60" s="12" t="e">
        <f t="shared" si="670"/>
        <v>#DIV/0!</v>
      </c>
      <c r="AP60" s="6"/>
      <c r="AQ60" s="6"/>
      <c r="AR60" s="12" t="e">
        <f t="shared" si="671"/>
        <v>#DIV/0!</v>
      </c>
      <c r="AS60" s="12"/>
      <c r="AT60" s="12"/>
      <c r="AU60" s="12"/>
      <c r="AV60" s="6"/>
      <c r="AW60" s="6"/>
      <c r="AX60" s="12" t="e">
        <f t="shared" si="672"/>
        <v>#DIV/0!</v>
      </c>
      <c r="AY60" s="12"/>
      <c r="AZ60" s="12"/>
      <c r="BA60" s="12" t="e">
        <f t="shared" si="673"/>
        <v>#DIV/0!</v>
      </c>
      <c r="BB60" s="12"/>
      <c r="BC60" s="12"/>
      <c r="BD60" s="12" t="e">
        <f t="shared" si="674"/>
        <v>#DIV/0!</v>
      </c>
      <c r="BE60" s="6"/>
      <c r="BF60" s="6"/>
      <c r="BG60" s="12" t="e">
        <f t="shared" si="675"/>
        <v>#DIV/0!</v>
      </c>
      <c r="BH60" s="12"/>
      <c r="BI60" s="12"/>
      <c r="BJ60" s="12"/>
      <c r="BK60" s="13"/>
      <c r="BL60" s="13"/>
      <c r="BM60" s="12" t="e">
        <f t="shared" si="676"/>
        <v>#DIV/0!</v>
      </c>
      <c r="BN60" s="6"/>
      <c r="BO60" s="6"/>
      <c r="BP60" s="12" t="e">
        <f t="shared" si="677"/>
        <v>#DIV/0!</v>
      </c>
      <c r="BQ60" s="6"/>
      <c r="BR60" s="6"/>
      <c r="BS60" s="12" t="e">
        <f t="shared" si="678"/>
        <v>#DIV/0!</v>
      </c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12" t="e">
        <f t="shared" si="679"/>
        <v>#DIV/0!</v>
      </c>
      <c r="CI60" s="6">
        <f t="shared" si="688"/>
        <v>100</v>
      </c>
      <c r="CJ60" s="6">
        <f t="shared" si="688"/>
        <v>4.0599999999999996</v>
      </c>
      <c r="CK60" s="12">
        <f t="shared" si="680"/>
        <v>4.0599999999999996</v>
      </c>
      <c r="CL60" s="27"/>
      <c r="CM60" s="6"/>
      <c r="CN60" s="12" t="e">
        <f t="shared" si="681"/>
        <v>#DIV/0!</v>
      </c>
      <c r="CO60" s="27">
        <f>100</f>
        <v>100</v>
      </c>
      <c r="CP60" s="6">
        <v>4.0599999999999996</v>
      </c>
      <c r="CQ60" s="12">
        <f t="shared" si="682"/>
        <v>4.0599999999999996</v>
      </c>
      <c r="CR60" s="27"/>
      <c r="CS60" s="6"/>
      <c r="CT60" s="12" t="e">
        <f t="shared" si="683"/>
        <v>#DIV/0!</v>
      </c>
      <c r="CU60" s="27"/>
      <c r="CV60" s="6"/>
      <c r="CW60" s="12" t="e">
        <f t="shared" si="684"/>
        <v>#DIV/0!</v>
      </c>
      <c r="CX60" s="27"/>
      <c r="CY60" s="6"/>
      <c r="CZ60" s="12" t="e">
        <f t="shared" si="685"/>
        <v>#DIV/0!</v>
      </c>
      <c r="DA60" s="6">
        <f t="shared" si="689"/>
        <v>0</v>
      </c>
      <c r="DB60" s="6">
        <f t="shared" si="689"/>
        <v>0</v>
      </c>
      <c r="DC60" s="12" t="e">
        <f t="shared" si="650"/>
        <v>#DIV/0!</v>
      </c>
      <c r="DD60" s="6"/>
      <c r="DE60" s="6"/>
      <c r="DF60" s="12" t="e">
        <f t="shared" si="651"/>
        <v>#DIV/0!</v>
      </c>
      <c r="DG60" s="65">
        <f t="shared" si="690"/>
        <v>0</v>
      </c>
      <c r="DH60" s="65">
        <f t="shared" si="690"/>
        <v>0</v>
      </c>
      <c r="DI60" s="12" t="e">
        <f t="shared" si="80"/>
        <v>#DIV/0!</v>
      </c>
      <c r="DJ60" s="6"/>
      <c r="DK60" s="6"/>
      <c r="DL60" s="12" t="e">
        <f t="shared" si="652"/>
        <v>#DIV/0!</v>
      </c>
      <c r="DM60" s="6"/>
      <c r="DN60" s="6"/>
      <c r="DO60" s="12" t="e">
        <f t="shared" si="653"/>
        <v>#DIV/0!</v>
      </c>
      <c r="DP60" s="6"/>
      <c r="DQ60" s="6"/>
      <c r="DR60" s="12" t="e">
        <f t="shared" si="654"/>
        <v>#DIV/0!</v>
      </c>
      <c r="DS60" s="6"/>
      <c r="DT60" s="6"/>
      <c r="DU60" s="12" t="e">
        <f t="shared" si="655"/>
        <v>#DIV/0!</v>
      </c>
      <c r="DV60" s="27"/>
      <c r="DW60" s="6"/>
      <c r="DX60" s="12" t="e">
        <f t="shared" si="656"/>
        <v>#DIV/0!</v>
      </c>
      <c r="DY60" s="12"/>
      <c r="DZ60" s="12"/>
      <c r="EA60" s="12" t="e">
        <f t="shared" si="657"/>
        <v>#DIV/0!</v>
      </c>
      <c r="EB60" s="6">
        <f t="shared" si="691"/>
        <v>100</v>
      </c>
      <c r="EC60" s="6">
        <f t="shared" si="691"/>
        <v>4.0599999999999996</v>
      </c>
      <c r="ED60" s="12">
        <f t="shared" si="658"/>
        <v>4.0599999999999996</v>
      </c>
      <c r="EE60">
        <f>IF(M60&lt;=L60,1,0)</f>
        <v>1</v>
      </c>
      <c r="EF60">
        <f>IF(S60&lt;=R60,1,0)</f>
        <v>1</v>
      </c>
      <c r="EG60">
        <f>IF(Y60&lt;=X60,1,0)</f>
        <v>1</v>
      </c>
      <c r="EH60">
        <f>IF(AE60&lt;=AD60,1,0)</f>
        <v>1</v>
      </c>
      <c r="EI60">
        <f>IF(AN60&lt;=AM60,1,0)</f>
        <v>1</v>
      </c>
      <c r="EJ60">
        <f>IF(AQ60&lt;=AP60,1,0)</f>
        <v>1</v>
      </c>
      <c r="EK60">
        <f>IF(BL60&lt;=BK60,1,0)</f>
        <v>1</v>
      </c>
      <c r="EL60">
        <f>IF(CG60&lt;=CF60,1,0)</f>
        <v>1</v>
      </c>
      <c r="EM60">
        <f>IF(CJ60&lt;=CI60,1,0)</f>
        <v>1</v>
      </c>
      <c r="EN60">
        <f>IF(DE60&lt;=DD60,1,0)</f>
        <v>1</v>
      </c>
      <c r="EO60">
        <f>IF(DT60&lt;=DS60,1,0)</f>
        <v>1</v>
      </c>
      <c r="EP60">
        <f>IF(DW60&lt;=DV60,1,0)</f>
        <v>1</v>
      </c>
      <c r="EQ60">
        <f>SUM(EE60:EP60)</f>
        <v>12</v>
      </c>
    </row>
    <row r="61" spans="1:147" x14ac:dyDescent="0.25">
      <c r="A61" s="5"/>
      <c r="B61" s="51">
        <v>612</v>
      </c>
      <c r="C61" s="16" t="s">
        <v>88</v>
      </c>
      <c r="D61" s="5"/>
      <c r="E61" s="5"/>
      <c r="F61" s="8">
        <f t="shared" si="686"/>
        <v>0</v>
      </c>
      <c r="G61" s="8">
        <f t="shared" si="686"/>
        <v>0</v>
      </c>
      <c r="H61" s="12" t="e">
        <f t="shared" si="659"/>
        <v>#DIV/0!</v>
      </c>
      <c r="I61" s="6">
        <f t="shared" si="687"/>
        <v>0</v>
      </c>
      <c r="J61" s="6">
        <f t="shared" si="687"/>
        <v>0</v>
      </c>
      <c r="K61" s="12" t="e">
        <f t="shared" si="660"/>
        <v>#DIV/0!</v>
      </c>
      <c r="L61" s="6"/>
      <c r="M61" s="6"/>
      <c r="N61" s="12" t="e">
        <f t="shared" si="661"/>
        <v>#DIV/0!</v>
      </c>
      <c r="O61" s="5"/>
      <c r="P61" s="5"/>
      <c r="Q61" s="12" t="e">
        <f t="shared" si="662"/>
        <v>#DIV/0!</v>
      </c>
      <c r="R61" s="6"/>
      <c r="S61" s="6"/>
      <c r="T61" s="12" t="e">
        <f t="shared" si="663"/>
        <v>#DIV/0!</v>
      </c>
      <c r="U61" s="6">
        <f t="shared" si="692"/>
        <v>0</v>
      </c>
      <c r="V61" s="6">
        <f t="shared" si="692"/>
        <v>0</v>
      </c>
      <c r="W61" s="12" t="e">
        <f t="shared" si="664"/>
        <v>#DIV/0!</v>
      </c>
      <c r="X61" s="6"/>
      <c r="Y61" s="6"/>
      <c r="Z61" s="12" t="e">
        <f t="shared" si="665"/>
        <v>#DIV/0!</v>
      </c>
      <c r="AA61" s="6"/>
      <c r="AB61" s="6"/>
      <c r="AC61" s="12" t="e">
        <f t="shared" si="666"/>
        <v>#DIV/0!</v>
      </c>
      <c r="AD61" s="6"/>
      <c r="AE61" s="6"/>
      <c r="AF61" s="12" t="e">
        <f t="shared" si="667"/>
        <v>#DIV/0!</v>
      </c>
      <c r="AG61" s="6"/>
      <c r="AH61" s="6"/>
      <c r="AI61" s="12" t="e">
        <f t="shared" si="668"/>
        <v>#DIV/0!</v>
      </c>
      <c r="AJ61" s="6"/>
      <c r="AK61" s="6"/>
      <c r="AL61" s="12" t="e">
        <f t="shared" si="669"/>
        <v>#DIV/0!</v>
      </c>
      <c r="AM61" s="6"/>
      <c r="AN61" s="6"/>
      <c r="AO61" s="12" t="e">
        <f t="shared" si="670"/>
        <v>#DIV/0!</v>
      </c>
      <c r="AP61" s="6"/>
      <c r="AQ61" s="6"/>
      <c r="AR61" s="12" t="e">
        <f t="shared" si="671"/>
        <v>#DIV/0!</v>
      </c>
      <c r="AS61" s="12"/>
      <c r="AT61" s="12"/>
      <c r="AU61" s="12"/>
      <c r="AV61" s="6"/>
      <c r="AW61" s="6"/>
      <c r="AX61" s="12" t="e">
        <f t="shared" si="672"/>
        <v>#DIV/0!</v>
      </c>
      <c r="AY61" s="12"/>
      <c r="AZ61" s="12"/>
      <c r="BA61" s="12" t="e">
        <f t="shared" si="673"/>
        <v>#DIV/0!</v>
      </c>
      <c r="BB61" s="12">
        <f>BE61</f>
        <v>0</v>
      </c>
      <c r="BC61" s="12">
        <f>BF61</f>
        <v>0</v>
      </c>
      <c r="BD61" s="12" t="e">
        <f t="shared" si="674"/>
        <v>#DIV/0!</v>
      </c>
      <c r="BE61" s="6"/>
      <c r="BF61" s="6"/>
      <c r="BG61" s="12" t="e">
        <f t="shared" si="675"/>
        <v>#DIV/0!</v>
      </c>
      <c r="BH61" s="12"/>
      <c r="BI61" s="12"/>
      <c r="BJ61" s="12"/>
      <c r="BK61" s="13"/>
      <c r="BL61" s="13"/>
      <c r="BM61" s="12" t="e">
        <f t="shared" si="676"/>
        <v>#DIV/0!</v>
      </c>
      <c r="BN61" s="6">
        <f>BQ61+CF61</f>
        <v>0</v>
      </c>
      <c r="BO61" s="6">
        <f>BR61+CG61</f>
        <v>0</v>
      </c>
      <c r="BP61" s="12" t="e">
        <f t="shared" si="677"/>
        <v>#DIV/0!</v>
      </c>
      <c r="BQ61" s="6"/>
      <c r="BR61" s="6"/>
      <c r="BS61" s="12" t="e">
        <f t="shared" si="678"/>
        <v>#DIV/0!</v>
      </c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12" t="e">
        <f t="shared" si="679"/>
        <v>#DIV/0!</v>
      </c>
      <c r="CI61" s="6">
        <f t="shared" si="688"/>
        <v>0</v>
      </c>
      <c r="CJ61" s="6">
        <f t="shared" si="688"/>
        <v>0</v>
      </c>
      <c r="CK61" s="12" t="e">
        <f t="shared" si="680"/>
        <v>#DIV/0!</v>
      </c>
      <c r="CL61" s="6"/>
      <c r="CM61" s="6"/>
      <c r="CN61" s="12" t="e">
        <f t="shared" si="681"/>
        <v>#DIV/0!</v>
      </c>
      <c r="CO61" s="6"/>
      <c r="CP61" s="6"/>
      <c r="CQ61" s="12" t="e">
        <f t="shared" si="682"/>
        <v>#DIV/0!</v>
      </c>
      <c r="CR61" s="6"/>
      <c r="CS61" s="6"/>
      <c r="CT61" s="12" t="e">
        <f t="shared" si="683"/>
        <v>#DIV/0!</v>
      </c>
      <c r="CU61" s="6"/>
      <c r="CV61" s="6"/>
      <c r="CW61" s="12" t="e">
        <f t="shared" si="684"/>
        <v>#DIV/0!</v>
      </c>
      <c r="CX61" s="6"/>
      <c r="CY61" s="6"/>
      <c r="CZ61" s="12" t="e">
        <f t="shared" si="685"/>
        <v>#DIV/0!</v>
      </c>
      <c r="DA61" s="6">
        <f t="shared" si="689"/>
        <v>0</v>
      </c>
      <c r="DB61" s="6">
        <f t="shared" si="689"/>
        <v>0</v>
      </c>
      <c r="DC61" s="12" t="e">
        <f t="shared" si="650"/>
        <v>#DIV/0!</v>
      </c>
      <c r="DD61" s="6">
        <f>372000-372000</f>
        <v>0</v>
      </c>
      <c r="DE61" s="6">
        <f>372000-372000</f>
        <v>0</v>
      </c>
      <c r="DF61" s="12" t="e">
        <f t="shared" si="651"/>
        <v>#DIV/0!</v>
      </c>
      <c r="DG61" s="65">
        <f t="shared" si="690"/>
        <v>0</v>
      </c>
      <c r="DH61" s="65">
        <f t="shared" si="690"/>
        <v>0</v>
      </c>
      <c r="DI61" s="12" t="e">
        <f t="shared" si="80"/>
        <v>#DIV/0!</v>
      </c>
      <c r="DJ61" s="6"/>
      <c r="DK61" s="6"/>
      <c r="DL61" s="12" t="e">
        <f t="shared" si="652"/>
        <v>#DIV/0!</v>
      </c>
      <c r="DM61" s="6"/>
      <c r="DN61" s="6"/>
      <c r="DO61" s="12" t="e">
        <f t="shared" si="653"/>
        <v>#DIV/0!</v>
      </c>
      <c r="DP61" s="6"/>
      <c r="DQ61" s="6"/>
      <c r="DR61" s="12" t="e">
        <f t="shared" si="654"/>
        <v>#DIV/0!</v>
      </c>
      <c r="DS61" s="6"/>
      <c r="DT61" s="6"/>
      <c r="DU61" s="12" t="e">
        <f t="shared" si="655"/>
        <v>#DIV/0!</v>
      </c>
      <c r="DV61" s="6"/>
      <c r="DW61" s="6"/>
      <c r="DX61" s="12" t="e">
        <f t="shared" si="656"/>
        <v>#DIV/0!</v>
      </c>
      <c r="DY61" s="12"/>
      <c r="DZ61" s="12"/>
      <c r="EA61" s="12" t="e">
        <f t="shared" si="657"/>
        <v>#DIV/0!</v>
      </c>
      <c r="EB61" s="6">
        <f t="shared" si="691"/>
        <v>0</v>
      </c>
      <c r="EC61" s="6">
        <f t="shared" si="691"/>
        <v>0</v>
      </c>
      <c r="ED61" s="12" t="e">
        <f t="shared" si="658"/>
        <v>#DIV/0!</v>
      </c>
      <c r="EE61">
        <f t="shared" ref="EE61:EE68" si="693">IF(M61&lt;=L61,1,0)</f>
        <v>1</v>
      </c>
      <c r="EF61">
        <f t="shared" ref="EF61:EF68" si="694">IF(S61&lt;=R61,1,0)</f>
        <v>1</v>
      </c>
      <c r="EG61">
        <f t="shared" ref="EG61:EG68" si="695">IF(Y61&lt;=X61,1,0)</f>
        <v>1</v>
      </c>
      <c r="EH61">
        <f t="shared" ref="EH61:EH68" si="696">IF(AE61&lt;=AD61,1,0)</f>
        <v>1</v>
      </c>
      <c r="EI61">
        <f t="shared" ref="EI61:EI68" si="697">IF(AN61&lt;=AM61,1,0)</f>
        <v>1</v>
      </c>
      <c r="EJ61">
        <f t="shared" ref="EJ61:EJ68" si="698">IF(AQ61&lt;=AP61,1,0)</f>
        <v>1</v>
      </c>
      <c r="EK61">
        <f t="shared" ref="EK61:EK68" si="699">IF(BL61&lt;=BK61,1,0)</f>
        <v>1</v>
      </c>
      <c r="EL61">
        <f t="shared" ref="EL61:EL68" si="700">IF(CG61&lt;=CF61,1,0)</f>
        <v>1</v>
      </c>
      <c r="EM61">
        <f t="shared" ref="EM61:EM68" si="701">IF(CJ61&lt;=CI61,1,0)</f>
        <v>1</v>
      </c>
      <c r="EN61">
        <f t="shared" ref="EN61:EN68" si="702">IF(DE61&lt;=DD61,1,0)</f>
        <v>1</v>
      </c>
      <c r="EO61">
        <f t="shared" ref="EO61:EO68" si="703">IF(DT61&lt;=DS61,1,0)</f>
        <v>1</v>
      </c>
      <c r="EP61">
        <f t="shared" ref="EP61:EP68" si="704">IF(DW61&lt;=DV61,1,0)</f>
        <v>1</v>
      </c>
      <c r="EQ61">
        <f t="shared" ref="EQ61:EQ68" si="705">SUM(EE61:EP61)</f>
        <v>12</v>
      </c>
    </row>
    <row r="62" spans="1:147" x14ac:dyDescent="0.25">
      <c r="A62" s="5" t="s">
        <v>69</v>
      </c>
      <c r="B62" s="15">
        <v>611</v>
      </c>
      <c r="C62" s="5" t="s">
        <v>71</v>
      </c>
      <c r="D62" s="5"/>
      <c r="E62" s="5"/>
      <c r="F62" s="8">
        <f t="shared" si="686"/>
        <v>0</v>
      </c>
      <c r="G62" s="8">
        <f t="shared" si="686"/>
        <v>0</v>
      </c>
      <c r="H62" s="12" t="e">
        <f t="shared" si="659"/>
        <v>#DIV/0!</v>
      </c>
      <c r="I62" s="6">
        <f t="shared" si="687"/>
        <v>0</v>
      </c>
      <c r="J62" s="6">
        <f t="shared" si="687"/>
        <v>0</v>
      </c>
      <c r="K62" s="12" t="e">
        <f t="shared" si="660"/>
        <v>#DIV/0!</v>
      </c>
      <c r="L62" s="6"/>
      <c r="M62" s="6"/>
      <c r="N62" s="12" t="e">
        <f t="shared" si="661"/>
        <v>#DIV/0!</v>
      </c>
      <c r="O62" s="5"/>
      <c r="P62" s="5"/>
      <c r="Q62" s="12" t="e">
        <f t="shared" si="662"/>
        <v>#DIV/0!</v>
      </c>
      <c r="R62" s="6"/>
      <c r="S62" s="6"/>
      <c r="T62" s="12" t="e">
        <f t="shared" si="663"/>
        <v>#DIV/0!</v>
      </c>
      <c r="U62" s="6">
        <f t="shared" si="692"/>
        <v>0</v>
      </c>
      <c r="V62" s="6">
        <f t="shared" si="692"/>
        <v>0</v>
      </c>
      <c r="W62" s="12" t="e">
        <f t="shared" si="664"/>
        <v>#DIV/0!</v>
      </c>
      <c r="X62" s="6"/>
      <c r="Y62" s="6"/>
      <c r="Z62" s="12" t="e">
        <f t="shared" si="665"/>
        <v>#DIV/0!</v>
      </c>
      <c r="AA62" s="6"/>
      <c r="AB62" s="6"/>
      <c r="AC62" s="12" t="e">
        <f t="shared" si="666"/>
        <v>#DIV/0!</v>
      </c>
      <c r="AD62" s="6"/>
      <c r="AE62" s="6"/>
      <c r="AF62" s="12" t="e">
        <f t="shared" si="667"/>
        <v>#DIV/0!</v>
      </c>
      <c r="AG62" s="6"/>
      <c r="AH62" s="6"/>
      <c r="AI62" s="12" t="e">
        <f t="shared" si="668"/>
        <v>#DIV/0!</v>
      </c>
      <c r="AJ62" s="6"/>
      <c r="AK62" s="6"/>
      <c r="AL62" s="12" t="e">
        <f t="shared" si="669"/>
        <v>#DIV/0!</v>
      </c>
      <c r="AM62" s="6"/>
      <c r="AN62" s="6"/>
      <c r="AO62" s="12" t="e">
        <f t="shared" si="670"/>
        <v>#DIV/0!</v>
      </c>
      <c r="AP62" s="6"/>
      <c r="AQ62" s="6"/>
      <c r="AR62" s="12" t="e">
        <f t="shared" si="671"/>
        <v>#DIV/0!</v>
      </c>
      <c r="AS62" s="12"/>
      <c r="AT62" s="12"/>
      <c r="AU62" s="12"/>
      <c r="AV62" s="6"/>
      <c r="AW62" s="6"/>
      <c r="AX62" s="12" t="e">
        <f t="shared" si="672"/>
        <v>#DIV/0!</v>
      </c>
      <c r="AY62" s="12"/>
      <c r="AZ62" s="12"/>
      <c r="BA62" s="12" t="e">
        <f t="shared" si="673"/>
        <v>#DIV/0!</v>
      </c>
      <c r="BB62" s="12">
        <f>BE62</f>
        <v>0</v>
      </c>
      <c r="BC62" s="12">
        <f>BF62</f>
        <v>0</v>
      </c>
      <c r="BD62" s="12" t="e">
        <f t="shared" si="674"/>
        <v>#DIV/0!</v>
      </c>
      <c r="BE62" s="6"/>
      <c r="BF62" s="6"/>
      <c r="BG62" s="12" t="e">
        <f t="shared" si="675"/>
        <v>#DIV/0!</v>
      </c>
      <c r="BH62" s="12"/>
      <c r="BI62" s="12"/>
      <c r="BJ62" s="12"/>
      <c r="BK62" s="13"/>
      <c r="BL62" s="13"/>
      <c r="BM62" s="12" t="e">
        <f t="shared" si="676"/>
        <v>#DIV/0!</v>
      </c>
      <c r="BN62" s="6">
        <f>BQ62+CF62</f>
        <v>0</v>
      </c>
      <c r="BO62" s="6">
        <f>BR62+CG62</f>
        <v>0</v>
      </c>
      <c r="BP62" s="12" t="e">
        <f t="shared" si="677"/>
        <v>#DIV/0!</v>
      </c>
      <c r="BQ62" s="6"/>
      <c r="BR62" s="6"/>
      <c r="BS62" s="12" t="e">
        <f t="shared" si="678"/>
        <v>#DIV/0!</v>
      </c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12" t="e">
        <f t="shared" si="679"/>
        <v>#DIV/0!</v>
      </c>
      <c r="CI62" s="6">
        <f t="shared" si="688"/>
        <v>0</v>
      </c>
      <c r="CJ62" s="6">
        <f t="shared" si="688"/>
        <v>0</v>
      </c>
      <c r="CK62" s="12" t="e">
        <f t="shared" si="680"/>
        <v>#DIV/0!</v>
      </c>
      <c r="CL62" s="6"/>
      <c r="CM62" s="6"/>
      <c r="CN62" s="12" t="e">
        <f t="shared" si="681"/>
        <v>#DIV/0!</v>
      </c>
      <c r="CO62" s="6"/>
      <c r="CP62" s="6"/>
      <c r="CQ62" s="12" t="e">
        <f t="shared" si="682"/>
        <v>#DIV/0!</v>
      </c>
      <c r="CR62" s="6"/>
      <c r="CS62" s="6"/>
      <c r="CT62" s="12" t="e">
        <f t="shared" si="683"/>
        <v>#DIV/0!</v>
      </c>
      <c r="CU62" s="6"/>
      <c r="CV62" s="6"/>
      <c r="CW62" s="12" t="e">
        <f t="shared" si="684"/>
        <v>#DIV/0!</v>
      </c>
      <c r="CX62" s="6"/>
      <c r="CY62" s="6"/>
      <c r="CZ62" s="12" t="e">
        <f t="shared" si="685"/>
        <v>#DIV/0!</v>
      </c>
      <c r="DA62" s="6">
        <f t="shared" si="689"/>
        <v>0</v>
      </c>
      <c r="DB62" s="6">
        <f t="shared" si="689"/>
        <v>0</v>
      </c>
      <c r="DC62" s="12" t="e">
        <f t="shared" si="650"/>
        <v>#DIV/0!</v>
      </c>
      <c r="DD62" s="6"/>
      <c r="DE62" s="6"/>
      <c r="DF62" s="12" t="e">
        <f t="shared" si="651"/>
        <v>#DIV/0!</v>
      </c>
      <c r="DG62" s="65">
        <f t="shared" si="690"/>
        <v>0</v>
      </c>
      <c r="DH62" s="65">
        <f t="shared" si="690"/>
        <v>0</v>
      </c>
      <c r="DI62" s="12" t="e">
        <f t="shared" si="80"/>
        <v>#DIV/0!</v>
      </c>
      <c r="DJ62" s="6"/>
      <c r="DK62" s="6"/>
      <c r="DL62" s="12" t="e">
        <f t="shared" si="652"/>
        <v>#DIV/0!</v>
      </c>
      <c r="DM62" s="6"/>
      <c r="DN62" s="6"/>
      <c r="DO62" s="12" t="e">
        <f t="shared" si="653"/>
        <v>#DIV/0!</v>
      </c>
      <c r="DP62" s="6"/>
      <c r="DQ62" s="6"/>
      <c r="DR62" s="12" t="e">
        <f t="shared" si="654"/>
        <v>#DIV/0!</v>
      </c>
      <c r="DS62" s="6"/>
      <c r="DT62" s="6"/>
      <c r="DU62" s="12" t="e">
        <f t="shared" si="655"/>
        <v>#DIV/0!</v>
      </c>
      <c r="DV62" s="6"/>
      <c r="DW62" s="6"/>
      <c r="DX62" s="12" t="e">
        <f t="shared" si="656"/>
        <v>#DIV/0!</v>
      </c>
      <c r="DY62" s="12"/>
      <c r="DZ62" s="12"/>
      <c r="EA62" s="12" t="e">
        <f t="shared" si="657"/>
        <v>#DIV/0!</v>
      </c>
      <c r="EB62" s="6">
        <f t="shared" si="691"/>
        <v>0</v>
      </c>
      <c r="EC62" s="6">
        <f t="shared" si="691"/>
        <v>0</v>
      </c>
      <c r="ED62" s="12" t="e">
        <f t="shared" si="658"/>
        <v>#DIV/0!</v>
      </c>
      <c r="EE62">
        <f t="shared" si="693"/>
        <v>1</v>
      </c>
      <c r="EF62">
        <f t="shared" si="694"/>
        <v>1</v>
      </c>
      <c r="EG62">
        <f t="shared" si="695"/>
        <v>1</v>
      </c>
      <c r="EH62">
        <f t="shared" si="696"/>
        <v>1</v>
      </c>
      <c r="EI62">
        <f t="shared" si="697"/>
        <v>1</v>
      </c>
      <c r="EJ62">
        <f t="shared" si="698"/>
        <v>1</v>
      </c>
      <c r="EK62">
        <f t="shared" si="699"/>
        <v>1</v>
      </c>
      <c r="EL62">
        <f t="shared" si="700"/>
        <v>1</v>
      </c>
      <c r="EM62">
        <f t="shared" si="701"/>
        <v>1</v>
      </c>
      <c r="EN62">
        <f t="shared" si="702"/>
        <v>1</v>
      </c>
      <c r="EO62">
        <f t="shared" si="703"/>
        <v>1</v>
      </c>
      <c r="EP62">
        <f t="shared" si="704"/>
        <v>1</v>
      </c>
      <c r="EQ62">
        <f t="shared" si="705"/>
        <v>12</v>
      </c>
    </row>
    <row r="63" spans="1:147" x14ac:dyDescent="0.25">
      <c r="A63" s="5"/>
      <c r="B63" s="15">
        <v>851</v>
      </c>
      <c r="C63" s="16" t="s">
        <v>83</v>
      </c>
      <c r="D63" s="5"/>
      <c r="E63" s="5"/>
      <c r="F63" s="8">
        <f t="shared" si="686"/>
        <v>0</v>
      </c>
      <c r="G63" s="8">
        <f t="shared" si="686"/>
        <v>0</v>
      </c>
      <c r="H63" s="12" t="e">
        <f t="shared" si="659"/>
        <v>#DIV/0!</v>
      </c>
      <c r="I63" s="6">
        <f t="shared" si="687"/>
        <v>0</v>
      </c>
      <c r="J63" s="6">
        <f t="shared" si="687"/>
        <v>0</v>
      </c>
      <c r="K63" s="12" t="e">
        <f t="shared" si="660"/>
        <v>#DIV/0!</v>
      </c>
      <c r="L63" s="6"/>
      <c r="M63" s="6"/>
      <c r="N63" s="12" t="e">
        <f t="shared" si="661"/>
        <v>#DIV/0!</v>
      </c>
      <c r="O63" s="5"/>
      <c r="P63" s="5"/>
      <c r="Q63" s="12" t="e">
        <f t="shared" si="662"/>
        <v>#DIV/0!</v>
      </c>
      <c r="R63" s="6"/>
      <c r="S63" s="6"/>
      <c r="T63" s="12" t="e">
        <f t="shared" si="663"/>
        <v>#DIV/0!</v>
      </c>
      <c r="U63" s="6">
        <f t="shared" si="692"/>
        <v>0</v>
      </c>
      <c r="V63" s="6">
        <f t="shared" si="692"/>
        <v>0</v>
      </c>
      <c r="W63" s="12" t="e">
        <f t="shared" si="664"/>
        <v>#DIV/0!</v>
      </c>
      <c r="X63" s="6"/>
      <c r="Y63" s="6"/>
      <c r="Z63" s="12" t="e">
        <f t="shared" si="665"/>
        <v>#DIV/0!</v>
      </c>
      <c r="AA63" s="6"/>
      <c r="AB63" s="6"/>
      <c r="AC63" s="12" t="e">
        <f t="shared" si="666"/>
        <v>#DIV/0!</v>
      </c>
      <c r="AD63" s="6"/>
      <c r="AE63" s="6"/>
      <c r="AF63" s="12" t="e">
        <f t="shared" si="667"/>
        <v>#DIV/0!</v>
      </c>
      <c r="AG63" s="6"/>
      <c r="AH63" s="6"/>
      <c r="AI63" s="12" t="e">
        <f t="shared" si="668"/>
        <v>#DIV/0!</v>
      </c>
      <c r="AJ63" s="6"/>
      <c r="AK63" s="6"/>
      <c r="AL63" s="12" t="e">
        <f t="shared" si="669"/>
        <v>#DIV/0!</v>
      </c>
      <c r="AM63" s="6"/>
      <c r="AN63" s="6"/>
      <c r="AO63" s="12" t="e">
        <f t="shared" si="670"/>
        <v>#DIV/0!</v>
      </c>
      <c r="AP63" s="6"/>
      <c r="AQ63" s="6"/>
      <c r="AR63" s="12" t="e">
        <f t="shared" si="671"/>
        <v>#DIV/0!</v>
      </c>
      <c r="AS63" s="12"/>
      <c r="AT63" s="12"/>
      <c r="AU63" s="12"/>
      <c r="AV63" s="6"/>
      <c r="AW63" s="6"/>
      <c r="AX63" s="12" t="e">
        <f t="shared" si="672"/>
        <v>#DIV/0!</v>
      </c>
      <c r="AY63" s="12"/>
      <c r="AZ63" s="12"/>
      <c r="BA63" s="12" t="e">
        <f t="shared" si="673"/>
        <v>#DIV/0!</v>
      </c>
      <c r="BB63" s="12"/>
      <c r="BC63" s="12"/>
      <c r="BD63" s="12" t="e">
        <f t="shared" si="674"/>
        <v>#DIV/0!</v>
      </c>
      <c r="BE63" s="6"/>
      <c r="BF63" s="6"/>
      <c r="BG63" s="12" t="e">
        <f t="shared" si="675"/>
        <v>#DIV/0!</v>
      </c>
      <c r="BH63" s="12"/>
      <c r="BI63" s="12"/>
      <c r="BJ63" s="12"/>
      <c r="BK63" s="13"/>
      <c r="BL63" s="13"/>
      <c r="BM63" s="12" t="e">
        <f t="shared" si="676"/>
        <v>#DIV/0!</v>
      </c>
      <c r="BN63" s="6"/>
      <c r="BO63" s="6"/>
      <c r="BP63" s="12" t="e">
        <f t="shared" si="677"/>
        <v>#DIV/0!</v>
      </c>
      <c r="BQ63" s="6"/>
      <c r="BR63" s="6"/>
      <c r="BS63" s="12" t="e">
        <f t="shared" si="678"/>
        <v>#DIV/0!</v>
      </c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12" t="e">
        <f t="shared" si="679"/>
        <v>#DIV/0!</v>
      </c>
      <c r="CI63" s="6">
        <f t="shared" si="688"/>
        <v>0</v>
      </c>
      <c r="CJ63" s="6">
        <f t="shared" si="688"/>
        <v>0</v>
      </c>
      <c r="CK63" s="12" t="e">
        <f t="shared" si="680"/>
        <v>#DIV/0!</v>
      </c>
      <c r="CL63" s="6"/>
      <c r="CM63" s="6"/>
      <c r="CN63" s="12" t="e">
        <f t="shared" si="681"/>
        <v>#DIV/0!</v>
      </c>
      <c r="CO63" s="6"/>
      <c r="CP63" s="6"/>
      <c r="CQ63" s="12" t="e">
        <f t="shared" si="682"/>
        <v>#DIV/0!</v>
      </c>
      <c r="CR63" s="6"/>
      <c r="CS63" s="6"/>
      <c r="CT63" s="12" t="e">
        <f t="shared" si="683"/>
        <v>#DIV/0!</v>
      </c>
      <c r="CU63" s="6"/>
      <c r="CV63" s="6"/>
      <c r="CW63" s="12" t="e">
        <f t="shared" si="684"/>
        <v>#DIV/0!</v>
      </c>
      <c r="CX63" s="6"/>
      <c r="CY63" s="6"/>
      <c r="CZ63" s="12" t="e">
        <f t="shared" si="685"/>
        <v>#DIV/0!</v>
      </c>
      <c r="DA63" s="6">
        <f t="shared" si="689"/>
        <v>0</v>
      </c>
      <c r="DB63" s="6">
        <f t="shared" si="689"/>
        <v>0</v>
      </c>
      <c r="DC63" s="12" t="e">
        <f t="shared" si="650"/>
        <v>#DIV/0!</v>
      </c>
      <c r="DD63" s="6"/>
      <c r="DE63" s="6"/>
      <c r="DF63" s="12" t="e">
        <f t="shared" si="651"/>
        <v>#DIV/0!</v>
      </c>
      <c r="DG63" s="65">
        <f t="shared" si="690"/>
        <v>0</v>
      </c>
      <c r="DH63" s="65">
        <f t="shared" si="690"/>
        <v>0</v>
      </c>
      <c r="DI63" s="12" t="e">
        <f t="shared" si="80"/>
        <v>#DIV/0!</v>
      </c>
      <c r="DJ63" s="6"/>
      <c r="DK63" s="6"/>
      <c r="DL63" s="12" t="e">
        <f t="shared" si="652"/>
        <v>#DIV/0!</v>
      </c>
      <c r="DM63" s="6"/>
      <c r="DN63" s="6"/>
      <c r="DO63" s="12" t="e">
        <f t="shared" si="653"/>
        <v>#DIV/0!</v>
      </c>
      <c r="DP63" s="6"/>
      <c r="DQ63" s="6"/>
      <c r="DR63" s="12" t="e">
        <f t="shared" si="654"/>
        <v>#DIV/0!</v>
      </c>
      <c r="DS63" s="6"/>
      <c r="DT63" s="6"/>
      <c r="DU63" s="12" t="e">
        <f t="shared" si="655"/>
        <v>#DIV/0!</v>
      </c>
      <c r="DV63" s="6"/>
      <c r="DW63" s="6"/>
      <c r="DX63" s="12" t="e">
        <f t="shared" si="656"/>
        <v>#DIV/0!</v>
      </c>
      <c r="DY63" s="12"/>
      <c r="DZ63" s="12"/>
      <c r="EA63" s="12" t="e">
        <f t="shared" si="657"/>
        <v>#DIV/0!</v>
      </c>
      <c r="EB63" s="6">
        <f t="shared" si="691"/>
        <v>0</v>
      </c>
      <c r="EC63" s="6">
        <f t="shared" si="691"/>
        <v>0</v>
      </c>
      <c r="ED63" s="12" t="e">
        <f t="shared" si="658"/>
        <v>#DIV/0!</v>
      </c>
      <c r="EE63">
        <f t="shared" si="693"/>
        <v>1</v>
      </c>
      <c r="EF63">
        <f t="shared" si="694"/>
        <v>1</v>
      </c>
      <c r="EG63">
        <f t="shared" si="695"/>
        <v>1</v>
      </c>
      <c r="EH63">
        <f t="shared" si="696"/>
        <v>1</v>
      </c>
      <c r="EI63">
        <f t="shared" si="697"/>
        <v>1</v>
      </c>
      <c r="EJ63">
        <f t="shared" si="698"/>
        <v>1</v>
      </c>
      <c r="EK63">
        <f t="shared" si="699"/>
        <v>1</v>
      </c>
      <c r="EL63">
        <f t="shared" si="700"/>
        <v>1</v>
      </c>
      <c r="EM63">
        <f t="shared" si="701"/>
        <v>1</v>
      </c>
      <c r="EN63">
        <f t="shared" si="702"/>
        <v>1</v>
      </c>
      <c r="EO63">
        <f t="shared" si="703"/>
        <v>1</v>
      </c>
      <c r="EP63">
        <f t="shared" si="704"/>
        <v>1</v>
      </c>
      <c r="EQ63">
        <f t="shared" si="705"/>
        <v>12</v>
      </c>
    </row>
    <row r="64" spans="1:147" x14ac:dyDescent="0.25">
      <c r="A64" s="5"/>
      <c r="B64" s="15">
        <v>852</v>
      </c>
      <c r="C64" s="16" t="s">
        <v>84</v>
      </c>
      <c r="D64" s="5"/>
      <c r="E64" s="5"/>
      <c r="F64" s="8">
        <f t="shared" si="686"/>
        <v>0</v>
      </c>
      <c r="G64" s="8">
        <f t="shared" si="686"/>
        <v>0</v>
      </c>
      <c r="H64" s="12" t="e">
        <f t="shared" si="659"/>
        <v>#DIV/0!</v>
      </c>
      <c r="I64" s="6">
        <f t="shared" si="687"/>
        <v>0</v>
      </c>
      <c r="J64" s="6">
        <f t="shared" si="687"/>
        <v>0</v>
      </c>
      <c r="K64" s="12" t="e">
        <f t="shared" si="660"/>
        <v>#DIV/0!</v>
      </c>
      <c r="L64" s="6"/>
      <c r="M64" s="6"/>
      <c r="N64" s="12" t="e">
        <f t="shared" si="661"/>
        <v>#DIV/0!</v>
      </c>
      <c r="O64" s="5"/>
      <c r="P64" s="5"/>
      <c r="Q64" s="12" t="e">
        <f t="shared" si="662"/>
        <v>#DIV/0!</v>
      </c>
      <c r="R64" s="6"/>
      <c r="S64" s="6"/>
      <c r="T64" s="12" t="e">
        <f t="shared" si="663"/>
        <v>#DIV/0!</v>
      </c>
      <c r="U64" s="6">
        <f t="shared" si="692"/>
        <v>0</v>
      </c>
      <c r="V64" s="6">
        <f t="shared" si="692"/>
        <v>0</v>
      </c>
      <c r="W64" s="12" t="e">
        <f t="shared" si="664"/>
        <v>#DIV/0!</v>
      </c>
      <c r="X64" s="6"/>
      <c r="Y64" s="6"/>
      <c r="Z64" s="12" t="e">
        <f t="shared" si="665"/>
        <v>#DIV/0!</v>
      </c>
      <c r="AA64" s="6"/>
      <c r="AB64" s="6"/>
      <c r="AC64" s="12" t="e">
        <f t="shared" si="666"/>
        <v>#DIV/0!</v>
      </c>
      <c r="AD64" s="6"/>
      <c r="AE64" s="6"/>
      <c r="AF64" s="12" t="e">
        <f t="shared" si="667"/>
        <v>#DIV/0!</v>
      </c>
      <c r="AG64" s="6"/>
      <c r="AH64" s="6"/>
      <c r="AI64" s="12" t="e">
        <f t="shared" si="668"/>
        <v>#DIV/0!</v>
      </c>
      <c r="AJ64" s="6"/>
      <c r="AK64" s="6"/>
      <c r="AL64" s="12" t="e">
        <f t="shared" si="669"/>
        <v>#DIV/0!</v>
      </c>
      <c r="AM64" s="6"/>
      <c r="AN64" s="6"/>
      <c r="AO64" s="12" t="e">
        <f t="shared" si="670"/>
        <v>#DIV/0!</v>
      </c>
      <c r="AP64" s="6"/>
      <c r="AQ64" s="6"/>
      <c r="AR64" s="12" t="e">
        <f t="shared" si="671"/>
        <v>#DIV/0!</v>
      </c>
      <c r="AS64" s="12"/>
      <c r="AT64" s="12"/>
      <c r="AU64" s="12"/>
      <c r="AV64" s="6"/>
      <c r="AW64" s="6"/>
      <c r="AX64" s="12" t="e">
        <f t="shared" si="672"/>
        <v>#DIV/0!</v>
      </c>
      <c r="AY64" s="12"/>
      <c r="AZ64" s="12"/>
      <c r="BA64" s="12" t="e">
        <f t="shared" si="673"/>
        <v>#DIV/0!</v>
      </c>
      <c r="BB64" s="12"/>
      <c r="BC64" s="12"/>
      <c r="BD64" s="12" t="e">
        <f t="shared" si="674"/>
        <v>#DIV/0!</v>
      </c>
      <c r="BE64" s="6"/>
      <c r="BF64" s="6"/>
      <c r="BG64" s="12" t="e">
        <f t="shared" si="675"/>
        <v>#DIV/0!</v>
      </c>
      <c r="BH64" s="12"/>
      <c r="BI64" s="12"/>
      <c r="BJ64" s="12"/>
      <c r="BK64" s="13"/>
      <c r="BL64" s="13"/>
      <c r="BM64" s="12" t="e">
        <f t="shared" si="676"/>
        <v>#DIV/0!</v>
      </c>
      <c r="BN64" s="6"/>
      <c r="BO64" s="6"/>
      <c r="BP64" s="12" t="e">
        <f t="shared" si="677"/>
        <v>#DIV/0!</v>
      </c>
      <c r="BQ64" s="6"/>
      <c r="BR64" s="6"/>
      <c r="BS64" s="12" t="e">
        <f t="shared" si="678"/>
        <v>#DIV/0!</v>
      </c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12" t="e">
        <f t="shared" si="679"/>
        <v>#DIV/0!</v>
      </c>
      <c r="CI64" s="6">
        <f t="shared" si="688"/>
        <v>0</v>
      </c>
      <c r="CJ64" s="6">
        <f t="shared" si="688"/>
        <v>0</v>
      </c>
      <c r="CK64" s="12" t="e">
        <f t="shared" si="680"/>
        <v>#DIV/0!</v>
      </c>
      <c r="CL64" s="6"/>
      <c r="CM64" s="6"/>
      <c r="CN64" s="12" t="e">
        <f t="shared" si="681"/>
        <v>#DIV/0!</v>
      </c>
      <c r="CO64" s="6"/>
      <c r="CP64" s="6"/>
      <c r="CQ64" s="12" t="e">
        <f t="shared" si="682"/>
        <v>#DIV/0!</v>
      </c>
      <c r="CR64" s="6"/>
      <c r="CS64" s="6"/>
      <c r="CT64" s="12" t="e">
        <f t="shared" si="683"/>
        <v>#DIV/0!</v>
      </c>
      <c r="CU64" s="6"/>
      <c r="CV64" s="6"/>
      <c r="CW64" s="12" t="e">
        <f t="shared" si="684"/>
        <v>#DIV/0!</v>
      </c>
      <c r="CX64" s="6"/>
      <c r="CY64" s="6"/>
      <c r="CZ64" s="12" t="e">
        <f t="shared" si="685"/>
        <v>#DIV/0!</v>
      </c>
      <c r="DA64" s="6">
        <f t="shared" si="689"/>
        <v>0</v>
      </c>
      <c r="DB64" s="6">
        <f t="shared" si="689"/>
        <v>0</v>
      </c>
      <c r="DC64" s="12" t="e">
        <f t="shared" si="650"/>
        <v>#DIV/0!</v>
      </c>
      <c r="DD64" s="6"/>
      <c r="DE64" s="6"/>
      <c r="DF64" s="12" t="e">
        <f t="shared" si="651"/>
        <v>#DIV/0!</v>
      </c>
      <c r="DG64" s="65">
        <f t="shared" si="690"/>
        <v>0</v>
      </c>
      <c r="DH64" s="65">
        <f t="shared" si="690"/>
        <v>0</v>
      </c>
      <c r="DI64" s="12" t="e">
        <f t="shared" si="80"/>
        <v>#DIV/0!</v>
      </c>
      <c r="DJ64" s="6"/>
      <c r="DK64" s="6"/>
      <c r="DL64" s="12" t="e">
        <f t="shared" si="652"/>
        <v>#DIV/0!</v>
      </c>
      <c r="DM64" s="6"/>
      <c r="DN64" s="6"/>
      <c r="DO64" s="12" t="e">
        <f t="shared" si="653"/>
        <v>#DIV/0!</v>
      </c>
      <c r="DP64" s="6"/>
      <c r="DQ64" s="6"/>
      <c r="DR64" s="12" t="e">
        <f t="shared" si="654"/>
        <v>#DIV/0!</v>
      </c>
      <c r="DS64" s="6"/>
      <c r="DT64" s="6"/>
      <c r="DU64" s="12" t="e">
        <f t="shared" si="655"/>
        <v>#DIV/0!</v>
      </c>
      <c r="DV64" s="6"/>
      <c r="DW64" s="6"/>
      <c r="DX64" s="12" t="e">
        <f t="shared" si="656"/>
        <v>#DIV/0!</v>
      </c>
      <c r="DY64" s="12"/>
      <c r="DZ64" s="12"/>
      <c r="EA64" s="12" t="e">
        <f t="shared" si="657"/>
        <v>#DIV/0!</v>
      </c>
      <c r="EB64" s="6">
        <f t="shared" si="691"/>
        <v>0</v>
      </c>
      <c r="EC64" s="6">
        <f t="shared" si="691"/>
        <v>0</v>
      </c>
      <c r="ED64" s="12" t="e">
        <f t="shared" si="658"/>
        <v>#DIV/0!</v>
      </c>
      <c r="EE64">
        <f t="shared" si="693"/>
        <v>1</v>
      </c>
      <c r="EF64">
        <f t="shared" si="694"/>
        <v>1</v>
      </c>
      <c r="EG64">
        <f t="shared" si="695"/>
        <v>1</v>
      </c>
      <c r="EH64">
        <f t="shared" si="696"/>
        <v>1</v>
      </c>
      <c r="EI64">
        <f t="shared" si="697"/>
        <v>1</v>
      </c>
      <c r="EJ64">
        <f t="shared" si="698"/>
        <v>1</v>
      </c>
      <c r="EK64">
        <f t="shared" si="699"/>
        <v>1</v>
      </c>
      <c r="EL64">
        <f t="shared" si="700"/>
        <v>1</v>
      </c>
      <c r="EM64">
        <f t="shared" si="701"/>
        <v>1</v>
      </c>
      <c r="EN64">
        <f t="shared" si="702"/>
        <v>1</v>
      </c>
      <c r="EO64">
        <f t="shared" si="703"/>
        <v>1</v>
      </c>
      <c r="EP64">
        <f t="shared" si="704"/>
        <v>1</v>
      </c>
      <c r="EQ64">
        <f t="shared" si="705"/>
        <v>12</v>
      </c>
    </row>
    <row r="65" spans="1:149" x14ac:dyDescent="0.25">
      <c r="A65" s="30">
        <v>1000</v>
      </c>
      <c r="B65" s="29"/>
      <c r="C65" s="13" t="s">
        <v>72</v>
      </c>
      <c r="D65" s="13" t="e">
        <f>#REF!</f>
        <v>#REF!</v>
      </c>
      <c r="E65" s="13" t="e">
        <f>#REF!</f>
        <v>#REF!</v>
      </c>
      <c r="F65" s="10">
        <f>SUM(F66:F66)</f>
        <v>120000</v>
      </c>
      <c r="G65" s="10">
        <f>SUM(G66:G66)</f>
        <v>30000</v>
      </c>
      <c r="H65" s="12">
        <f t="shared" si="659"/>
        <v>25</v>
      </c>
      <c r="I65" s="10">
        <f>SUM(I66:I66)</f>
        <v>0</v>
      </c>
      <c r="J65" s="10">
        <f>SUM(J66:J66)</f>
        <v>0</v>
      </c>
      <c r="K65" s="12" t="e">
        <f t="shared" si="660"/>
        <v>#DIV/0!</v>
      </c>
      <c r="L65" s="10">
        <f>SUM(L66:L66)</f>
        <v>0</v>
      </c>
      <c r="M65" s="10">
        <f>SUM(M66:M66)</f>
        <v>0</v>
      </c>
      <c r="N65" s="12" t="e">
        <f t="shared" si="661"/>
        <v>#DIV/0!</v>
      </c>
      <c r="O65" s="10">
        <f>SUM(O66:O66)</f>
        <v>0</v>
      </c>
      <c r="P65" s="10">
        <f>SUM(P66:P66)</f>
        <v>0</v>
      </c>
      <c r="Q65" s="12" t="e">
        <f t="shared" si="662"/>
        <v>#DIV/0!</v>
      </c>
      <c r="R65" s="10">
        <f>SUM(R66:R66)</f>
        <v>0</v>
      </c>
      <c r="S65" s="10">
        <f>SUM(S66:S66)</f>
        <v>0</v>
      </c>
      <c r="T65" s="12" t="e">
        <f t="shared" si="663"/>
        <v>#DIV/0!</v>
      </c>
      <c r="U65" s="10">
        <f>SUM(U66:U66)</f>
        <v>0</v>
      </c>
      <c r="V65" s="10">
        <f>SUM(V66:V66)</f>
        <v>0</v>
      </c>
      <c r="W65" s="12" t="e">
        <f t="shared" si="664"/>
        <v>#DIV/0!</v>
      </c>
      <c r="X65" s="10">
        <f>SUM(X66:X66)</f>
        <v>0</v>
      </c>
      <c r="Y65" s="10">
        <f>SUM(Y66:Y66)</f>
        <v>0</v>
      </c>
      <c r="Z65" s="12" t="e">
        <f t="shared" si="665"/>
        <v>#DIV/0!</v>
      </c>
      <c r="AA65" s="10">
        <f>SUM(AA66:AA66)</f>
        <v>0</v>
      </c>
      <c r="AB65" s="10">
        <f>SUM(AB66:AB66)</f>
        <v>0</v>
      </c>
      <c r="AC65" s="12" t="e">
        <f t="shared" si="666"/>
        <v>#DIV/0!</v>
      </c>
      <c r="AD65" s="10">
        <f>SUM(AD66:AD66)</f>
        <v>0</v>
      </c>
      <c r="AE65" s="10">
        <f>SUM(AE66:AE66)</f>
        <v>0</v>
      </c>
      <c r="AF65" s="12" t="e">
        <f t="shared" si="667"/>
        <v>#DIV/0!</v>
      </c>
      <c r="AG65" s="10">
        <f>SUM(AG66:AG66)</f>
        <v>0</v>
      </c>
      <c r="AH65" s="10">
        <f>SUM(AH66:AH66)</f>
        <v>0</v>
      </c>
      <c r="AI65" s="12" t="e">
        <f t="shared" si="668"/>
        <v>#DIV/0!</v>
      </c>
      <c r="AJ65" s="10">
        <f>SUM(AJ66:AJ66)</f>
        <v>0</v>
      </c>
      <c r="AK65" s="10">
        <f>SUM(AK66:AK66)</f>
        <v>0</v>
      </c>
      <c r="AL65" s="12" t="e">
        <f t="shared" si="669"/>
        <v>#DIV/0!</v>
      </c>
      <c r="AM65" s="10">
        <f>SUM(AM66:AM66)</f>
        <v>0</v>
      </c>
      <c r="AN65" s="10">
        <f>SUM(AN66:AN66)</f>
        <v>0</v>
      </c>
      <c r="AO65" s="12" t="e">
        <f t="shared" si="670"/>
        <v>#DIV/0!</v>
      </c>
      <c r="AP65" s="10">
        <f>SUM(AP66:AP66)</f>
        <v>0</v>
      </c>
      <c r="AQ65" s="10">
        <f>SUM(AQ66:AQ66)</f>
        <v>0</v>
      </c>
      <c r="AR65" s="12" t="e">
        <f t="shared" si="671"/>
        <v>#DIV/0!</v>
      </c>
      <c r="AS65" s="12"/>
      <c r="AT65" s="12"/>
      <c r="AU65" s="12"/>
      <c r="AV65" s="10">
        <f>SUM(AV66:AV66)</f>
        <v>0</v>
      </c>
      <c r="AW65" s="10">
        <f>SUM(AW66:AW66)</f>
        <v>0</v>
      </c>
      <c r="AX65" s="12" t="e">
        <f t="shared" si="672"/>
        <v>#DIV/0!</v>
      </c>
      <c r="AY65" s="12"/>
      <c r="AZ65" s="12"/>
      <c r="BA65" s="12" t="e">
        <f t="shared" si="673"/>
        <v>#DIV/0!</v>
      </c>
      <c r="BB65" s="10">
        <f>SUM(BB66:BB66)</f>
        <v>0</v>
      </c>
      <c r="BC65" s="10">
        <f>SUM(BC66:BC66)</f>
        <v>0</v>
      </c>
      <c r="BD65" s="12" t="e">
        <f t="shared" si="674"/>
        <v>#DIV/0!</v>
      </c>
      <c r="BE65" s="10">
        <f>SUM(BE66:BE66)</f>
        <v>0</v>
      </c>
      <c r="BF65" s="10">
        <f>SUM(BF66:BF66)</f>
        <v>0</v>
      </c>
      <c r="BG65" s="12" t="e">
        <f t="shared" si="675"/>
        <v>#DIV/0!</v>
      </c>
      <c r="BH65" s="12"/>
      <c r="BI65" s="12"/>
      <c r="BJ65" s="12"/>
      <c r="BK65" s="10">
        <f>SUM(BK66:BK66)</f>
        <v>0</v>
      </c>
      <c r="BL65" s="10">
        <f>SUM(BL66:BL66)</f>
        <v>0</v>
      </c>
      <c r="BM65" s="12" t="e">
        <f t="shared" si="676"/>
        <v>#DIV/0!</v>
      </c>
      <c r="BN65" s="10">
        <f>SUM(BN66:BN66)</f>
        <v>120000</v>
      </c>
      <c r="BO65" s="10">
        <f>SUM(BO66:BO66)</f>
        <v>30000</v>
      </c>
      <c r="BP65" s="12">
        <f t="shared" si="677"/>
        <v>25</v>
      </c>
      <c r="BQ65" s="10">
        <f>SUM(BQ66:BQ66)</f>
        <v>0</v>
      </c>
      <c r="BR65" s="10">
        <f>SUM(BR66:BR66)</f>
        <v>0</v>
      </c>
      <c r="BS65" s="12" t="e">
        <f t="shared" si="678"/>
        <v>#DIV/0!</v>
      </c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0">
        <f>SUM(CF66:CF66)</f>
        <v>120000</v>
      </c>
      <c r="CG65" s="10">
        <f>SUM(CG66:CG66)</f>
        <v>30000</v>
      </c>
      <c r="CH65" s="12">
        <f t="shared" si="679"/>
        <v>25</v>
      </c>
      <c r="CI65" s="10">
        <f>SUM(CI66:CI66)</f>
        <v>0</v>
      </c>
      <c r="CJ65" s="10">
        <f>SUM(CJ66:CJ66)</f>
        <v>0</v>
      </c>
      <c r="CK65" s="12" t="e">
        <f t="shared" si="680"/>
        <v>#DIV/0!</v>
      </c>
      <c r="CL65" s="6">
        <f>SUM(CL66:CL66)</f>
        <v>0</v>
      </c>
      <c r="CM65" s="6">
        <f>SUM(CM66:CM66)</f>
        <v>0</v>
      </c>
      <c r="CN65" s="12" t="e">
        <f t="shared" si="681"/>
        <v>#DIV/0!</v>
      </c>
      <c r="CO65" s="6">
        <f>SUM(CO66:CO66)</f>
        <v>0</v>
      </c>
      <c r="CP65" s="6">
        <f>SUM(CP66:CP66)</f>
        <v>0</v>
      </c>
      <c r="CQ65" s="12" t="e">
        <f t="shared" si="682"/>
        <v>#DIV/0!</v>
      </c>
      <c r="CR65" s="6">
        <f>SUM(CR66:CR66)</f>
        <v>0</v>
      </c>
      <c r="CS65" s="6">
        <f>SUM(CS66:CS66)</f>
        <v>0</v>
      </c>
      <c r="CT65" s="12" t="e">
        <f t="shared" si="683"/>
        <v>#DIV/0!</v>
      </c>
      <c r="CU65" s="6">
        <f>SUM(CU66:CU66)</f>
        <v>0</v>
      </c>
      <c r="CV65" s="6">
        <f>SUM(CV66:CV66)</f>
        <v>0</v>
      </c>
      <c r="CW65" s="12" t="e">
        <f t="shared" si="684"/>
        <v>#DIV/0!</v>
      </c>
      <c r="CX65" s="6">
        <f>SUM(CX66:CX66)</f>
        <v>0</v>
      </c>
      <c r="CY65" s="6">
        <f>SUM(CY66:CY66)</f>
        <v>0</v>
      </c>
      <c r="CZ65" s="12" t="e">
        <f t="shared" si="685"/>
        <v>#DIV/0!</v>
      </c>
      <c r="DA65" s="10">
        <f>SUM(DA66:DA66)</f>
        <v>0</v>
      </c>
      <c r="DB65" s="10">
        <f>SUM(DB66:DB66)</f>
        <v>0</v>
      </c>
      <c r="DC65" s="12" t="e">
        <f t="shared" si="650"/>
        <v>#DIV/0!</v>
      </c>
      <c r="DD65" s="10">
        <f>SUM(DD66:DD66)</f>
        <v>0</v>
      </c>
      <c r="DE65" s="10">
        <f>SUM(DE66:DE66)</f>
        <v>0</v>
      </c>
      <c r="DF65" s="12" t="e">
        <f t="shared" si="651"/>
        <v>#DIV/0!</v>
      </c>
      <c r="DG65" s="10">
        <f>SUM(DG66:DG66)</f>
        <v>0</v>
      </c>
      <c r="DH65" s="10">
        <f>SUM(DH66:DH66)</f>
        <v>0</v>
      </c>
      <c r="DI65" s="12" t="e">
        <f t="shared" si="80"/>
        <v>#DIV/0!</v>
      </c>
      <c r="DJ65" s="10">
        <f>SUM(DJ66:DJ66)</f>
        <v>0</v>
      </c>
      <c r="DK65" s="10">
        <f>SUM(DK66:DK66)</f>
        <v>0</v>
      </c>
      <c r="DL65" s="12" t="e">
        <f t="shared" si="652"/>
        <v>#DIV/0!</v>
      </c>
      <c r="DM65" s="10">
        <f>SUM(DM66:DM66)</f>
        <v>0</v>
      </c>
      <c r="DN65" s="10">
        <f>SUM(DN66:DN66)</f>
        <v>0</v>
      </c>
      <c r="DO65" s="12" t="e">
        <f t="shared" si="653"/>
        <v>#DIV/0!</v>
      </c>
      <c r="DP65" s="10">
        <f>SUM(DP66:DP66)</f>
        <v>0</v>
      </c>
      <c r="DQ65" s="10">
        <f>SUM(DQ66:DQ66)</f>
        <v>0</v>
      </c>
      <c r="DR65" s="12" t="e">
        <f t="shared" si="654"/>
        <v>#DIV/0!</v>
      </c>
      <c r="DS65" s="10">
        <f>SUM(DS66:DS66)</f>
        <v>0</v>
      </c>
      <c r="DT65" s="10">
        <f>SUM(DT66:DT66)</f>
        <v>0</v>
      </c>
      <c r="DU65" s="12" t="e">
        <f t="shared" si="655"/>
        <v>#DIV/0!</v>
      </c>
      <c r="DV65" s="10">
        <f>SUM(DV66:DV66)</f>
        <v>0</v>
      </c>
      <c r="DW65" s="10">
        <f>SUM(DW66:DW66)</f>
        <v>0</v>
      </c>
      <c r="DX65" s="12" t="e">
        <f t="shared" si="656"/>
        <v>#DIV/0!</v>
      </c>
      <c r="DY65" s="11"/>
      <c r="DZ65" s="11"/>
      <c r="EA65" s="12" t="e">
        <f t="shared" si="657"/>
        <v>#DIV/0!</v>
      </c>
      <c r="EB65" s="10">
        <f>SUM(EB66:EB66)</f>
        <v>120000</v>
      </c>
      <c r="EC65" s="10">
        <f>SUM(EC66:EC66)</f>
        <v>30000</v>
      </c>
      <c r="ED65" s="12">
        <f t="shared" si="658"/>
        <v>25</v>
      </c>
      <c r="EE65">
        <f t="shared" si="693"/>
        <v>1</v>
      </c>
      <c r="EF65">
        <f t="shared" si="694"/>
        <v>1</v>
      </c>
      <c r="EG65">
        <f t="shared" si="695"/>
        <v>1</v>
      </c>
      <c r="EH65">
        <f t="shared" si="696"/>
        <v>1</v>
      </c>
      <c r="EI65">
        <f t="shared" si="697"/>
        <v>1</v>
      </c>
      <c r="EJ65">
        <f t="shared" si="698"/>
        <v>1</v>
      </c>
      <c r="EK65">
        <f t="shared" si="699"/>
        <v>1</v>
      </c>
      <c r="EL65">
        <f t="shared" si="700"/>
        <v>1</v>
      </c>
      <c r="EM65">
        <f t="shared" si="701"/>
        <v>1</v>
      </c>
      <c r="EN65">
        <f t="shared" si="702"/>
        <v>1</v>
      </c>
      <c r="EO65">
        <f t="shared" si="703"/>
        <v>1</v>
      </c>
      <c r="EP65">
        <f t="shared" si="704"/>
        <v>1</v>
      </c>
      <c r="EQ65">
        <f t="shared" si="705"/>
        <v>12</v>
      </c>
    </row>
    <row r="66" spans="1:149" x14ac:dyDescent="0.25">
      <c r="A66" s="31">
        <v>1001</v>
      </c>
      <c r="B66" s="15">
        <v>321</v>
      </c>
      <c r="C66" s="5" t="s">
        <v>73</v>
      </c>
      <c r="D66" s="13"/>
      <c r="E66" s="13"/>
      <c r="F66" s="8">
        <f t="shared" ref="F66:G66" si="706">I66+U66+BB66+BN66+CI66+BK66</f>
        <v>120000</v>
      </c>
      <c r="G66" s="8">
        <f t="shared" si="706"/>
        <v>30000</v>
      </c>
      <c r="H66" s="12">
        <f t="shared" si="659"/>
        <v>25</v>
      </c>
      <c r="I66" s="6">
        <f t="shared" ref="I66:J66" si="707">L66+O66+R66</f>
        <v>0</v>
      </c>
      <c r="J66" s="6">
        <f t="shared" si="707"/>
        <v>0</v>
      </c>
      <c r="K66" s="12" t="e">
        <f t="shared" si="660"/>
        <v>#DIV/0!</v>
      </c>
      <c r="L66" s="10"/>
      <c r="M66" s="10"/>
      <c r="N66" s="12" t="e">
        <f t="shared" si="661"/>
        <v>#DIV/0!</v>
      </c>
      <c r="O66" s="5"/>
      <c r="P66" s="5"/>
      <c r="Q66" s="12" t="e">
        <f t="shared" si="662"/>
        <v>#DIV/0!</v>
      </c>
      <c r="R66" s="10"/>
      <c r="S66" s="10"/>
      <c r="T66" s="12" t="e">
        <f t="shared" si="663"/>
        <v>#DIV/0!</v>
      </c>
      <c r="U66" s="6">
        <f t="shared" ref="U66:V66" si="708">X66+AA66+AD66+AG66+AM66+AP66+AJ66</f>
        <v>0</v>
      </c>
      <c r="V66" s="6">
        <f t="shared" si="708"/>
        <v>0</v>
      </c>
      <c r="W66" s="12" t="e">
        <f t="shared" si="664"/>
        <v>#DIV/0!</v>
      </c>
      <c r="X66" s="10"/>
      <c r="Y66" s="10"/>
      <c r="Z66" s="12" t="e">
        <f t="shared" si="665"/>
        <v>#DIV/0!</v>
      </c>
      <c r="AA66" s="10"/>
      <c r="AB66" s="10"/>
      <c r="AC66" s="12" t="e">
        <f t="shared" si="666"/>
        <v>#DIV/0!</v>
      </c>
      <c r="AD66" s="10"/>
      <c r="AE66" s="10"/>
      <c r="AF66" s="12" t="e">
        <f t="shared" si="667"/>
        <v>#DIV/0!</v>
      </c>
      <c r="AG66" s="10"/>
      <c r="AH66" s="10"/>
      <c r="AI66" s="12" t="e">
        <f t="shared" si="668"/>
        <v>#DIV/0!</v>
      </c>
      <c r="AJ66" s="11"/>
      <c r="AK66" s="10"/>
      <c r="AL66" s="12" t="e">
        <f t="shared" si="669"/>
        <v>#DIV/0!</v>
      </c>
      <c r="AM66" s="10"/>
      <c r="AN66" s="10"/>
      <c r="AO66" s="12" t="e">
        <f t="shared" si="670"/>
        <v>#DIV/0!</v>
      </c>
      <c r="AP66" s="10"/>
      <c r="AQ66" s="10"/>
      <c r="AR66" s="12" t="e">
        <f t="shared" si="671"/>
        <v>#DIV/0!</v>
      </c>
      <c r="AS66" s="12"/>
      <c r="AT66" s="12"/>
      <c r="AU66" s="12"/>
      <c r="AV66" s="10"/>
      <c r="AW66" s="10"/>
      <c r="AX66" s="12" t="e">
        <f t="shared" si="672"/>
        <v>#DIV/0!</v>
      </c>
      <c r="AY66" s="12"/>
      <c r="AZ66" s="12"/>
      <c r="BA66" s="12" t="e">
        <f t="shared" si="673"/>
        <v>#DIV/0!</v>
      </c>
      <c r="BB66" s="12">
        <f t="shared" ref="BB66:BC66" si="709">BE66</f>
        <v>0</v>
      </c>
      <c r="BC66" s="12">
        <f t="shared" si="709"/>
        <v>0</v>
      </c>
      <c r="BD66" s="12" t="e">
        <f t="shared" si="674"/>
        <v>#DIV/0!</v>
      </c>
      <c r="BE66" s="11"/>
      <c r="BF66" s="11"/>
      <c r="BG66" s="12" t="e">
        <f t="shared" si="675"/>
        <v>#DIV/0!</v>
      </c>
      <c r="BH66" s="12"/>
      <c r="BI66" s="12"/>
      <c r="BJ66" s="12"/>
      <c r="BK66" s="13"/>
      <c r="BL66" s="13"/>
      <c r="BM66" s="12" t="e">
        <f t="shared" si="676"/>
        <v>#DIV/0!</v>
      </c>
      <c r="BN66" s="6">
        <f t="shared" ref="BN66:BO66" si="710">BQ66+CF66</f>
        <v>120000</v>
      </c>
      <c r="BO66" s="6">
        <f t="shared" si="710"/>
        <v>30000</v>
      </c>
      <c r="BP66" s="12">
        <f t="shared" si="677"/>
        <v>25</v>
      </c>
      <c r="BQ66" s="6"/>
      <c r="BR66" s="6"/>
      <c r="BS66" s="12" t="e">
        <f t="shared" si="678"/>
        <v>#DIV/0!</v>
      </c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6">
        <f>120000-50000+10000*5</f>
        <v>120000</v>
      </c>
      <c r="CG66" s="6">
        <f>10000*3</f>
        <v>30000</v>
      </c>
      <c r="CH66" s="12">
        <f t="shared" si="679"/>
        <v>25</v>
      </c>
      <c r="CI66" s="6">
        <f t="shared" ref="CI66:CJ66" si="711">CL66+CO66+CR66+CU66+CX66</f>
        <v>0</v>
      </c>
      <c r="CJ66" s="6">
        <f t="shared" si="711"/>
        <v>0</v>
      </c>
      <c r="CK66" s="12" t="e">
        <f t="shared" si="680"/>
        <v>#DIV/0!</v>
      </c>
      <c r="CL66" s="6"/>
      <c r="CM66" s="6"/>
      <c r="CN66" s="12" t="e">
        <f t="shared" si="681"/>
        <v>#DIV/0!</v>
      </c>
      <c r="CO66" s="6"/>
      <c r="CP66" s="6"/>
      <c r="CQ66" s="12" t="e">
        <f t="shared" si="682"/>
        <v>#DIV/0!</v>
      </c>
      <c r="CR66" s="6"/>
      <c r="CS66" s="6"/>
      <c r="CT66" s="12" t="e">
        <f t="shared" si="683"/>
        <v>#DIV/0!</v>
      </c>
      <c r="CU66" s="6"/>
      <c r="CV66" s="6"/>
      <c r="CW66" s="12" t="e">
        <f t="shared" si="684"/>
        <v>#DIV/0!</v>
      </c>
      <c r="CX66" s="6"/>
      <c r="CY66" s="6"/>
      <c r="CZ66" s="12" t="e">
        <f t="shared" si="685"/>
        <v>#DIV/0!</v>
      </c>
      <c r="DA66" s="6">
        <f>DD66+DJ66+DM66+DP66+DS66+DV66+DY66</f>
        <v>0</v>
      </c>
      <c r="DB66" s="6">
        <f>DE66+DK66+DN66+DQ66+DT66+DW66+DZ66</f>
        <v>0</v>
      </c>
      <c r="DC66" s="12" t="e">
        <f t="shared" si="650"/>
        <v>#DIV/0!</v>
      </c>
      <c r="DD66" s="10"/>
      <c r="DE66" s="10"/>
      <c r="DF66" s="12" t="e">
        <f t="shared" si="651"/>
        <v>#DIV/0!</v>
      </c>
      <c r="DG66" s="65">
        <f>DJ66+DM66+DP66+DS66+DV66+DY66</f>
        <v>0</v>
      </c>
      <c r="DH66" s="65">
        <f>DK66+DN66+DQ66+DT66+DW66+DZ66</f>
        <v>0</v>
      </c>
      <c r="DI66" s="12" t="e">
        <f t="shared" si="80"/>
        <v>#DIV/0!</v>
      </c>
      <c r="DJ66" s="10"/>
      <c r="DK66" s="10"/>
      <c r="DL66" s="12" t="e">
        <f t="shared" si="652"/>
        <v>#DIV/0!</v>
      </c>
      <c r="DM66" s="10"/>
      <c r="DN66" s="10"/>
      <c r="DO66" s="12" t="e">
        <f t="shared" si="653"/>
        <v>#DIV/0!</v>
      </c>
      <c r="DP66" s="10"/>
      <c r="DQ66" s="10"/>
      <c r="DR66" s="12" t="e">
        <f t="shared" si="654"/>
        <v>#DIV/0!</v>
      </c>
      <c r="DS66" s="10"/>
      <c r="DT66" s="10"/>
      <c r="DU66" s="12" t="e">
        <f t="shared" si="655"/>
        <v>#DIV/0!</v>
      </c>
      <c r="DV66" s="10"/>
      <c r="DW66" s="10"/>
      <c r="DX66" s="12" t="e">
        <f t="shared" si="656"/>
        <v>#DIV/0!</v>
      </c>
      <c r="DY66" s="11"/>
      <c r="DZ66" s="11"/>
      <c r="EA66" s="12" t="e">
        <f t="shared" si="657"/>
        <v>#DIV/0!</v>
      </c>
      <c r="EB66" s="6">
        <f>I66+U66+BB66+BN66+CI66+DA66+BK66</f>
        <v>120000</v>
      </c>
      <c r="EC66" s="6">
        <f>J66+V66+BC66+BO66+CJ66+DB66+BL66</f>
        <v>30000</v>
      </c>
      <c r="ED66" s="12">
        <f t="shared" si="658"/>
        <v>25</v>
      </c>
      <c r="EE66">
        <f t="shared" si="693"/>
        <v>1</v>
      </c>
      <c r="EF66">
        <f t="shared" si="694"/>
        <v>1</v>
      </c>
      <c r="EG66">
        <f t="shared" si="695"/>
        <v>1</v>
      </c>
      <c r="EH66">
        <f t="shared" si="696"/>
        <v>1</v>
      </c>
      <c r="EI66">
        <f t="shared" si="697"/>
        <v>1</v>
      </c>
      <c r="EJ66">
        <f t="shared" si="698"/>
        <v>1</v>
      </c>
      <c r="EK66">
        <f t="shared" si="699"/>
        <v>1</v>
      </c>
      <c r="EL66">
        <f t="shared" si="700"/>
        <v>1</v>
      </c>
      <c r="EM66">
        <f t="shared" si="701"/>
        <v>1</v>
      </c>
      <c r="EN66">
        <f t="shared" si="702"/>
        <v>1</v>
      </c>
      <c r="EO66">
        <f t="shared" si="703"/>
        <v>1</v>
      </c>
      <c r="EP66">
        <f t="shared" si="704"/>
        <v>1</v>
      </c>
      <c r="EQ66">
        <f t="shared" si="705"/>
        <v>12</v>
      </c>
    </row>
    <row r="67" spans="1:149" x14ac:dyDescent="0.25">
      <c r="A67" s="30">
        <v>1100</v>
      </c>
      <c r="B67" s="30"/>
      <c r="C67" s="13" t="s">
        <v>74</v>
      </c>
      <c r="D67" s="32"/>
      <c r="E67" s="32"/>
      <c r="F67" s="10">
        <f>F68+F69</f>
        <v>35000</v>
      </c>
      <c r="G67" s="10">
        <f>G68+G69</f>
        <v>25600</v>
      </c>
      <c r="H67" s="12">
        <f t="shared" si="659"/>
        <v>73.142857142857139</v>
      </c>
      <c r="I67" s="33">
        <f>I68</f>
        <v>0</v>
      </c>
      <c r="J67" s="33">
        <f>J68</f>
        <v>0</v>
      </c>
      <c r="K67" s="12" t="e">
        <f t="shared" si="660"/>
        <v>#DIV/0!</v>
      </c>
      <c r="L67" s="33">
        <f>L68</f>
        <v>0</v>
      </c>
      <c r="M67" s="33">
        <f>M68</f>
        <v>0</v>
      </c>
      <c r="N67" s="12" t="e">
        <f t="shared" si="661"/>
        <v>#DIV/0!</v>
      </c>
      <c r="O67" s="33">
        <f>O68</f>
        <v>0</v>
      </c>
      <c r="P67" s="33">
        <f>P68</f>
        <v>0</v>
      </c>
      <c r="Q67" s="12" t="e">
        <f t="shared" si="662"/>
        <v>#DIV/0!</v>
      </c>
      <c r="R67" s="33">
        <f>R68</f>
        <v>0</v>
      </c>
      <c r="S67" s="33">
        <f>S68</f>
        <v>0</v>
      </c>
      <c r="T67" s="12" t="e">
        <f t="shared" si="663"/>
        <v>#DIV/0!</v>
      </c>
      <c r="U67" s="33">
        <f>U68</f>
        <v>27500</v>
      </c>
      <c r="V67" s="33">
        <f>V68</f>
        <v>18100</v>
      </c>
      <c r="W67" s="12">
        <f t="shared" si="664"/>
        <v>65.818181818181813</v>
      </c>
      <c r="X67" s="33">
        <f>X68</f>
        <v>0</v>
      </c>
      <c r="Y67" s="33">
        <f>Y68</f>
        <v>0</v>
      </c>
      <c r="Z67" s="12" t="e">
        <f t="shared" si="665"/>
        <v>#DIV/0!</v>
      </c>
      <c r="AA67" s="33">
        <f>AA68</f>
        <v>0</v>
      </c>
      <c r="AB67" s="33">
        <f>AB68</f>
        <v>0</v>
      </c>
      <c r="AC67" s="12" t="e">
        <f t="shared" si="666"/>
        <v>#DIV/0!</v>
      </c>
      <c r="AD67" s="33">
        <f>AD68</f>
        <v>0</v>
      </c>
      <c r="AE67" s="33">
        <f>AE68</f>
        <v>0</v>
      </c>
      <c r="AF67" s="12" t="e">
        <f t="shared" si="667"/>
        <v>#DIV/0!</v>
      </c>
      <c r="AG67" s="33">
        <f>AG68</f>
        <v>0</v>
      </c>
      <c r="AH67" s="33">
        <f>AH68</f>
        <v>0</v>
      </c>
      <c r="AI67" s="12" t="e">
        <f t="shared" si="668"/>
        <v>#DIV/0!</v>
      </c>
      <c r="AJ67" s="33">
        <f>AJ68</f>
        <v>0</v>
      </c>
      <c r="AK67" s="33">
        <f>AK68</f>
        <v>0</v>
      </c>
      <c r="AL67" s="12" t="e">
        <f t="shared" si="669"/>
        <v>#DIV/0!</v>
      </c>
      <c r="AM67" s="33">
        <f>AM68</f>
        <v>0</v>
      </c>
      <c r="AN67" s="33">
        <f>AN68</f>
        <v>0</v>
      </c>
      <c r="AO67" s="12" t="e">
        <f t="shared" si="670"/>
        <v>#DIV/0!</v>
      </c>
      <c r="AP67" s="33">
        <f>AP68</f>
        <v>27500</v>
      </c>
      <c r="AQ67" s="33">
        <f>AQ68</f>
        <v>18100</v>
      </c>
      <c r="AR67" s="12">
        <f t="shared" si="671"/>
        <v>65.818181818181813</v>
      </c>
      <c r="AS67" s="34"/>
      <c r="AT67" s="34"/>
      <c r="AU67" s="34"/>
      <c r="AV67" s="33">
        <f>AV68</f>
        <v>0</v>
      </c>
      <c r="AW67" s="33">
        <f>AW68</f>
        <v>0</v>
      </c>
      <c r="AX67" s="12" t="e">
        <f t="shared" si="672"/>
        <v>#DIV/0!</v>
      </c>
      <c r="AY67" s="34"/>
      <c r="AZ67" s="34"/>
      <c r="BA67" s="12" t="e">
        <f t="shared" si="673"/>
        <v>#DIV/0!</v>
      </c>
      <c r="BB67" s="33">
        <f>BB68</f>
        <v>0</v>
      </c>
      <c r="BC67" s="33">
        <f>BC68</f>
        <v>0</v>
      </c>
      <c r="BD67" s="12" t="e">
        <f t="shared" si="674"/>
        <v>#DIV/0!</v>
      </c>
      <c r="BE67" s="33">
        <f>BE68</f>
        <v>0</v>
      </c>
      <c r="BF67" s="33">
        <f>BF68</f>
        <v>0</v>
      </c>
      <c r="BG67" s="12" t="e">
        <f t="shared" si="675"/>
        <v>#DIV/0!</v>
      </c>
      <c r="BH67" s="34"/>
      <c r="BI67" s="34"/>
      <c r="BJ67" s="34"/>
      <c r="BK67" s="33">
        <f>BK68</f>
        <v>0</v>
      </c>
      <c r="BL67" s="33">
        <f>BL68</f>
        <v>0</v>
      </c>
      <c r="BM67" s="12" t="e">
        <f t="shared" si="676"/>
        <v>#DIV/0!</v>
      </c>
      <c r="BN67" s="33">
        <f>BN68</f>
        <v>0</v>
      </c>
      <c r="BO67" s="33">
        <f>BO68</f>
        <v>0</v>
      </c>
      <c r="BP67" s="12" t="e">
        <f t="shared" si="677"/>
        <v>#DIV/0!</v>
      </c>
      <c r="BQ67" s="33">
        <f>BQ68</f>
        <v>0</v>
      </c>
      <c r="BR67" s="33">
        <f>BR68</f>
        <v>0</v>
      </c>
      <c r="BS67" s="12" t="e">
        <f t="shared" si="678"/>
        <v>#DIV/0!</v>
      </c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3">
        <f>CF68</f>
        <v>0</v>
      </c>
      <c r="CG67" s="33">
        <f>CG68</f>
        <v>0</v>
      </c>
      <c r="CH67" s="12" t="e">
        <f t="shared" si="679"/>
        <v>#DIV/0!</v>
      </c>
      <c r="CI67" s="33">
        <f>SUM(CI68:CI69)</f>
        <v>7500</v>
      </c>
      <c r="CJ67" s="33">
        <f t="shared" ref="CJ67:CY67" si="712">SUM(CJ68:CJ69)</f>
        <v>7500</v>
      </c>
      <c r="CK67" s="12">
        <f t="shared" ref="CK67:CK76" si="713">CJ67/CI67*100</f>
        <v>100</v>
      </c>
      <c r="CL67" s="33">
        <f t="shared" si="712"/>
        <v>0</v>
      </c>
      <c r="CM67" s="33">
        <f t="shared" si="712"/>
        <v>0</v>
      </c>
      <c r="CN67" s="33" t="e">
        <f t="shared" si="712"/>
        <v>#DIV/0!</v>
      </c>
      <c r="CO67" s="33">
        <f t="shared" si="712"/>
        <v>0</v>
      </c>
      <c r="CP67" s="33">
        <f t="shared" si="712"/>
        <v>0</v>
      </c>
      <c r="CQ67" s="33" t="e">
        <f t="shared" si="712"/>
        <v>#DIV/0!</v>
      </c>
      <c r="CR67" s="33">
        <f t="shared" si="712"/>
        <v>0</v>
      </c>
      <c r="CS67" s="33">
        <f t="shared" si="712"/>
        <v>0</v>
      </c>
      <c r="CT67" s="33" t="e">
        <f t="shared" si="712"/>
        <v>#DIV/0!</v>
      </c>
      <c r="CU67" s="33">
        <f t="shared" si="712"/>
        <v>0</v>
      </c>
      <c r="CV67" s="33">
        <f t="shared" si="712"/>
        <v>0</v>
      </c>
      <c r="CW67" s="33" t="e">
        <f t="shared" si="712"/>
        <v>#DIV/0!</v>
      </c>
      <c r="CX67" s="33">
        <f t="shared" si="712"/>
        <v>7500</v>
      </c>
      <c r="CY67" s="33">
        <f t="shared" si="712"/>
        <v>7500</v>
      </c>
      <c r="CZ67" s="12">
        <f t="shared" si="685"/>
        <v>100</v>
      </c>
      <c r="DA67" s="33">
        <f t="shared" ref="DA67:DB67" si="714">SUM(DA68:DA69)</f>
        <v>60000</v>
      </c>
      <c r="DB67" s="33">
        <f t="shared" si="714"/>
        <v>28700</v>
      </c>
      <c r="DC67" s="12">
        <f t="shared" si="650"/>
        <v>47.833333333333336</v>
      </c>
      <c r="DD67" s="33">
        <f t="shared" ref="DD67:DH67" si="715">SUM(DD68:DD69)</f>
        <v>0</v>
      </c>
      <c r="DE67" s="33">
        <f t="shared" si="715"/>
        <v>0</v>
      </c>
      <c r="DF67" s="12" t="e">
        <f t="shared" si="651"/>
        <v>#DIV/0!</v>
      </c>
      <c r="DG67" s="33">
        <f t="shared" si="715"/>
        <v>60000</v>
      </c>
      <c r="DH67" s="33">
        <f t="shared" si="715"/>
        <v>28700</v>
      </c>
      <c r="DI67" s="12">
        <f t="shared" si="80"/>
        <v>47.833333333333336</v>
      </c>
      <c r="DJ67" s="33">
        <f t="shared" ref="DJ67:DK67" si="716">SUM(DJ68:DJ69)</f>
        <v>0</v>
      </c>
      <c r="DK67" s="33">
        <f t="shared" si="716"/>
        <v>0</v>
      </c>
      <c r="DL67" s="12" t="e">
        <f t="shared" si="652"/>
        <v>#DIV/0!</v>
      </c>
      <c r="DM67" s="33">
        <f>DM68</f>
        <v>0</v>
      </c>
      <c r="DN67" s="33">
        <f>DN68</f>
        <v>0</v>
      </c>
      <c r="DO67" s="12" t="e">
        <f t="shared" si="653"/>
        <v>#DIV/0!</v>
      </c>
      <c r="DP67" s="33">
        <f t="shared" ref="DP67:DQ67" si="717">SUM(DP68:DP69)</f>
        <v>0</v>
      </c>
      <c r="DQ67" s="33">
        <f t="shared" si="717"/>
        <v>0</v>
      </c>
      <c r="DR67" s="12" t="e">
        <f t="shared" si="654"/>
        <v>#DIV/0!</v>
      </c>
      <c r="DS67" s="33">
        <f t="shared" ref="DS67:DT67" si="718">SUM(DS68:DS69)</f>
        <v>700</v>
      </c>
      <c r="DT67" s="33">
        <f t="shared" si="718"/>
        <v>700</v>
      </c>
      <c r="DU67" s="12">
        <f t="shared" si="655"/>
        <v>100</v>
      </c>
      <c r="DV67" s="33">
        <f t="shared" ref="DV67:DW67" si="719">SUM(DV68:DV69)</f>
        <v>59300</v>
      </c>
      <c r="DW67" s="33">
        <f t="shared" si="719"/>
        <v>28000</v>
      </c>
      <c r="DX67" s="12">
        <f t="shared" si="656"/>
        <v>47.217537942664414</v>
      </c>
      <c r="DY67" s="33">
        <f t="shared" ref="DY67:DZ67" si="720">SUM(DY68:DY69)</f>
        <v>0</v>
      </c>
      <c r="DZ67" s="33">
        <f t="shared" si="720"/>
        <v>0</v>
      </c>
      <c r="EA67" s="12" t="e">
        <f t="shared" si="657"/>
        <v>#DIV/0!</v>
      </c>
      <c r="EB67" s="33">
        <f t="shared" ref="EB67:EC67" si="721">SUM(EB68:EB69)</f>
        <v>95000</v>
      </c>
      <c r="EC67" s="33">
        <f t="shared" si="721"/>
        <v>54300</v>
      </c>
      <c r="ED67" s="12">
        <f t="shared" si="658"/>
        <v>57.15789473684211</v>
      </c>
      <c r="EE67">
        <f t="shared" si="693"/>
        <v>1</v>
      </c>
      <c r="EF67">
        <f t="shared" si="694"/>
        <v>1</v>
      </c>
      <c r="EG67">
        <f t="shared" si="695"/>
        <v>1</v>
      </c>
      <c r="EH67">
        <f t="shared" si="696"/>
        <v>1</v>
      </c>
      <c r="EI67">
        <f t="shared" si="697"/>
        <v>1</v>
      </c>
      <c r="EJ67">
        <f t="shared" si="698"/>
        <v>1</v>
      </c>
      <c r="EK67">
        <f t="shared" si="699"/>
        <v>1</v>
      </c>
      <c r="EL67">
        <f t="shared" si="700"/>
        <v>1</v>
      </c>
      <c r="EM67">
        <f t="shared" si="701"/>
        <v>1</v>
      </c>
      <c r="EN67">
        <f t="shared" si="702"/>
        <v>1</v>
      </c>
      <c r="EO67">
        <f t="shared" si="703"/>
        <v>1</v>
      </c>
      <c r="EP67">
        <f t="shared" si="704"/>
        <v>1</v>
      </c>
      <c r="EQ67">
        <f t="shared" si="705"/>
        <v>12</v>
      </c>
    </row>
    <row r="68" spans="1:149" x14ac:dyDescent="0.25">
      <c r="A68" s="31">
        <v>1101</v>
      </c>
      <c r="B68" s="15">
        <v>244</v>
      </c>
      <c r="C68" s="5" t="s">
        <v>75</v>
      </c>
      <c r="D68" s="32"/>
      <c r="E68" s="32"/>
      <c r="F68" s="6">
        <f>I68+U68+BB68+BN68+CI68+BK68</f>
        <v>27500</v>
      </c>
      <c r="G68" s="6">
        <f t="shared" ref="G68:G71" si="722">J68+V68+BC68+BO68+CJ68+BL68</f>
        <v>18100</v>
      </c>
      <c r="H68" s="12">
        <f t="shared" si="659"/>
        <v>65.818181818181813</v>
      </c>
      <c r="I68" s="6">
        <f t="shared" ref="I68:J70" si="723">L68+O68+R68</f>
        <v>0</v>
      </c>
      <c r="J68" s="6">
        <f t="shared" si="723"/>
        <v>0</v>
      </c>
      <c r="K68" s="12" t="e">
        <f t="shared" si="660"/>
        <v>#DIV/0!</v>
      </c>
      <c r="L68" s="35"/>
      <c r="M68" s="35"/>
      <c r="N68" s="12" t="e">
        <f t="shared" si="661"/>
        <v>#DIV/0!</v>
      </c>
      <c r="O68" s="32"/>
      <c r="P68" s="32"/>
      <c r="Q68" s="12" t="e">
        <f t="shared" si="662"/>
        <v>#DIV/0!</v>
      </c>
      <c r="R68" s="35"/>
      <c r="S68" s="35"/>
      <c r="T68" s="12" t="e">
        <f t="shared" si="663"/>
        <v>#DIV/0!</v>
      </c>
      <c r="U68" s="6">
        <f t="shared" ref="U68:V71" si="724">X68+AA68+AD68+AG68+AM68+AP68+AJ68</f>
        <v>27500</v>
      </c>
      <c r="V68" s="6">
        <f t="shared" si="724"/>
        <v>18100</v>
      </c>
      <c r="W68" s="12">
        <f t="shared" si="664"/>
        <v>65.818181818181813</v>
      </c>
      <c r="X68" s="35"/>
      <c r="Y68" s="35"/>
      <c r="Z68" s="12" t="e">
        <f t="shared" si="665"/>
        <v>#DIV/0!</v>
      </c>
      <c r="AA68" s="35"/>
      <c r="AB68" s="35"/>
      <c r="AC68" s="12" t="e">
        <f t="shared" si="666"/>
        <v>#DIV/0!</v>
      </c>
      <c r="AD68" s="35"/>
      <c r="AE68" s="35"/>
      <c r="AF68" s="12" t="e">
        <f t="shared" si="667"/>
        <v>#DIV/0!</v>
      </c>
      <c r="AG68" s="35"/>
      <c r="AH68" s="35"/>
      <c r="AI68" s="12" t="e">
        <f t="shared" si="668"/>
        <v>#DIV/0!</v>
      </c>
      <c r="AJ68" s="34"/>
      <c r="AK68" s="35"/>
      <c r="AL68" s="12" t="e">
        <f t="shared" si="669"/>
        <v>#DIV/0!</v>
      </c>
      <c r="AM68" s="35">
        <f>500000-500000</f>
        <v>0</v>
      </c>
      <c r="AN68" s="35"/>
      <c r="AO68" s="12" t="e">
        <f t="shared" si="670"/>
        <v>#DIV/0!</v>
      </c>
      <c r="AP68" s="35">
        <f>35000-7500</f>
        <v>27500</v>
      </c>
      <c r="AQ68" s="49">
        <f>5500+12600</f>
        <v>18100</v>
      </c>
      <c r="AR68" s="12">
        <f t="shared" si="671"/>
        <v>65.818181818181813</v>
      </c>
      <c r="AS68" s="34"/>
      <c r="AT68" s="34"/>
      <c r="AU68" s="34"/>
      <c r="AV68" s="35"/>
      <c r="AW68" s="49"/>
      <c r="AX68" s="12" t="e">
        <f t="shared" si="672"/>
        <v>#DIV/0!</v>
      </c>
      <c r="AY68" s="12"/>
      <c r="AZ68" s="12"/>
      <c r="BA68" s="12" t="e">
        <f t="shared" si="673"/>
        <v>#DIV/0!</v>
      </c>
      <c r="BB68" s="12">
        <f>BE68</f>
        <v>0</v>
      </c>
      <c r="BC68" s="12">
        <f>BF68</f>
        <v>0</v>
      </c>
      <c r="BD68" s="12" t="e">
        <f t="shared" si="674"/>
        <v>#DIV/0!</v>
      </c>
      <c r="BE68" s="34"/>
      <c r="BF68" s="34"/>
      <c r="BG68" s="12" t="e">
        <f t="shared" si="675"/>
        <v>#DIV/0!</v>
      </c>
      <c r="BH68" s="34"/>
      <c r="BI68" s="34"/>
      <c r="BJ68" s="34"/>
      <c r="BK68" s="36"/>
      <c r="BL68" s="36"/>
      <c r="BM68" s="12" t="e">
        <f t="shared" si="676"/>
        <v>#DIV/0!</v>
      </c>
      <c r="BN68" s="6">
        <f>BQ68+CF68</f>
        <v>0</v>
      </c>
      <c r="BO68" s="6">
        <f>BR68+CG68</f>
        <v>0</v>
      </c>
      <c r="BP68" s="12" t="e">
        <f t="shared" si="677"/>
        <v>#DIV/0!</v>
      </c>
      <c r="BQ68" s="32"/>
      <c r="BR68" s="32"/>
      <c r="BS68" s="12" t="e">
        <f t="shared" si="678"/>
        <v>#DIV/0!</v>
      </c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12" t="e">
        <f t="shared" si="679"/>
        <v>#DIV/0!</v>
      </c>
      <c r="CI68" s="6">
        <f t="shared" ref="CI68:CJ71" si="725">CL68+CO68+CR68+CU68+CX68</f>
        <v>0</v>
      </c>
      <c r="CJ68" s="6">
        <f t="shared" si="725"/>
        <v>0</v>
      </c>
      <c r="CK68" s="12" t="e">
        <f t="shared" si="713"/>
        <v>#DIV/0!</v>
      </c>
      <c r="CL68" s="35"/>
      <c r="CM68" s="35"/>
      <c r="CN68" s="12" t="e">
        <f t="shared" ref="CN68:CN76" si="726">CM68/CL68*100</f>
        <v>#DIV/0!</v>
      </c>
      <c r="CO68" s="35"/>
      <c r="CP68" s="35"/>
      <c r="CQ68" s="12" t="e">
        <f t="shared" ref="CQ68:CQ70" si="727">CP68/CO68*100</f>
        <v>#DIV/0!</v>
      </c>
      <c r="CR68" s="35"/>
      <c r="CS68" s="35"/>
      <c r="CT68" s="12" t="e">
        <f t="shared" ref="CT68:CT70" si="728">CS68/CR68*100</f>
        <v>#DIV/0!</v>
      </c>
      <c r="CU68" s="35"/>
      <c r="CV68" s="35"/>
      <c r="CW68" s="12" t="e">
        <f t="shared" ref="CW68:CW70" si="729">CV68/CU68*100</f>
        <v>#DIV/0!</v>
      </c>
      <c r="CX68" s="35"/>
      <c r="CY68" s="35"/>
      <c r="CZ68" s="12" t="e">
        <f t="shared" si="685"/>
        <v>#DIV/0!</v>
      </c>
      <c r="DA68" s="6">
        <f>DD68+DJ68+DM68+DP68+DS68+DV68+DY68</f>
        <v>60000</v>
      </c>
      <c r="DB68" s="6">
        <f>DE68+DK68+DN68+DQ68+DT68+DW68+DZ68</f>
        <v>28700</v>
      </c>
      <c r="DC68" s="12">
        <f t="shared" si="650"/>
        <v>47.833333333333336</v>
      </c>
      <c r="DD68" s="35"/>
      <c r="DE68" s="35"/>
      <c r="DF68" s="12" t="e">
        <f t="shared" si="651"/>
        <v>#DIV/0!</v>
      </c>
      <c r="DG68" s="65">
        <f t="shared" ref="DG68:DH70" si="730">DJ68+DM68+DP68+DS68+DV68+DY68</f>
        <v>60000</v>
      </c>
      <c r="DH68" s="65">
        <f t="shared" si="730"/>
        <v>28700</v>
      </c>
      <c r="DI68" s="12">
        <f t="shared" si="80"/>
        <v>47.833333333333336</v>
      </c>
      <c r="DJ68" s="35"/>
      <c r="DK68" s="35"/>
      <c r="DL68" s="12" t="e">
        <f t="shared" si="652"/>
        <v>#DIV/0!</v>
      </c>
      <c r="DM68" s="35"/>
      <c r="DN68" s="35"/>
      <c r="DO68" s="12" t="e">
        <f t="shared" si="653"/>
        <v>#DIV/0!</v>
      </c>
      <c r="DP68" s="35"/>
      <c r="DQ68" s="35"/>
      <c r="DR68" s="12" t="e">
        <f t="shared" si="654"/>
        <v>#DIV/0!</v>
      </c>
      <c r="DS68" s="35">
        <f>700</f>
        <v>700</v>
      </c>
      <c r="DT68" s="49">
        <f>700</f>
        <v>700</v>
      </c>
      <c r="DU68" s="12">
        <f t="shared" si="655"/>
        <v>100</v>
      </c>
      <c r="DV68" s="35">
        <f>60000-700</f>
        <v>59300</v>
      </c>
      <c r="DW68" s="49">
        <f>28000</f>
        <v>28000</v>
      </c>
      <c r="DX68" s="12">
        <f t="shared" si="656"/>
        <v>47.217537942664414</v>
      </c>
      <c r="DY68" s="35">
        <f>3000-3000</f>
        <v>0</v>
      </c>
      <c r="DZ68" s="34">
        <f>13000-10000-3000</f>
        <v>0</v>
      </c>
      <c r="EA68" s="12" t="e">
        <f t="shared" si="657"/>
        <v>#DIV/0!</v>
      </c>
      <c r="EB68" s="6">
        <f>I68+U68+BB68+BN68+CI68+DA68+BK68</f>
        <v>87500</v>
      </c>
      <c r="EC68" s="6">
        <f>J68+V68+BC68+BO68+CJ68+DB68+BL68</f>
        <v>46800</v>
      </c>
      <c r="ED68" s="12">
        <f t="shared" si="658"/>
        <v>53.48571428571428</v>
      </c>
      <c r="EE68">
        <f t="shared" si="693"/>
        <v>1</v>
      </c>
      <c r="EF68">
        <f t="shared" si="694"/>
        <v>1</v>
      </c>
      <c r="EG68">
        <f t="shared" si="695"/>
        <v>1</v>
      </c>
      <c r="EH68">
        <f t="shared" si="696"/>
        <v>1</v>
      </c>
      <c r="EI68">
        <f t="shared" si="697"/>
        <v>1</v>
      </c>
      <c r="EJ68">
        <f t="shared" si="698"/>
        <v>1</v>
      </c>
      <c r="EK68">
        <f t="shared" si="699"/>
        <v>1</v>
      </c>
      <c r="EL68">
        <f t="shared" si="700"/>
        <v>1</v>
      </c>
      <c r="EM68">
        <f t="shared" si="701"/>
        <v>1</v>
      </c>
      <c r="EN68">
        <f t="shared" si="702"/>
        <v>1</v>
      </c>
      <c r="EO68">
        <f t="shared" si="703"/>
        <v>1</v>
      </c>
      <c r="EP68">
        <f t="shared" si="704"/>
        <v>1</v>
      </c>
      <c r="EQ68">
        <f t="shared" si="705"/>
        <v>12</v>
      </c>
    </row>
    <row r="69" spans="1:149" x14ac:dyDescent="0.25">
      <c r="A69" s="31">
        <v>1101</v>
      </c>
      <c r="B69" s="15">
        <v>350</v>
      </c>
      <c r="C69" s="5" t="s">
        <v>75</v>
      </c>
      <c r="D69" s="32"/>
      <c r="E69" s="32"/>
      <c r="F69" s="6">
        <f>I69+U69+BB69+BN69+CI69+BK69</f>
        <v>7500</v>
      </c>
      <c r="G69" s="6">
        <f t="shared" si="722"/>
        <v>7500</v>
      </c>
      <c r="H69" s="12">
        <f t="shared" si="659"/>
        <v>100</v>
      </c>
      <c r="I69" s="6">
        <f t="shared" si="723"/>
        <v>0</v>
      </c>
      <c r="J69" s="6">
        <f t="shared" si="723"/>
        <v>0</v>
      </c>
      <c r="K69" s="12" t="e">
        <f t="shared" si="660"/>
        <v>#DIV/0!</v>
      </c>
      <c r="L69" s="35"/>
      <c r="M69" s="35"/>
      <c r="N69" s="12" t="e">
        <f t="shared" si="661"/>
        <v>#DIV/0!</v>
      </c>
      <c r="O69" s="32"/>
      <c r="P69" s="32"/>
      <c r="Q69" s="12" t="e">
        <f t="shared" si="662"/>
        <v>#DIV/0!</v>
      </c>
      <c r="R69" s="35"/>
      <c r="S69" s="35"/>
      <c r="T69" s="12" t="e">
        <f t="shared" si="663"/>
        <v>#DIV/0!</v>
      </c>
      <c r="U69" s="6">
        <f t="shared" si="724"/>
        <v>0</v>
      </c>
      <c r="V69" s="6">
        <f t="shared" si="724"/>
        <v>0</v>
      </c>
      <c r="W69" s="12" t="e">
        <f t="shared" si="664"/>
        <v>#DIV/0!</v>
      </c>
      <c r="X69" s="35"/>
      <c r="Y69" s="35"/>
      <c r="Z69" s="12" t="e">
        <f t="shared" si="665"/>
        <v>#DIV/0!</v>
      </c>
      <c r="AA69" s="35"/>
      <c r="AB69" s="35"/>
      <c r="AC69" s="12" t="e">
        <f t="shared" si="666"/>
        <v>#DIV/0!</v>
      </c>
      <c r="AD69" s="35"/>
      <c r="AE69" s="35"/>
      <c r="AF69" s="12" t="e">
        <f t="shared" si="667"/>
        <v>#DIV/0!</v>
      </c>
      <c r="AG69" s="35"/>
      <c r="AH69" s="35"/>
      <c r="AI69" s="12" t="e">
        <f t="shared" si="668"/>
        <v>#DIV/0!</v>
      </c>
      <c r="AJ69" s="34"/>
      <c r="AK69" s="35"/>
      <c r="AL69" s="12" t="e">
        <f t="shared" si="669"/>
        <v>#DIV/0!</v>
      </c>
      <c r="AM69" s="35"/>
      <c r="AN69" s="35"/>
      <c r="AO69" s="12" t="e">
        <f t="shared" si="670"/>
        <v>#DIV/0!</v>
      </c>
      <c r="AP69" s="35"/>
      <c r="AQ69" s="49"/>
      <c r="AR69" s="12" t="e">
        <f t="shared" si="671"/>
        <v>#DIV/0!</v>
      </c>
      <c r="AS69" s="34"/>
      <c r="AT69" s="34"/>
      <c r="AU69" s="34"/>
      <c r="AV69" s="35"/>
      <c r="AW69" s="49"/>
      <c r="AX69" s="12" t="e">
        <f t="shared" si="672"/>
        <v>#DIV/0!</v>
      </c>
      <c r="AY69" s="12"/>
      <c r="AZ69" s="12"/>
      <c r="BA69" s="12" t="e">
        <f t="shared" si="673"/>
        <v>#DIV/0!</v>
      </c>
      <c r="BB69" s="12"/>
      <c r="BC69" s="12"/>
      <c r="BD69" s="12"/>
      <c r="BE69" s="34"/>
      <c r="BF69" s="34"/>
      <c r="BG69" s="12"/>
      <c r="BH69" s="34"/>
      <c r="BI69" s="34"/>
      <c r="BJ69" s="34"/>
      <c r="BK69" s="36"/>
      <c r="BL69" s="36"/>
      <c r="BM69" s="12" t="e">
        <f t="shared" si="676"/>
        <v>#DIV/0!</v>
      </c>
      <c r="BN69" s="6"/>
      <c r="BO69" s="6"/>
      <c r="BP69" s="12" t="e">
        <f t="shared" si="677"/>
        <v>#DIV/0!</v>
      </c>
      <c r="BQ69" s="32"/>
      <c r="BR69" s="32"/>
      <c r="BS69" s="12" t="e">
        <f t="shared" si="678"/>
        <v>#DIV/0!</v>
      </c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12" t="e">
        <f t="shared" si="679"/>
        <v>#DIV/0!</v>
      </c>
      <c r="CI69" s="6">
        <f t="shared" si="725"/>
        <v>7500</v>
      </c>
      <c r="CJ69" s="6">
        <f t="shared" si="725"/>
        <v>7500</v>
      </c>
      <c r="CK69" s="12">
        <f t="shared" si="713"/>
        <v>100</v>
      </c>
      <c r="CL69" s="35"/>
      <c r="CM69" s="35"/>
      <c r="CN69" s="12" t="e">
        <f t="shared" si="726"/>
        <v>#DIV/0!</v>
      </c>
      <c r="CO69" s="35"/>
      <c r="CP69" s="35"/>
      <c r="CQ69" s="12" t="e">
        <f t="shared" si="727"/>
        <v>#DIV/0!</v>
      </c>
      <c r="CR69" s="35"/>
      <c r="CS69" s="35"/>
      <c r="CT69" s="12" t="e">
        <f t="shared" si="728"/>
        <v>#DIV/0!</v>
      </c>
      <c r="CU69" s="35"/>
      <c r="CV69" s="35"/>
      <c r="CW69" s="12" t="e">
        <f t="shared" si="729"/>
        <v>#DIV/0!</v>
      </c>
      <c r="CX69" s="35">
        <f>7500</f>
        <v>7500</v>
      </c>
      <c r="CY69" s="35">
        <f>7500</f>
        <v>7500</v>
      </c>
      <c r="CZ69" s="12">
        <f t="shared" si="685"/>
        <v>100</v>
      </c>
      <c r="DA69" s="6">
        <f>DD69+DJ69+DM69+DP69+DS69+DV69+DY69</f>
        <v>0</v>
      </c>
      <c r="DB69" s="6">
        <f>DE69+DK69+DN69+DQ69+DT69+DW69+DZ69</f>
        <v>0</v>
      </c>
      <c r="DC69" s="12" t="e">
        <f t="shared" si="650"/>
        <v>#DIV/0!</v>
      </c>
      <c r="DD69" s="35"/>
      <c r="DE69" s="35"/>
      <c r="DF69" s="12" t="e">
        <f t="shared" si="651"/>
        <v>#DIV/0!</v>
      </c>
      <c r="DG69" s="65">
        <f t="shared" si="730"/>
        <v>0</v>
      </c>
      <c r="DH69" s="65">
        <f t="shared" si="730"/>
        <v>0</v>
      </c>
      <c r="DI69" s="12" t="e">
        <f t="shared" si="80"/>
        <v>#DIV/0!</v>
      </c>
      <c r="DJ69" s="35"/>
      <c r="DK69" s="35"/>
      <c r="DL69" s="12" t="e">
        <f t="shared" si="652"/>
        <v>#DIV/0!</v>
      </c>
      <c r="DM69" s="35"/>
      <c r="DN69" s="35"/>
      <c r="DO69" s="12" t="e">
        <f t="shared" si="653"/>
        <v>#DIV/0!</v>
      </c>
      <c r="DP69" s="35"/>
      <c r="DQ69" s="35"/>
      <c r="DR69" s="12"/>
      <c r="DS69" s="35"/>
      <c r="DT69" s="35"/>
      <c r="DU69" s="12" t="e">
        <f t="shared" si="655"/>
        <v>#DIV/0!</v>
      </c>
      <c r="DV69" s="35"/>
      <c r="DW69" s="49"/>
      <c r="DX69" s="12" t="e">
        <f t="shared" si="656"/>
        <v>#DIV/0!</v>
      </c>
      <c r="DY69" s="35"/>
      <c r="DZ69" s="35"/>
      <c r="EA69" s="12" t="e">
        <f t="shared" si="657"/>
        <v>#DIV/0!</v>
      </c>
      <c r="EB69" s="6">
        <f>I69+U69+BB69+BN69+CI69+DA69+BK69</f>
        <v>7500</v>
      </c>
      <c r="EC69" s="6">
        <f>J69+V69+BC69+BO69+CJ69+DB69+BL69</f>
        <v>7500</v>
      </c>
      <c r="ED69" s="12">
        <f t="shared" si="658"/>
        <v>100</v>
      </c>
    </row>
    <row r="70" spans="1:149" x14ac:dyDescent="0.25">
      <c r="A70" s="31">
        <v>1301</v>
      </c>
      <c r="B70" s="15">
        <v>730</v>
      </c>
      <c r="C70" s="5" t="s">
        <v>105</v>
      </c>
      <c r="D70" s="32"/>
      <c r="E70" s="32"/>
      <c r="F70" s="6">
        <f>I70+U70+BB70+BN70+CI70+BK70+AY70</f>
        <v>2000</v>
      </c>
      <c r="G70" s="6">
        <f>J70+V70+BC70+BO70+CJ70+BL70+AZ70</f>
        <v>0</v>
      </c>
      <c r="H70" s="12">
        <f t="shared" si="659"/>
        <v>0</v>
      </c>
      <c r="I70" s="6">
        <f t="shared" si="723"/>
        <v>0</v>
      </c>
      <c r="J70" s="6">
        <f t="shared" si="723"/>
        <v>0</v>
      </c>
      <c r="K70" s="12" t="e">
        <f t="shared" si="660"/>
        <v>#DIV/0!</v>
      </c>
      <c r="L70" s="35"/>
      <c r="M70" s="35"/>
      <c r="N70" s="12" t="e">
        <f t="shared" si="661"/>
        <v>#DIV/0!</v>
      </c>
      <c r="O70" s="32"/>
      <c r="P70" s="32"/>
      <c r="Q70" s="12"/>
      <c r="R70" s="35"/>
      <c r="S70" s="35"/>
      <c r="T70" s="12" t="e">
        <f t="shared" si="663"/>
        <v>#DIV/0!</v>
      </c>
      <c r="U70" s="6">
        <f t="shared" si="724"/>
        <v>0</v>
      </c>
      <c r="V70" s="6">
        <f t="shared" si="724"/>
        <v>0</v>
      </c>
      <c r="W70" s="12" t="e">
        <f t="shared" si="664"/>
        <v>#DIV/0!</v>
      </c>
      <c r="X70" s="35"/>
      <c r="Y70" s="35"/>
      <c r="Z70" s="12" t="e">
        <f t="shared" si="665"/>
        <v>#DIV/0!</v>
      </c>
      <c r="AA70" s="35"/>
      <c r="AB70" s="35"/>
      <c r="AC70" s="12" t="e">
        <f t="shared" si="666"/>
        <v>#DIV/0!</v>
      </c>
      <c r="AD70" s="35"/>
      <c r="AE70" s="35"/>
      <c r="AF70" s="12" t="e">
        <f t="shared" si="667"/>
        <v>#DIV/0!</v>
      </c>
      <c r="AG70" s="35"/>
      <c r="AH70" s="35"/>
      <c r="AI70" s="12" t="e">
        <f t="shared" si="668"/>
        <v>#DIV/0!</v>
      </c>
      <c r="AJ70" s="34"/>
      <c r="AK70" s="35"/>
      <c r="AL70" s="12" t="e">
        <f t="shared" si="669"/>
        <v>#DIV/0!</v>
      </c>
      <c r="AM70" s="35"/>
      <c r="AN70" s="35"/>
      <c r="AO70" s="12" t="e">
        <f t="shared" si="670"/>
        <v>#DIV/0!</v>
      </c>
      <c r="AP70" s="35"/>
      <c r="AQ70" s="49"/>
      <c r="AR70" s="12" t="e">
        <f t="shared" si="671"/>
        <v>#DIV/0!</v>
      </c>
      <c r="AS70" s="34"/>
      <c r="AT70" s="34"/>
      <c r="AU70" s="34"/>
      <c r="AV70" s="35"/>
      <c r="AW70" s="49"/>
      <c r="AX70" s="12" t="e">
        <f t="shared" si="672"/>
        <v>#DIV/0!</v>
      </c>
      <c r="AY70" s="6">
        <f>2000</f>
        <v>2000</v>
      </c>
      <c r="AZ70" s="12"/>
      <c r="BA70" s="12">
        <f t="shared" si="673"/>
        <v>0</v>
      </c>
      <c r="BB70" s="12"/>
      <c r="BC70" s="12"/>
      <c r="BD70" s="12"/>
      <c r="BE70" s="34"/>
      <c r="BF70" s="34"/>
      <c r="BG70" s="12"/>
      <c r="BH70" s="34"/>
      <c r="BI70" s="34"/>
      <c r="BJ70" s="34"/>
      <c r="BK70" s="36"/>
      <c r="BL70" s="36"/>
      <c r="BM70" s="12" t="e">
        <f t="shared" si="676"/>
        <v>#DIV/0!</v>
      </c>
      <c r="BN70" s="6"/>
      <c r="BO70" s="6"/>
      <c r="BP70" s="12" t="e">
        <f t="shared" si="677"/>
        <v>#DIV/0!</v>
      </c>
      <c r="BQ70" s="32"/>
      <c r="BR70" s="32"/>
      <c r="BS70" s="12" t="e">
        <f t="shared" si="678"/>
        <v>#DIV/0!</v>
      </c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12" t="e">
        <f t="shared" si="679"/>
        <v>#DIV/0!</v>
      </c>
      <c r="CI70" s="6"/>
      <c r="CJ70" s="6"/>
      <c r="CK70" s="12" t="e">
        <f t="shared" si="713"/>
        <v>#DIV/0!</v>
      </c>
      <c r="CL70" s="35"/>
      <c r="CM70" s="35"/>
      <c r="CN70" s="12" t="e">
        <f t="shared" si="726"/>
        <v>#DIV/0!</v>
      </c>
      <c r="CO70" s="35"/>
      <c r="CP70" s="35"/>
      <c r="CQ70" s="12" t="e">
        <f t="shared" si="727"/>
        <v>#DIV/0!</v>
      </c>
      <c r="CR70" s="35"/>
      <c r="CS70" s="35"/>
      <c r="CT70" s="12" t="e">
        <f t="shared" si="728"/>
        <v>#DIV/0!</v>
      </c>
      <c r="CU70" s="35"/>
      <c r="CV70" s="35"/>
      <c r="CW70" s="12" t="e">
        <f t="shared" si="729"/>
        <v>#DIV/0!</v>
      </c>
      <c r="CX70" s="35"/>
      <c r="CY70" s="35"/>
      <c r="CZ70" s="12" t="e">
        <f t="shared" si="685"/>
        <v>#DIV/0!</v>
      </c>
      <c r="DA70" s="6"/>
      <c r="DB70" s="6"/>
      <c r="DC70" s="12" t="e">
        <f t="shared" si="650"/>
        <v>#DIV/0!</v>
      </c>
      <c r="DD70" s="35"/>
      <c r="DE70" s="35"/>
      <c r="DF70" s="12" t="e">
        <f t="shared" si="651"/>
        <v>#DIV/0!</v>
      </c>
      <c r="DG70" s="65">
        <f t="shared" si="730"/>
        <v>0</v>
      </c>
      <c r="DH70" s="65">
        <f t="shared" si="730"/>
        <v>0</v>
      </c>
      <c r="DI70" s="12" t="e">
        <f t="shared" si="80"/>
        <v>#DIV/0!</v>
      </c>
      <c r="DJ70" s="35"/>
      <c r="DK70" s="35"/>
      <c r="DL70" s="12" t="e">
        <f t="shared" si="652"/>
        <v>#DIV/0!</v>
      </c>
      <c r="DM70" s="35"/>
      <c r="DN70" s="35"/>
      <c r="DO70" s="12" t="e">
        <f t="shared" si="653"/>
        <v>#DIV/0!</v>
      </c>
      <c r="DP70" s="35"/>
      <c r="DQ70" s="35"/>
      <c r="DR70" s="12"/>
      <c r="DS70" s="35"/>
      <c r="DT70" s="35"/>
      <c r="DU70" s="12" t="e">
        <f t="shared" si="655"/>
        <v>#DIV/0!</v>
      </c>
      <c r="DV70" s="35"/>
      <c r="DW70" s="49"/>
      <c r="DX70" s="12" t="e">
        <f t="shared" si="656"/>
        <v>#DIV/0!</v>
      </c>
      <c r="DY70" s="35"/>
      <c r="DZ70" s="35"/>
      <c r="EA70" s="12" t="e">
        <f t="shared" si="657"/>
        <v>#DIV/0!</v>
      </c>
      <c r="EB70" s="6">
        <f>I70+U70+BB70+BN70+CI70+DA70+BK70+AY70</f>
        <v>2000</v>
      </c>
      <c r="EC70" s="6">
        <f>J70+V70+BC70+BO70+CJ70+DB70+BL70+AZ70</f>
        <v>0</v>
      </c>
      <c r="ED70" s="12">
        <f t="shared" si="658"/>
        <v>0</v>
      </c>
    </row>
    <row r="71" spans="1:149" x14ac:dyDescent="0.25">
      <c r="A71" s="30">
        <v>1403</v>
      </c>
      <c r="B71" s="30"/>
      <c r="C71" s="13" t="s">
        <v>76</v>
      </c>
      <c r="D71" s="36"/>
      <c r="E71" s="36"/>
      <c r="F71" s="37">
        <f>I71+U71+BB71+BN71+CI71+BK71</f>
        <v>238742</v>
      </c>
      <c r="G71" s="37">
        <f t="shared" si="722"/>
        <v>39791</v>
      </c>
      <c r="H71" s="12">
        <f t="shared" si="659"/>
        <v>16.666945908135141</v>
      </c>
      <c r="I71" s="10">
        <f>L71+O71+R71</f>
        <v>0</v>
      </c>
      <c r="J71" s="10">
        <f>M71+P71+S71</f>
        <v>0</v>
      </c>
      <c r="K71" s="12" t="e">
        <f t="shared" si="660"/>
        <v>#DIV/0!</v>
      </c>
      <c r="L71" s="33"/>
      <c r="M71" s="33"/>
      <c r="N71" s="12" t="e">
        <f t="shared" si="661"/>
        <v>#DIV/0!</v>
      </c>
      <c r="O71" s="36"/>
      <c r="P71" s="36"/>
      <c r="Q71" s="12" t="e">
        <f t="shared" si="662"/>
        <v>#DIV/0!</v>
      </c>
      <c r="R71" s="33"/>
      <c r="S71" s="33"/>
      <c r="T71" s="12" t="e">
        <f t="shared" si="663"/>
        <v>#DIV/0!</v>
      </c>
      <c r="U71" s="10">
        <f t="shared" si="724"/>
        <v>0</v>
      </c>
      <c r="V71" s="10">
        <f t="shared" si="724"/>
        <v>0</v>
      </c>
      <c r="W71" s="12" t="e">
        <f t="shared" si="664"/>
        <v>#DIV/0!</v>
      </c>
      <c r="X71" s="33"/>
      <c r="Y71" s="33"/>
      <c r="Z71" s="12" t="e">
        <f t="shared" si="665"/>
        <v>#DIV/0!</v>
      </c>
      <c r="AA71" s="33"/>
      <c r="AB71" s="33"/>
      <c r="AC71" s="12" t="e">
        <f t="shared" ref="AC71:AC76" si="731">AB71/AA71*100</f>
        <v>#DIV/0!</v>
      </c>
      <c r="AD71" s="33"/>
      <c r="AE71" s="33"/>
      <c r="AF71" s="12" t="e">
        <f t="shared" ref="AF71:AF76" si="732">AE71/AD71*100</f>
        <v>#DIV/0!</v>
      </c>
      <c r="AG71" s="33"/>
      <c r="AH71" s="33"/>
      <c r="AI71" s="12" t="e">
        <f t="shared" ref="AI71:AI76" si="733">AH71/AG71*100</f>
        <v>#DIV/0!</v>
      </c>
      <c r="AJ71" s="38"/>
      <c r="AK71" s="33"/>
      <c r="AL71" s="12" t="e">
        <f t="shared" ref="AL71:AL76" si="734">AK71/AJ71*100</f>
        <v>#DIV/0!</v>
      </c>
      <c r="AM71" s="33"/>
      <c r="AN71" s="33"/>
      <c r="AO71" s="12" t="e">
        <f t="shared" ref="AO71:AO76" si="735">AN71/AM71*100</f>
        <v>#DIV/0!</v>
      </c>
      <c r="AP71" s="33"/>
      <c r="AQ71" s="33"/>
      <c r="AR71" s="12" t="e">
        <f t="shared" ref="AR71:AR76" si="736">AQ71/AP71*100</f>
        <v>#DIV/0!</v>
      </c>
      <c r="AS71" s="34"/>
      <c r="AT71" s="34"/>
      <c r="AU71" s="34"/>
      <c r="AV71" s="33"/>
      <c r="AW71" s="33"/>
      <c r="AX71" s="12" t="e">
        <f t="shared" ref="AX71:AX76" si="737">AW71/AV71*100</f>
        <v>#DIV/0!</v>
      </c>
      <c r="AY71" s="12"/>
      <c r="AZ71" s="12"/>
      <c r="BA71" s="12" t="e">
        <f t="shared" si="673"/>
        <v>#DIV/0!</v>
      </c>
      <c r="BB71" s="11">
        <f>BE71</f>
        <v>0</v>
      </c>
      <c r="BC71" s="11">
        <f>BF71</f>
        <v>0</v>
      </c>
      <c r="BD71" s="12" t="e">
        <f t="shared" ref="BD71:BD76" si="738">BC71/BB71*100</f>
        <v>#DIV/0!</v>
      </c>
      <c r="BE71" s="38"/>
      <c r="BF71" s="38"/>
      <c r="BG71" s="12" t="e">
        <f t="shared" ref="BG71:BG76" si="739">BF71/BE71*100</f>
        <v>#DIV/0!</v>
      </c>
      <c r="BH71" s="34"/>
      <c r="BI71" s="34"/>
      <c r="BJ71" s="34"/>
      <c r="BK71" s="33">
        <f>238742</f>
        <v>238742</v>
      </c>
      <c r="BL71" s="33">
        <f>39791</f>
        <v>39791</v>
      </c>
      <c r="BM71" s="12">
        <f t="shared" ref="BM71:BM76" si="740">BL71/BK71*100</f>
        <v>16.666945908135141</v>
      </c>
      <c r="BN71" s="10">
        <f>BQ71+CF71</f>
        <v>0</v>
      </c>
      <c r="BO71" s="10">
        <f>BR71+CG71</f>
        <v>0</v>
      </c>
      <c r="BP71" s="12" t="e">
        <f t="shared" ref="BP71:BP76" si="741">BO71/BN71*100</f>
        <v>#DIV/0!</v>
      </c>
      <c r="BQ71" s="36"/>
      <c r="BR71" s="36"/>
      <c r="BS71" s="12" t="e">
        <f t="shared" ref="BS71:BS76" si="742">BR71/BQ71*100</f>
        <v>#DIV/0!</v>
      </c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12" t="e">
        <f t="shared" ref="CH71:CH76" si="743">CG71/CF71*100</f>
        <v>#DIV/0!</v>
      </c>
      <c r="CI71" s="6">
        <f t="shared" si="725"/>
        <v>0</v>
      </c>
      <c r="CJ71" s="6">
        <f t="shared" si="725"/>
        <v>0</v>
      </c>
      <c r="CK71" s="12" t="e">
        <f t="shared" si="713"/>
        <v>#DIV/0!</v>
      </c>
      <c r="CL71" s="35"/>
      <c r="CM71" s="35"/>
      <c r="CN71" s="12" t="e">
        <f t="shared" si="726"/>
        <v>#DIV/0!</v>
      </c>
      <c r="CO71" s="35"/>
      <c r="CP71" s="35"/>
      <c r="CQ71" s="12" t="e">
        <f t="shared" ref="CQ71:CQ76" si="744">CP71/CO71*100</f>
        <v>#DIV/0!</v>
      </c>
      <c r="CR71" s="35"/>
      <c r="CS71" s="35"/>
      <c r="CT71" s="12" t="e">
        <f t="shared" ref="CT71:CT76" si="745">CS71/CR71*100</f>
        <v>#DIV/0!</v>
      </c>
      <c r="CU71" s="35"/>
      <c r="CV71" s="35"/>
      <c r="CW71" s="12" t="e">
        <f t="shared" ref="CW71:CW76" si="746">CV71/CU71*100</f>
        <v>#DIV/0!</v>
      </c>
      <c r="CX71" s="35"/>
      <c r="CY71" s="35"/>
      <c r="CZ71" s="12" t="e">
        <f t="shared" si="685"/>
        <v>#DIV/0!</v>
      </c>
      <c r="DA71" s="10">
        <f>DD71+DJ71+DM71+DP71+DS71+DV71</f>
        <v>0</v>
      </c>
      <c r="DB71" s="10">
        <f>DE71+DK71+DN71+DQ71+DT71+DW71</f>
        <v>0</v>
      </c>
      <c r="DC71" s="12" t="e">
        <f t="shared" si="650"/>
        <v>#DIV/0!</v>
      </c>
      <c r="DD71" s="33"/>
      <c r="DE71" s="33"/>
      <c r="DF71" s="12" t="e">
        <f t="shared" si="651"/>
        <v>#DIV/0!</v>
      </c>
      <c r="DG71" s="66"/>
      <c r="DH71" s="66"/>
      <c r="DI71" s="12" t="e">
        <f t="shared" si="80"/>
        <v>#DIV/0!</v>
      </c>
      <c r="DJ71" s="33"/>
      <c r="DK71" s="33"/>
      <c r="DL71" s="12" t="e">
        <f t="shared" ref="DL71:DL76" si="747">DK71/DJ71*100</f>
        <v>#DIV/0!</v>
      </c>
      <c r="DM71" s="33"/>
      <c r="DN71" s="33"/>
      <c r="DO71" s="12" t="e">
        <f t="shared" ref="DO71:DO76" si="748">DN71/DM71*100</f>
        <v>#DIV/0!</v>
      </c>
      <c r="DP71" s="33"/>
      <c r="DQ71" s="33"/>
      <c r="DR71" s="12" t="e">
        <f t="shared" ref="DR71:DR76" si="749">DQ71/DP71*100</f>
        <v>#DIV/0!</v>
      </c>
      <c r="DS71" s="33"/>
      <c r="DT71" s="33"/>
      <c r="DU71" s="12" t="e">
        <f t="shared" si="655"/>
        <v>#DIV/0!</v>
      </c>
      <c r="DV71" s="33"/>
      <c r="DW71" s="33"/>
      <c r="DX71" s="12" t="e">
        <f t="shared" ref="DX71:DX76" si="750">DW71/DV71*100</f>
        <v>#DIV/0!</v>
      </c>
      <c r="DY71" s="38"/>
      <c r="DZ71" s="38"/>
      <c r="EA71" s="12" t="e">
        <f t="shared" si="657"/>
        <v>#DIV/0!</v>
      </c>
      <c r="EB71" s="6">
        <f>I71+U71+BB71+BN71+CI71+DA71+BK71</f>
        <v>238742</v>
      </c>
      <c r="EC71" s="6">
        <f>J71+V71+BC71+BO71+CJ71+DB71+BL71</f>
        <v>39791</v>
      </c>
      <c r="ED71" s="12">
        <f t="shared" si="658"/>
        <v>16.666945908135141</v>
      </c>
      <c r="EE71">
        <f t="shared" ref="EE71" si="751">IF(M71&lt;=L71,1,0)</f>
        <v>1</v>
      </c>
      <c r="EF71">
        <f t="shared" ref="EF71" si="752">IF(S71&lt;=R71,1,0)</f>
        <v>1</v>
      </c>
      <c r="EG71">
        <f t="shared" ref="EG71" si="753">IF(Y71&lt;=X71,1,0)</f>
        <v>1</v>
      </c>
      <c r="EH71">
        <f t="shared" ref="EH71" si="754">IF(AE71&lt;=AD71,1,0)</f>
        <v>1</v>
      </c>
      <c r="EI71">
        <f t="shared" ref="EI71" si="755">IF(AN71&lt;=AM71,1,0)</f>
        <v>1</v>
      </c>
      <c r="EJ71">
        <f t="shared" ref="EJ71" si="756">IF(AQ71&lt;=AP71,1,0)</f>
        <v>1</v>
      </c>
      <c r="EK71">
        <f t="shared" ref="EK71" si="757">IF(BL71&lt;=BK71,1,0)</f>
        <v>1</v>
      </c>
      <c r="EL71">
        <f t="shared" ref="EL71" si="758">IF(CG71&lt;=CF71,1,0)</f>
        <v>1</v>
      </c>
      <c r="EM71">
        <f t="shared" ref="EM71" si="759">IF(CJ71&lt;=CI71,1,0)</f>
        <v>1</v>
      </c>
      <c r="EN71">
        <f t="shared" ref="EN71" si="760">IF(DE71&lt;=DD71,1,0)</f>
        <v>1</v>
      </c>
      <c r="EO71">
        <f t="shared" ref="EO71" si="761">IF(DT71&lt;=DS71,1,0)</f>
        <v>1</v>
      </c>
      <c r="EP71">
        <f t="shared" ref="EP71" si="762">IF(DW71&lt;=DV71,1,0)</f>
        <v>1</v>
      </c>
      <c r="EQ71">
        <f t="shared" ref="EQ71" si="763">SUM(EE71:EP71)</f>
        <v>12</v>
      </c>
    </row>
    <row r="72" spans="1:149" x14ac:dyDescent="0.25">
      <c r="A72" s="5"/>
      <c r="B72" s="5"/>
      <c r="C72" s="39" t="s">
        <v>27</v>
      </c>
      <c r="D72" s="36" t="e">
        <f>D4+#REF!+D33+#REF!+D56+#REF!+D65</f>
        <v>#REF!</v>
      </c>
      <c r="E72" s="36" t="e">
        <f>E4+#REF!+E33+#REF!+E56+#REF!+E65</f>
        <v>#REF!</v>
      </c>
      <c r="F72" s="40">
        <f>F4+F33+F56+F65+F20+F23+F67+F71+F54+F70</f>
        <v>30855697</v>
      </c>
      <c r="G72" s="40">
        <f>G4+G33+G56+G65+G20+G23+G67+G71+G54+G70</f>
        <v>2980720.8200000003</v>
      </c>
      <c r="H72" s="12">
        <f t="shared" si="659"/>
        <v>9.6601960409450491</v>
      </c>
      <c r="I72" s="40">
        <f>I4+I33+I56+I65+I20+I23+I67+I71+I54</f>
        <v>9257800</v>
      </c>
      <c r="J72" s="40">
        <f>J4+J33+J56+J65+J20+J23+J67+J71+J54</f>
        <v>1813258.7000000002</v>
      </c>
      <c r="K72" s="12">
        <f t="shared" si="660"/>
        <v>19.586280757847437</v>
      </c>
      <c r="L72" s="40">
        <f>L4+L33+L56+L65+L20+L23+L67+L71+L54</f>
        <v>7110500</v>
      </c>
      <c r="M72" s="40">
        <f>M4+M33+M56+M65+M20+M23+M67+M71+M54</f>
        <v>1427442.1200000003</v>
      </c>
      <c r="N72" s="12">
        <f t="shared" si="661"/>
        <v>20.075130018986012</v>
      </c>
      <c r="O72" s="40">
        <f>O4+O33+O56+O65+O20+O23+O67+O71+O54</f>
        <v>0</v>
      </c>
      <c r="P72" s="40">
        <f>P4+P33+P56+P65+P20+P23+P67+P71+P54</f>
        <v>0</v>
      </c>
      <c r="Q72" s="12" t="e">
        <f t="shared" si="662"/>
        <v>#DIV/0!</v>
      </c>
      <c r="R72" s="40">
        <f>R4+R33+R56+R65+R20+R23+R67+R71+R54</f>
        <v>2147300</v>
      </c>
      <c r="S72" s="40">
        <f>S4+S33+S56+S65+S20+S23+S67+S71+S54</f>
        <v>385816.58</v>
      </c>
      <c r="T72" s="12">
        <f t="shared" si="663"/>
        <v>17.967521072975366</v>
      </c>
      <c r="U72" s="40">
        <f>U4+U33+U56+U65+U20+U23+U67+U71+U54</f>
        <v>20583155</v>
      </c>
      <c r="V72" s="40">
        <f>V4+V33+V56+V65+V20+V23+V67+V71+V54</f>
        <v>492195.36</v>
      </c>
      <c r="W72" s="12">
        <f t="shared" si="664"/>
        <v>2.3912532359592102</v>
      </c>
      <c r="X72" s="40">
        <f>X4+X33+X56+X65+X20+X23+X67+X71+X54</f>
        <v>113100</v>
      </c>
      <c r="Y72" s="40">
        <f>Y4+Y33+Y56+Y65+Y20+Y23+Y67+Y71+Y54</f>
        <v>39815.14</v>
      </c>
      <c r="Z72" s="12">
        <f t="shared" si="665"/>
        <v>35.203483642793984</v>
      </c>
      <c r="AA72" s="40">
        <f>AA4+AA33+AA56+AA65+AA20+AA23+AA67+AA71+AA54</f>
        <v>3600</v>
      </c>
      <c r="AB72" s="40">
        <f>AB4+AB33+AB56+AB65+AB20+AB23+AB67+AB71+AB54</f>
        <v>900</v>
      </c>
      <c r="AC72" s="12">
        <f t="shared" si="731"/>
        <v>25</v>
      </c>
      <c r="AD72" s="40">
        <f>AD4+AD33+AD56+AD65+AD20+AD23+AD67+AD71+AD54</f>
        <v>508900</v>
      </c>
      <c r="AE72" s="40">
        <f>AE4+AE33+AE56+AE65+AE20+AE23+AE67+AE71+AE54</f>
        <v>280643.82</v>
      </c>
      <c r="AF72" s="12">
        <f t="shared" si="732"/>
        <v>55.147144822165458</v>
      </c>
      <c r="AG72" s="40">
        <f>AG4+AG33+AG56+AG65+AG20+AG23+AG67+AG71+AG54</f>
        <v>0</v>
      </c>
      <c r="AH72" s="40">
        <f>AH4+AH33+AH56+AH65+AH20+AH23+AH67+AH71+AH54</f>
        <v>0</v>
      </c>
      <c r="AI72" s="12" t="e">
        <f t="shared" si="733"/>
        <v>#DIV/0!</v>
      </c>
      <c r="AJ72" s="40">
        <f>AJ4+AJ33+AJ56+AJ65+AJ20+AJ23+AJ67+AJ71+AJ54</f>
        <v>0</v>
      </c>
      <c r="AK72" s="40">
        <f>AK4+AK33+AK56+AK65+AK20+AK23+AK67+AK71+AK54</f>
        <v>0</v>
      </c>
      <c r="AL72" s="12" t="e">
        <f t="shared" si="734"/>
        <v>#DIV/0!</v>
      </c>
      <c r="AM72" s="40">
        <f>AM4+AM33+AM56+AM65+AM20+AM23+AM67+AM71+AM54</f>
        <v>2981892</v>
      </c>
      <c r="AN72" s="40">
        <f>AN4+AN33+AN56+AN65+AN20+AN23+AN67+AN71+AN54</f>
        <v>600</v>
      </c>
      <c r="AO72" s="12">
        <f t="shared" si="735"/>
        <v>2.012145309085641E-2</v>
      </c>
      <c r="AP72" s="40">
        <f>AP4+AP33+AP56+AP65+AP20+AP23+AP67+AP71+AP54</f>
        <v>4982863</v>
      </c>
      <c r="AQ72" s="40">
        <f>AQ4+AQ33+AQ56+AQ65+AQ20+AQ23+AQ67+AQ71+AQ54</f>
        <v>170236.4</v>
      </c>
      <c r="AR72" s="12">
        <f t="shared" si="736"/>
        <v>3.416437497880235</v>
      </c>
      <c r="AS72" s="40">
        <f>AS4+AS33+AS56+AS65+AS20+AS23+AS67+AS71+AS54</f>
        <v>0</v>
      </c>
      <c r="AT72" s="40">
        <f>AT4+AT33+AT56+AT65+AT20+AT23+AT67+AT71+AT54</f>
        <v>0</v>
      </c>
      <c r="AU72" s="12" t="e">
        <f t="shared" ref="AU72:AU76" si="764">AT72/AS72*100</f>
        <v>#DIV/0!</v>
      </c>
      <c r="AV72" s="40">
        <f>AV4+AV33+AV56+AV65+AV20+AV23+AV67+AV71+AV54+AV70</f>
        <v>11992800</v>
      </c>
      <c r="AW72" s="40">
        <f>AW4+AW33+AW56+AW65+AW20+AW23+AW67+AW71+AW54+AW70</f>
        <v>0</v>
      </c>
      <c r="AX72" s="12">
        <f t="shared" si="737"/>
        <v>0</v>
      </c>
      <c r="AY72" s="40">
        <f>AY4+AY33+AY56+AY65+AY20+AY23+AY67+AY71+AY54+AY70</f>
        <v>2000</v>
      </c>
      <c r="AZ72" s="40">
        <f>AZ4+AZ33+AZ56+AZ65+AZ20+AZ23+AZ67+AZ71+AZ54+AZ70</f>
        <v>0</v>
      </c>
      <c r="BA72" s="12">
        <f t="shared" si="673"/>
        <v>0</v>
      </c>
      <c r="BB72" s="40">
        <f>BB4+BB33+BB56+BB65+BB20+BB23+BB67+BB71+BB54</f>
        <v>0</v>
      </c>
      <c r="BC72" s="40">
        <f>BC4+BC33+BC56+BC65+BC20+BC23+BC67+BC71+BC54</f>
        <v>0</v>
      </c>
      <c r="BD72" s="12" t="e">
        <f t="shared" si="738"/>
        <v>#DIV/0!</v>
      </c>
      <c r="BE72" s="40">
        <f>BE4+BE33+BE56+BE65+BE20+BE23+BE67+BE71+BE54</f>
        <v>0</v>
      </c>
      <c r="BF72" s="40">
        <f>BF4+BF33+BF56+BF65+BF20+BF23+BF67+BF71+BF54</f>
        <v>0</v>
      </c>
      <c r="BG72" s="12" t="e">
        <f t="shared" si="739"/>
        <v>#DIV/0!</v>
      </c>
      <c r="BH72" s="34"/>
      <c r="BI72" s="34"/>
      <c r="BJ72" s="34"/>
      <c r="BK72" s="40">
        <f>BK4+BK33+BK56+BK65+BK20+BK23+BK67+BK71+BK54</f>
        <v>238742</v>
      </c>
      <c r="BL72" s="40">
        <f>BL4+BL33+BL56+BL65+BL20+BL23+BL67+BL71+BL54</f>
        <v>39791</v>
      </c>
      <c r="BM72" s="12">
        <f t="shared" si="740"/>
        <v>16.666945908135141</v>
      </c>
      <c r="BN72" s="40">
        <f>BN4+BN33+BN56+BN65+BN20+BN23+BN67+BN71+BN54</f>
        <v>120000</v>
      </c>
      <c r="BO72" s="40">
        <f>BO4+BO33+BO56+BO65+BO20+BO23+BO67+BO71+BO54</f>
        <v>30000</v>
      </c>
      <c r="BP72" s="12">
        <f t="shared" si="741"/>
        <v>25</v>
      </c>
      <c r="BQ72" s="40">
        <f>BQ4+BQ33+BQ56+BQ65+BQ20+BQ23+BQ67+BQ71+BQ54</f>
        <v>0</v>
      </c>
      <c r="BR72" s="40">
        <f>BR4+BR33+BR56+BR65+BR20+BR23+BR67+BR71+BR54</f>
        <v>0</v>
      </c>
      <c r="BS72" s="12" t="e">
        <f t="shared" si="742"/>
        <v>#DIV/0!</v>
      </c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40">
        <f>CF4+CF33+CF56+CF65+CF20+CF23+CF67+CF71+CF54</f>
        <v>120000</v>
      </c>
      <c r="CG72" s="40">
        <f>CG4+CG33+CG56+CG65+CG20+CG23+CG67+CG71+CG54</f>
        <v>30000</v>
      </c>
      <c r="CH72" s="12">
        <f t="shared" si="743"/>
        <v>25</v>
      </c>
      <c r="CI72" s="40">
        <f>CI4+CI33+CI56+CI65+CI20+CI23+CI67+CI71+CI54</f>
        <v>654000</v>
      </c>
      <c r="CJ72" s="40">
        <f>CJ4+CJ33+CJ56+CJ65+CJ20+CJ23+CJ67+CJ71+CJ54</f>
        <v>605475.76</v>
      </c>
      <c r="CK72" s="12">
        <f t="shared" si="713"/>
        <v>92.580391437308876</v>
      </c>
      <c r="CL72" s="40">
        <f>CL4+CL33+CL56+CL65+CL20+CL23+CL67+CL71+CL54</f>
        <v>590000</v>
      </c>
      <c r="CM72" s="40">
        <f>CM4+CM33+CM56+CM65+CM20+CM23+CM67+CM71+CM54</f>
        <v>589652</v>
      </c>
      <c r="CN72" s="12">
        <f t="shared" si="726"/>
        <v>99.941016949152541</v>
      </c>
      <c r="CO72" s="40">
        <f>CO4+CO33+CO56+CO65+CO20+CO23+CO67+CO71+CO54</f>
        <v>3400</v>
      </c>
      <c r="CP72" s="40">
        <f>CP4+CP33+CP56+CP65+CP20+CP23+CP67+CP71+CP54</f>
        <v>3261.2599999999998</v>
      </c>
      <c r="CQ72" s="12">
        <f t="shared" si="744"/>
        <v>95.91941176470587</v>
      </c>
      <c r="CR72" s="40">
        <f>CR4+CR33+CR56+CR65+CR20+CR23+CR67+CR71+CR54</f>
        <v>0</v>
      </c>
      <c r="CS72" s="40">
        <f>CS4+CS33+CS56+CS65+CS20+CS23+CS67+CS71+CS54</f>
        <v>0</v>
      </c>
      <c r="CT72" s="12" t="e">
        <f t="shared" si="745"/>
        <v>#DIV/0!</v>
      </c>
      <c r="CU72" s="40">
        <f>CU4+CU33+CU56+CU65+CU20+CU23+CU67+CU71+CU54</f>
        <v>0</v>
      </c>
      <c r="CV72" s="40">
        <f>CV4+CV33+CV56+CV65+CV20+CV23+CV67+CV71+CV54</f>
        <v>0</v>
      </c>
      <c r="CW72" s="12" t="e">
        <f t="shared" si="746"/>
        <v>#DIV/0!</v>
      </c>
      <c r="CX72" s="40">
        <f>CX4+CX33+CX56+CX65+CX20+CX23+CX67+CX71+CX54</f>
        <v>60600</v>
      </c>
      <c r="CY72" s="40">
        <f>CY4+CY33+CY56+CY65+CY20+CY23+CY67+CY71+CY54</f>
        <v>12562.5</v>
      </c>
      <c r="CZ72" s="12">
        <f t="shared" si="685"/>
        <v>20.730198019801978</v>
      </c>
      <c r="DA72" s="40">
        <f>DA4+DA33+DA56+DA65+DA20+DA23+DA67+DA71+DA54</f>
        <v>1648100</v>
      </c>
      <c r="DB72" s="40">
        <f>DB4+DB33+DB56+DB65+DB20+DB23+DB67+DB71+DB54</f>
        <v>459275.29000000004</v>
      </c>
      <c r="DC72" s="12">
        <f t="shared" si="650"/>
        <v>27.866955281839694</v>
      </c>
      <c r="DD72" s="40">
        <f>DD4+DD33+DD56+DD65+DD20+DD23+DD67+DD71+DD54</f>
        <v>517000</v>
      </c>
      <c r="DE72" s="40">
        <f>DE4+DE33+DE56+DE65+DE20+DE23+DE67+DE71+DE54</f>
        <v>0</v>
      </c>
      <c r="DF72" s="12">
        <f t="shared" si="651"/>
        <v>0</v>
      </c>
      <c r="DG72" s="40">
        <f>DG4+DG33+DG56+DG65+DG20+DG23+DG67+DG71+DG54</f>
        <v>1131100</v>
      </c>
      <c r="DH72" s="40">
        <f>DH4+DH33+DH56+DH65+DH20+DH23+DH67+DH71+DH54</f>
        <v>459275.29000000004</v>
      </c>
      <c r="DI72" s="12">
        <f t="shared" si="80"/>
        <v>40.604304659181331</v>
      </c>
      <c r="DJ72" s="40">
        <f>DJ4+DJ33+DJ56+DJ65+DJ20+DJ23+DJ67+DJ71+DJ54</f>
        <v>0</v>
      </c>
      <c r="DK72" s="40">
        <f>DK4+DK33+DK56+DK65+DK20+DK23+DK67+DK71+DK54</f>
        <v>0</v>
      </c>
      <c r="DL72" s="12" t="e">
        <f t="shared" si="747"/>
        <v>#DIV/0!</v>
      </c>
      <c r="DM72" s="40">
        <f>DM4+DM33+DM56+DM65+DM20+DM23+DM67+DM71+DM54</f>
        <v>0</v>
      </c>
      <c r="DN72" s="40">
        <f>DN4+DN33+DN56+DN65+DN20+DN23+DN67+DN71+DN54</f>
        <v>0</v>
      </c>
      <c r="DO72" s="12" t="e">
        <f t="shared" si="748"/>
        <v>#DIV/0!</v>
      </c>
      <c r="DP72" s="40">
        <f>DP4+DP33+DP56+DP65+DP20+DP23+DP67+DP71+DP54</f>
        <v>0</v>
      </c>
      <c r="DQ72" s="40">
        <f>DQ4+DQ33+DQ56+DQ65+DQ20+DQ23+DQ67+DQ71+DQ54</f>
        <v>0</v>
      </c>
      <c r="DR72" s="12" t="e">
        <f t="shared" si="749"/>
        <v>#DIV/0!</v>
      </c>
      <c r="DS72" s="40">
        <f>DS4+DS33+DS56+DS65+DS20+DS23+DS67+DS71+DS54</f>
        <v>411500</v>
      </c>
      <c r="DT72" s="40">
        <f>DT4+DT33+DT56+DT65+DT20+DT23+DT67+DT71+DT54</f>
        <v>230700</v>
      </c>
      <c r="DU72" s="12">
        <f t="shared" si="655"/>
        <v>56.06318347509113</v>
      </c>
      <c r="DV72" s="40">
        <f>DV4+DV33+DV56+DV65+DV20+DV23+DV67+DV71+DV54</f>
        <v>704600</v>
      </c>
      <c r="DW72" s="40">
        <f>DW4+DW33+DW56+DW65+DW20+DW23+DW67+DW71+DW54</f>
        <v>228575.28999999998</v>
      </c>
      <c r="DX72" s="12">
        <f t="shared" si="750"/>
        <v>32.440432869713312</v>
      </c>
      <c r="DY72" s="40">
        <f>DY4+DY33+DY56+DY65+DY20+DY23+DY67+DY71+DY54</f>
        <v>15000</v>
      </c>
      <c r="DZ72" s="40">
        <f>DZ4+DZ33+DZ56+DZ65+DZ20+DZ23+DZ67+DZ71+DZ54</f>
        <v>0</v>
      </c>
      <c r="EA72" s="12">
        <f t="shared" si="657"/>
        <v>0</v>
      </c>
      <c r="EB72" s="40">
        <f>EB4+EB33+EB56+EB65+EB20+EB23+EB67+EB71+EB54+EB70</f>
        <v>32503797</v>
      </c>
      <c r="EC72" s="40">
        <f>EC4+EC33+EC56+EC65+EC20+EC23+EC67+EC71+EC54+EC70</f>
        <v>3439996.1100000003</v>
      </c>
      <c r="ED72" s="12">
        <f t="shared" si="658"/>
        <v>10.583366952482507</v>
      </c>
      <c r="EE72">
        <f>IF(M72&lt;=L72,1,0)</f>
        <v>1</v>
      </c>
      <c r="EF72">
        <f>IF(S72&lt;=R72,1,0)</f>
        <v>1</v>
      </c>
      <c r="EG72">
        <f>IF(Y72&lt;=X72,1,0)</f>
        <v>1</v>
      </c>
      <c r="EH72">
        <f>IF(AE72&lt;=AD72,1,0)</f>
        <v>1</v>
      </c>
      <c r="EI72">
        <f>IF(AN72&lt;=AM72,1,0)</f>
        <v>1</v>
      </c>
      <c r="EJ72">
        <f>IF(AQ72&lt;=AP72,1,0)</f>
        <v>1</v>
      </c>
      <c r="EK72">
        <f>IF(BL72&lt;=BK72,1,0)</f>
        <v>1</v>
      </c>
      <c r="EL72">
        <f>IF(CG72&lt;=CF72,1,0)</f>
        <v>1</v>
      </c>
      <c r="EM72">
        <f>IF(CJ72&lt;=CI72,1,0)</f>
        <v>1</v>
      </c>
      <c r="EN72">
        <f>IF(DE72&lt;=DD72,1,0)</f>
        <v>1</v>
      </c>
      <c r="EO72">
        <f>IF(DT72&lt;=DS72,1,0)</f>
        <v>1</v>
      </c>
      <c r="EP72">
        <f>IF(DW72&lt;=DV72,1,0)</f>
        <v>1</v>
      </c>
      <c r="EQ72">
        <f>SUM(EE72:EP72)</f>
        <v>12</v>
      </c>
      <c r="ER72">
        <f>9415500+18463030+470775+237092+3917400</f>
        <v>32503797</v>
      </c>
      <c r="ES72" s="60">
        <f>ER72-EB72</f>
        <v>0</v>
      </c>
    </row>
    <row r="73" spans="1:149" x14ac:dyDescent="0.25">
      <c r="A73" s="5"/>
      <c r="B73" s="41"/>
      <c r="C73" s="41" t="s">
        <v>77</v>
      </c>
      <c r="D73" s="5"/>
      <c r="E73" s="5"/>
      <c r="F73" s="10">
        <f>I73+U73+BB73+BN73+CI73+BK73</f>
        <v>238742</v>
      </c>
      <c r="G73" s="10">
        <f>J73+V73+BC73+BO73+CJ73+BL73</f>
        <v>39791</v>
      </c>
      <c r="H73" s="12">
        <f t="shared" si="659"/>
        <v>16.666945908135141</v>
      </c>
      <c r="I73" s="6"/>
      <c r="J73" s="6"/>
      <c r="K73" s="12" t="e">
        <f t="shared" si="660"/>
        <v>#DIV/0!</v>
      </c>
      <c r="L73" s="6"/>
      <c r="M73" s="6"/>
      <c r="N73" s="12" t="e">
        <f t="shared" si="661"/>
        <v>#DIV/0!</v>
      </c>
      <c r="O73" s="6"/>
      <c r="P73" s="6"/>
      <c r="Q73" s="12" t="e">
        <f t="shared" si="662"/>
        <v>#DIV/0!</v>
      </c>
      <c r="R73" s="6"/>
      <c r="S73" s="6"/>
      <c r="T73" s="12" t="e">
        <f t="shared" si="663"/>
        <v>#DIV/0!</v>
      </c>
      <c r="U73" s="6"/>
      <c r="V73" s="6"/>
      <c r="W73" s="12" t="e">
        <f t="shared" si="664"/>
        <v>#DIV/0!</v>
      </c>
      <c r="X73" s="6"/>
      <c r="Y73" s="6"/>
      <c r="Z73" s="12" t="e">
        <f t="shared" si="665"/>
        <v>#DIV/0!</v>
      </c>
      <c r="AA73" s="6"/>
      <c r="AB73" s="6"/>
      <c r="AC73" s="12" t="e">
        <f t="shared" si="731"/>
        <v>#DIV/0!</v>
      </c>
      <c r="AD73" s="6"/>
      <c r="AE73" s="6"/>
      <c r="AF73" s="12" t="e">
        <f t="shared" si="732"/>
        <v>#DIV/0!</v>
      </c>
      <c r="AG73" s="6"/>
      <c r="AH73" s="6"/>
      <c r="AI73" s="12" t="e">
        <f t="shared" si="733"/>
        <v>#DIV/0!</v>
      </c>
      <c r="AJ73" s="6"/>
      <c r="AK73" s="6"/>
      <c r="AL73" s="12" t="e">
        <f t="shared" si="734"/>
        <v>#DIV/0!</v>
      </c>
      <c r="AM73" s="6"/>
      <c r="AN73" s="6"/>
      <c r="AO73" s="12" t="e">
        <f t="shared" si="735"/>
        <v>#DIV/0!</v>
      </c>
      <c r="AP73" s="6"/>
      <c r="AQ73" s="6"/>
      <c r="AR73" s="12" t="e">
        <f t="shared" si="736"/>
        <v>#DIV/0!</v>
      </c>
      <c r="AS73" s="6"/>
      <c r="AT73" s="6"/>
      <c r="AU73" s="12" t="e">
        <f t="shared" si="764"/>
        <v>#DIV/0!</v>
      </c>
      <c r="AV73" s="6"/>
      <c r="AW73" s="6"/>
      <c r="AX73" s="12" t="e">
        <f t="shared" si="737"/>
        <v>#DIV/0!</v>
      </c>
      <c r="AY73" s="6"/>
      <c r="AZ73" s="6"/>
      <c r="BA73" s="12" t="e">
        <f t="shared" si="673"/>
        <v>#DIV/0!</v>
      </c>
      <c r="BB73" s="6"/>
      <c r="BC73" s="6">
        <f>BF73</f>
        <v>0</v>
      </c>
      <c r="BD73" s="12" t="e">
        <f t="shared" si="738"/>
        <v>#DIV/0!</v>
      </c>
      <c r="BE73" s="6"/>
      <c r="BF73" s="6"/>
      <c r="BG73" s="12" t="e">
        <f t="shared" si="739"/>
        <v>#DIV/0!</v>
      </c>
      <c r="BH73" s="12"/>
      <c r="BI73" s="12"/>
      <c r="BJ73" s="12"/>
      <c r="BK73" s="6">
        <f>BK71</f>
        <v>238742</v>
      </c>
      <c r="BL73" s="6">
        <f>BL71</f>
        <v>39791</v>
      </c>
      <c r="BM73" s="12">
        <f t="shared" si="740"/>
        <v>16.666945908135141</v>
      </c>
      <c r="BN73" s="6"/>
      <c r="BO73" s="5"/>
      <c r="BP73" s="12" t="e">
        <f t="shared" si="741"/>
        <v>#DIV/0!</v>
      </c>
      <c r="BQ73" s="6"/>
      <c r="BR73" s="5"/>
      <c r="BS73" s="12" t="e">
        <f t="shared" si="742"/>
        <v>#DIV/0!</v>
      </c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6"/>
      <c r="CG73" s="5"/>
      <c r="CH73" s="12" t="e">
        <f t="shared" si="743"/>
        <v>#DIV/0!</v>
      </c>
      <c r="CI73" s="6">
        <f>CL73+CO73+CR73+CU73+CX73</f>
        <v>0</v>
      </c>
      <c r="CJ73" s="6">
        <f>CM73+CP73+CS73+CV73+CY73</f>
        <v>0</v>
      </c>
      <c r="CK73" s="12" t="e">
        <f t="shared" si="713"/>
        <v>#DIV/0!</v>
      </c>
      <c r="CL73" s="6"/>
      <c r="CM73" s="6"/>
      <c r="CN73" s="12" t="e">
        <f t="shared" si="726"/>
        <v>#DIV/0!</v>
      </c>
      <c r="CO73" s="6"/>
      <c r="CP73" s="6"/>
      <c r="CQ73" s="12" t="e">
        <f t="shared" si="744"/>
        <v>#DIV/0!</v>
      </c>
      <c r="CR73" s="6"/>
      <c r="CS73" s="6"/>
      <c r="CT73" s="12" t="e">
        <f t="shared" si="745"/>
        <v>#DIV/0!</v>
      </c>
      <c r="CU73" s="6"/>
      <c r="CV73" s="6"/>
      <c r="CW73" s="12" t="e">
        <f t="shared" si="746"/>
        <v>#DIV/0!</v>
      </c>
      <c r="CX73" s="6"/>
      <c r="CY73" s="6"/>
      <c r="CZ73" s="12" t="e">
        <f t="shared" si="685"/>
        <v>#DIV/0!</v>
      </c>
      <c r="DA73" s="6">
        <f>DD73+DJ73+DM73+DP73+DS73+DV73+DY73</f>
        <v>0</v>
      </c>
      <c r="DB73" s="6">
        <f>DE73+DK73+DN73+DQ73+DT73+DW73+DZ73</f>
        <v>0</v>
      </c>
      <c r="DC73" s="12" t="e">
        <f t="shared" si="650"/>
        <v>#DIV/0!</v>
      </c>
      <c r="DD73" s="6"/>
      <c r="DE73" s="33"/>
      <c r="DF73" s="12" t="e">
        <f t="shared" si="651"/>
        <v>#DIV/0!</v>
      </c>
      <c r="DG73" s="65"/>
      <c r="DH73" s="65"/>
      <c r="DI73" s="12" t="e">
        <f t="shared" si="80"/>
        <v>#DIV/0!</v>
      </c>
      <c r="DJ73" s="6"/>
      <c r="DK73" s="6"/>
      <c r="DL73" s="12" t="e">
        <f t="shared" si="747"/>
        <v>#DIV/0!</v>
      </c>
      <c r="DM73" s="6"/>
      <c r="DN73" s="6"/>
      <c r="DO73" s="12" t="e">
        <f t="shared" si="748"/>
        <v>#DIV/0!</v>
      </c>
      <c r="DP73" s="6"/>
      <c r="DQ73" s="6"/>
      <c r="DR73" s="12" t="e">
        <f t="shared" si="749"/>
        <v>#DIV/0!</v>
      </c>
      <c r="DS73" s="6"/>
      <c r="DT73" s="6"/>
      <c r="DU73" s="12" t="e">
        <f t="shared" si="655"/>
        <v>#DIV/0!</v>
      </c>
      <c r="DV73" s="6"/>
      <c r="DW73" s="6"/>
      <c r="DX73" s="12" t="e">
        <f t="shared" si="750"/>
        <v>#DIV/0!</v>
      </c>
      <c r="DY73" s="6"/>
      <c r="DZ73" s="6"/>
      <c r="EA73" s="12" t="e">
        <f t="shared" si="657"/>
        <v>#DIV/0!</v>
      </c>
      <c r="EB73" s="33">
        <f>I73+U73+BB73+BN73+CI73+DA73+BK73</f>
        <v>238742</v>
      </c>
      <c r="EC73" s="33">
        <f>J73+V73+BC73+BO73+CJ73+DB73+BL73</f>
        <v>39791</v>
      </c>
      <c r="ED73" s="12">
        <f t="shared" si="658"/>
        <v>16.666945908135141</v>
      </c>
      <c r="EQ73" s="42">
        <f>SUM(EQ5:EQ72)</f>
        <v>612</v>
      </c>
    </row>
    <row r="74" spans="1:149" x14ac:dyDescent="0.25">
      <c r="A74" s="5"/>
      <c r="B74" s="41"/>
      <c r="C74" s="43" t="s">
        <v>27</v>
      </c>
      <c r="D74" s="13"/>
      <c r="E74" s="13"/>
      <c r="F74" s="37">
        <f>F72-F73</f>
        <v>30616955</v>
      </c>
      <c r="G74" s="37">
        <f>G72-G73</f>
        <v>2940929.8200000003</v>
      </c>
      <c r="H74" s="12">
        <f t="shared" si="659"/>
        <v>9.6055594686016299</v>
      </c>
      <c r="I74" s="37">
        <f>I72-I73</f>
        <v>9257800</v>
      </c>
      <c r="J74" s="37">
        <f>J72-J73</f>
        <v>1813258.7000000002</v>
      </c>
      <c r="K74" s="12">
        <f t="shared" si="660"/>
        <v>19.586280757847437</v>
      </c>
      <c r="L74" s="37">
        <f>L72-L73</f>
        <v>7110500</v>
      </c>
      <c r="M74" s="37">
        <f>M72-M73</f>
        <v>1427442.1200000003</v>
      </c>
      <c r="N74" s="12">
        <f t="shared" si="661"/>
        <v>20.075130018986012</v>
      </c>
      <c r="O74" s="37">
        <f>O72-O73</f>
        <v>0</v>
      </c>
      <c r="P74" s="37">
        <f>P72-P73</f>
        <v>0</v>
      </c>
      <c r="Q74" s="12" t="e">
        <f t="shared" si="662"/>
        <v>#DIV/0!</v>
      </c>
      <c r="R74" s="10">
        <f>R72+R73</f>
        <v>2147300</v>
      </c>
      <c r="S74" s="10">
        <f>S72+S73</f>
        <v>385816.58</v>
      </c>
      <c r="T74" s="12">
        <f t="shared" si="663"/>
        <v>17.967521072975366</v>
      </c>
      <c r="U74" s="10">
        <f>U72+U73</f>
        <v>20583155</v>
      </c>
      <c r="V74" s="10">
        <f>V72+V73</f>
        <v>492195.36</v>
      </c>
      <c r="W74" s="12">
        <f t="shared" si="664"/>
        <v>2.3912532359592102</v>
      </c>
      <c r="X74" s="10">
        <f>X72+X73</f>
        <v>113100</v>
      </c>
      <c r="Y74" s="10">
        <f>Y72+Y73</f>
        <v>39815.14</v>
      </c>
      <c r="Z74" s="12">
        <f t="shared" si="665"/>
        <v>35.203483642793984</v>
      </c>
      <c r="AA74" s="10">
        <f>AA72+AA73</f>
        <v>3600</v>
      </c>
      <c r="AB74" s="10">
        <f>AB72+AB73</f>
        <v>900</v>
      </c>
      <c r="AC74" s="12">
        <f t="shared" si="731"/>
        <v>25</v>
      </c>
      <c r="AD74" s="10">
        <f>AD72+AD73</f>
        <v>508900</v>
      </c>
      <c r="AE74" s="10">
        <f>AE72+AE73</f>
        <v>280643.82</v>
      </c>
      <c r="AF74" s="12">
        <f t="shared" si="732"/>
        <v>55.147144822165458</v>
      </c>
      <c r="AG74" s="10">
        <f>AG72+AG73</f>
        <v>0</v>
      </c>
      <c r="AH74" s="10">
        <f>AH72+AH73</f>
        <v>0</v>
      </c>
      <c r="AI74" s="12" t="e">
        <f t="shared" si="733"/>
        <v>#DIV/0!</v>
      </c>
      <c r="AJ74" s="10">
        <f>AJ72+AJ73</f>
        <v>0</v>
      </c>
      <c r="AK74" s="10">
        <f>AK72+AK73</f>
        <v>0</v>
      </c>
      <c r="AL74" s="12" t="e">
        <f t="shared" si="734"/>
        <v>#DIV/0!</v>
      </c>
      <c r="AM74" s="10">
        <f>AM72+AM73</f>
        <v>2981892</v>
      </c>
      <c r="AN74" s="10">
        <f>AN72+AN73</f>
        <v>600</v>
      </c>
      <c r="AO74" s="12">
        <f t="shared" si="735"/>
        <v>2.012145309085641E-2</v>
      </c>
      <c r="AP74" s="10">
        <f>AP72+AP73</f>
        <v>4982863</v>
      </c>
      <c r="AQ74" s="10">
        <f>AQ72+AQ73</f>
        <v>170236.4</v>
      </c>
      <c r="AR74" s="12">
        <f t="shared" si="736"/>
        <v>3.416437497880235</v>
      </c>
      <c r="AS74" s="10">
        <f>AS72+AS73</f>
        <v>0</v>
      </c>
      <c r="AT74" s="10">
        <f>AT72+AT73</f>
        <v>0</v>
      </c>
      <c r="AU74" s="12" t="e">
        <f t="shared" si="764"/>
        <v>#DIV/0!</v>
      </c>
      <c r="AV74" s="10">
        <f>AV72+AV73</f>
        <v>11992800</v>
      </c>
      <c r="AW74" s="10">
        <f>AW72+AW73</f>
        <v>0</v>
      </c>
      <c r="AX74" s="12">
        <f t="shared" si="737"/>
        <v>0</v>
      </c>
      <c r="AY74" s="10">
        <f>AY72+AY73</f>
        <v>2000</v>
      </c>
      <c r="AZ74" s="10">
        <f>AZ72+AZ73</f>
        <v>0</v>
      </c>
      <c r="BA74" s="12">
        <f t="shared" si="673"/>
        <v>0</v>
      </c>
      <c r="BB74" s="10">
        <f>BB72+BB73</f>
        <v>0</v>
      </c>
      <c r="BC74" s="10">
        <f>BC72+BC73</f>
        <v>0</v>
      </c>
      <c r="BD74" s="12" t="e">
        <f t="shared" si="738"/>
        <v>#DIV/0!</v>
      </c>
      <c r="BE74" s="10">
        <f>BE72+BE73</f>
        <v>0</v>
      </c>
      <c r="BF74" s="10">
        <f>BF72+BF73</f>
        <v>0</v>
      </c>
      <c r="BG74" s="12" t="e">
        <f t="shared" si="739"/>
        <v>#DIV/0!</v>
      </c>
      <c r="BH74" s="18"/>
      <c r="BI74" s="18"/>
      <c r="BJ74" s="18"/>
      <c r="BK74" s="37">
        <f>BK72-BK73</f>
        <v>0</v>
      </c>
      <c r="BL74" s="37">
        <f>BL72-BL73</f>
        <v>0</v>
      </c>
      <c r="BM74" s="12" t="e">
        <f t="shared" si="740"/>
        <v>#DIV/0!</v>
      </c>
      <c r="BN74" s="10">
        <f>BN72+BN73</f>
        <v>120000</v>
      </c>
      <c r="BO74" s="10">
        <f>BO72+BO73</f>
        <v>30000</v>
      </c>
      <c r="BP74" s="12">
        <f t="shared" si="741"/>
        <v>25</v>
      </c>
      <c r="BQ74" s="10">
        <f>BQ72+BQ73</f>
        <v>0</v>
      </c>
      <c r="BR74" s="10">
        <f>BR72+BR73</f>
        <v>0</v>
      </c>
      <c r="BS74" s="12" t="e">
        <f t="shared" si="742"/>
        <v>#DIV/0!</v>
      </c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0">
        <f>CF72+CF73</f>
        <v>120000</v>
      </c>
      <c r="CG74" s="10">
        <f>CG72+CG73</f>
        <v>30000</v>
      </c>
      <c r="CH74" s="12">
        <f t="shared" si="743"/>
        <v>25</v>
      </c>
      <c r="CI74" s="10">
        <f>CI72+CI73</f>
        <v>654000</v>
      </c>
      <c r="CJ74" s="10">
        <f>CJ72+CJ73</f>
        <v>605475.76</v>
      </c>
      <c r="CK74" s="12">
        <f t="shared" si="713"/>
        <v>92.580391437308876</v>
      </c>
      <c r="CL74" s="6">
        <f t="shared" ref="CL74:CM74" si="765">CL72+CL73</f>
        <v>590000</v>
      </c>
      <c r="CM74" s="6">
        <f t="shared" si="765"/>
        <v>589652</v>
      </c>
      <c r="CN74" s="12">
        <f t="shared" si="726"/>
        <v>99.941016949152541</v>
      </c>
      <c r="CO74" s="6">
        <f t="shared" ref="CO74:CP74" si="766">CO72+CO73</f>
        <v>3400</v>
      </c>
      <c r="CP74" s="6">
        <f t="shared" si="766"/>
        <v>3261.2599999999998</v>
      </c>
      <c r="CQ74" s="12">
        <f t="shared" si="744"/>
        <v>95.91941176470587</v>
      </c>
      <c r="CR74" s="6">
        <f t="shared" ref="CR74:CS74" si="767">CR72+CR73</f>
        <v>0</v>
      </c>
      <c r="CS74" s="6">
        <f t="shared" si="767"/>
        <v>0</v>
      </c>
      <c r="CT74" s="12" t="e">
        <f t="shared" si="745"/>
        <v>#DIV/0!</v>
      </c>
      <c r="CU74" s="6">
        <f t="shared" ref="CU74:CV74" si="768">CU72+CU73</f>
        <v>0</v>
      </c>
      <c r="CV74" s="6">
        <f t="shared" si="768"/>
        <v>0</v>
      </c>
      <c r="CW74" s="12" t="e">
        <f t="shared" si="746"/>
        <v>#DIV/0!</v>
      </c>
      <c r="CX74" s="6">
        <f t="shared" ref="CX74:CY74" si="769">CX72+CX73</f>
        <v>60600</v>
      </c>
      <c r="CY74" s="6">
        <f t="shared" si="769"/>
        <v>12562.5</v>
      </c>
      <c r="CZ74" s="12">
        <f t="shared" si="685"/>
        <v>20.730198019801978</v>
      </c>
      <c r="DA74" s="10">
        <f>DA72+DA73</f>
        <v>1648100</v>
      </c>
      <c r="DB74" s="10">
        <f>DB72+DB73</f>
        <v>459275.29000000004</v>
      </c>
      <c r="DC74" s="12">
        <f t="shared" si="650"/>
        <v>27.866955281839694</v>
      </c>
      <c r="DD74" s="10">
        <f>DD72+DD73</f>
        <v>517000</v>
      </c>
      <c r="DE74" s="10">
        <f>DE72+DE73</f>
        <v>0</v>
      </c>
      <c r="DF74" s="12">
        <f t="shared" si="651"/>
        <v>0</v>
      </c>
      <c r="DG74" s="10">
        <f>DG72+DG73</f>
        <v>1131100</v>
      </c>
      <c r="DH74" s="10">
        <f>DH72+DH73</f>
        <v>459275.29000000004</v>
      </c>
      <c r="DI74" s="12">
        <f t="shared" si="80"/>
        <v>40.604304659181331</v>
      </c>
      <c r="DJ74" s="10">
        <f>DJ72+DJ73</f>
        <v>0</v>
      </c>
      <c r="DK74" s="10">
        <f>DK72+DK73</f>
        <v>0</v>
      </c>
      <c r="DL74" s="12" t="e">
        <f t="shared" si="747"/>
        <v>#DIV/0!</v>
      </c>
      <c r="DM74" s="10">
        <f>DM72+DM73</f>
        <v>0</v>
      </c>
      <c r="DN74" s="10">
        <f>DN72+DN73</f>
        <v>0</v>
      </c>
      <c r="DO74" s="12" t="e">
        <f t="shared" si="748"/>
        <v>#DIV/0!</v>
      </c>
      <c r="DP74" s="10">
        <f>DP72+DP73</f>
        <v>0</v>
      </c>
      <c r="DQ74" s="10">
        <f>DQ72+DQ73</f>
        <v>0</v>
      </c>
      <c r="DR74" s="12" t="e">
        <f t="shared" si="749"/>
        <v>#DIV/0!</v>
      </c>
      <c r="DS74" s="10">
        <f>DS72+DS73</f>
        <v>411500</v>
      </c>
      <c r="DT74" s="10">
        <f>DT72+DT73</f>
        <v>230700</v>
      </c>
      <c r="DU74" s="12">
        <f t="shared" si="655"/>
        <v>56.06318347509113</v>
      </c>
      <c r="DV74" s="10">
        <f>DV72+DV73</f>
        <v>704600</v>
      </c>
      <c r="DW74" s="10">
        <f>DW72+DW73</f>
        <v>228575.28999999998</v>
      </c>
      <c r="DX74" s="12">
        <f t="shared" si="750"/>
        <v>32.440432869713312</v>
      </c>
      <c r="DY74" s="10">
        <f>DY72+DY73</f>
        <v>15000</v>
      </c>
      <c r="DZ74" s="10">
        <f>DZ72+DZ73</f>
        <v>0</v>
      </c>
      <c r="EA74" s="12">
        <f t="shared" si="657"/>
        <v>0</v>
      </c>
      <c r="EB74" s="10">
        <f>EB72-EB73</f>
        <v>32265055</v>
      </c>
      <c r="EC74" s="10">
        <f>EC72-EC73</f>
        <v>3400205.1100000003</v>
      </c>
      <c r="ED74" s="12">
        <f t="shared" si="658"/>
        <v>10.538352127402232</v>
      </c>
    </row>
    <row r="75" spans="1:149" x14ac:dyDescent="0.25">
      <c r="A75" s="50" t="s">
        <v>81</v>
      </c>
      <c r="B75" s="50"/>
      <c r="C75" s="54"/>
      <c r="D75" s="54"/>
      <c r="E75" s="54"/>
      <c r="F75" s="45">
        <f>F4+F20+F23+F33+F65+F67+F71+F54+F70</f>
        <v>30444997</v>
      </c>
      <c r="G75" s="45">
        <f>G4+G20+G23+G33+G65+G67+G71+G54+G70</f>
        <v>2854180.2</v>
      </c>
      <c r="H75" s="53">
        <f t="shared" si="659"/>
        <v>9.374874302007651</v>
      </c>
      <c r="I75" s="45">
        <f>I4+I20+I23+I33+I65+I67+I71+I54</f>
        <v>8901100</v>
      </c>
      <c r="J75" s="45">
        <f>J4+J20+J23+J33+J65+J67+J71+J54</f>
        <v>1696222.1400000001</v>
      </c>
      <c r="K75" s="53">
        <f t="shared" si="660"/>
        <v>19.056320454775253</v>
      </c>
      <c r="L75" s="45">
        <f>L4+L20+L23+L33+L65+L67+L71+L54</f>
        <v>6836500</v>
      </c>
      <c r="M75" s="45">
        <f>M4+M20+M23+M33+M65+M67+M71+M54</f>
        <v>1333264.32</v>
      </c>
      <c r="N75" s="53">
        <f t="shared" si="661"/>
        <v>19.502147590141156</v>
      </c>
      <c r="O75" s="45">
        <f>O4+O20+O23+O33+O65+O67+O71+O54</f>
        <v>0</v>
      </c>
      <c r="P75" s="45">
        <f>P4+P20+P23+P33+P65+P67+P71+P54</f>
        <v>0</v>
      </c>
      <c r="Q75" s="53" t="e">
        <f t="shared" si="662"/>
        <v>#DIV/0!</v>
      </c>
      <c r="R75" s="45">
        <f>R4+R20+R23+R33+R65+R67+R71+R54</f>
        <v>2064600</v>
      </c>
      <c r="S75" s="45">
        <f>S4+S20+S23+S33+S65+S67+S71+S54</f>
        <v>362957.82</v>
      </c>
      <c r="T75" s="53">
        <f t="shared" si="663"/>
        <v>17.580055216506828</v>
      </c>
      <c r="U75" s="45">
        <f>U4+U20+U23+U33+U65+U67+U71+U54</f>
        <v>20533755</v>
      </c>
      <c r="V75" s="45">
        <f>V4+V20+V23+V33+V65+V67+V71+V54</f>
        <v>487195.36</v>
      </c>
      <c r="W75" s="53">
        <f t="shared" si="664"/>
        <v>2.3726559511399641</v>
      </c>
      <c r="X75" s="45">
        <f>X4+X20+X23+X33+X65+X67+X71+X54</f>
        <v>113100</v>
      </c>
      <c r="Y75" s="45">
        <f>Y4+Y20+Y23+Y33+Y65+Y67+Y71+Y54</f>
        <v>39815.14</v>
      </c>
      <c r="Z75" s="53">
        <f t="shared" si="665"/>
        <v>35.203483642793984</v>
      </c>
      <c r="AA75" s="45">
        <f>AA4+AA20+AA23+AA33+AA65+AA67+AA71+AA54</f>
        <v>3600</v>
      </c>
      <c r="AB75" s="45">
        <f>AB4+AB20+AB23+AB33+AB65+AB67+AB71+AB54</f>
        <v>900</v>
      </c>
      <c r="AC75" s="50">
        <f t="shared" si="731"/>
        <v>25</v>
      </c>
      <c r="AD75" s="45">
        <f>AD4+AD20+AD23+AD33+AD65+AD67+AD71+AD54</f>
        <v>508900</v>
      </c>
      <c r="AE75" s="45">
        <f>AE4+AE20+AE23+AE33+AE65+AE67+AE71+AE54</f>
        <v>280643.82</v>
      </c>
      <c r="AF75" s="53">
        <f t="shared" si="732"/>
        <v>55.147144822165458</v>
      </c>
      <c r="AG75" s="45">
        <f>AG4+AG20+AG23+AG33+AG65+AG67+AG71+AG54</f>
        <v>0</v>
      </c>
      <c r="AH75" s="45">
        <f>AH4+AH20+AH23+AH33+AH65+AH67+AH71+AH54</f>
        <v>0</v>
      </c>
      <c r="AI75" s="50" t="e">
        <f t="shared" si="733"/>
        <v>#DIV/0!</v>
      </c>
      <c r="AJ75" s="45">
        <f>AJ4+AJ20+AJ23+AJ33+AJ65+AJ67+AJ71+AJ54</f>
        <v>0</v>
      </c>
      <c r="AK75" s="45">
        <f>AK4+AK20+AK23+AK33+AK65+AK67+AK71+AK54</f>
        <v>0</v>
      </c>
      <c r="AL75" s="50" t="e">
        <f t="shared" si="734"/>
        <v>#DIV/0!</v>
      </c>
      <c r="AM75" s="45">
        <f>AM4+AM20+AM23+AM33+AM65+AM67+AM71+AM54</f>
        <v>2981892</v>
      </c>
      <c r="AN75" s="45">
        <f>AN4+AN20+AN23+AN33+AN65+AN67+AN71+AN54</f>
        <v>600</v>
      </c>
      <c r="AO75" s="53">
        <f t="shared" si="735"/>
        <v>2.012145309085641E-2</v>
      </c>
      <c r="AP75" s="45">
        <f>AP4+AP20+AP23+AP33+AP65+AP67+AP71+AP54</f>
        <v>4933463</v>
      </c>
      <c r="AQ75" s="45">
        <f>AQ4+AQ20+AQ23+AQ33+AQ65+AQ67+AQ71+AQ54</f>
        <v>165236.4</v>
      </c>
      <c r="AR75" s="53">
        <f t="shared" si="736"/>
        <v>3.3492984542500874</v>
      </c>
      <c r="AS75" s="45">
        <f>AS4+AS20+AS23+AS33+AS65+AS67+AS71+AS54</f>
        <v>0</v>
      </c>
      <c r="AT75" s="45">
        <f>AT4+AT20+AT23+AT33+AT65+AT67+AT71+AT54</f>
        <v>0</v>
      </c>
      <c r="AU75" s="53" t="e">
        <f t="shared" si="764"/>
        <v>#DIV/0!</v>
      </c>
      <c r="AV75" s="45">
        <f>AV4+AV20+AV23+AV33+AV65+AV67+AV71+AV54</f>
        <v>11992800</v>
      </c>
      <c r="AW75" s="45">
        <f>AW4+AW20+AW23+AW33+AW65+AW67+AW71+AW54</f>
        <v>0</v>
      </c>
      <c r="AX75" s="53">
        <f t="shared" si="737"/>
        <v>0</v>
      </c>
      <c r="AY75" s="45">
        <f>AY4+AY20+AY23+AY33+AY65+AY67+AY71+AY54+AY70</f>
        <v>2000</v>
      </c>
      <c r="AZ75" s="45">
        <f>AZ4+AZ20+AZ23+AZ33+AZ65+AZ67+AZ71+AZ54</f>
        <v>0</v>
      </c>
      <c r="BA75" s="53">
        <f t="shared" si="673"/>
        <v>0</v>
      </c>
      <c r="BB75" s="45">
        <f>BB4+BB20+BB23+BB33+BB65+BB67+BB71+BB54</f>
        <v>0</v>
      </c>
      <c r="BC75" s="45">
        <f>BC4+BC20+BC23+BC33+BC65+BC67+BC71+BC54</f>
        <v>0</v>
      </c>
      <c r="BD75" s="53" t="e">
        <f t="shared" si="738"/>
        <v>#DIV/0!</v>
      </c>
      <c r="BE75" s="45">
        <f>BE4+BE20+BE23+BE33+BE65+BE67+BE71+BE54</f>
        <v>0</v>
      </c>
      <c r="BF75" s="45">
        <f>BF4+BF20+BF23+BF33+BF65+BF67+BF71+BF54</f>
        <v>0</v>
      </c>
      <c r="BG75" s="53" t="e">
        <f t="shared" si="739"/>
        <v>#DIV/0!</v>
      </c>
      <c r="BH75" s="53"/>
      <c r="BI75" s="53"/>
      <c r="BJ75" s="53"/>
      <c r="BK75" s="45">
        <f>BK4+BK20+BK23+BK33+BK65+BK67+BK71+BK54</f>
        <v>238742</v>
      </c>
      <c r="BL75" s="45">
        <f>BL4+BL20+BL23+BL33+BL65+BL67+BL71+BL54</f>
        <v>39791</v>
      </c>
      <c r="BM75" s="53">
        <f t="shared" si="740"/>
        <v>16.666945908135141</v>
      </c>
      <c r="BN75" s="45">
        <f>BN4+BN20+BN23+BN33+BN65+BN67+BN71+BN54</f>
        <v>120000</v>
      </c>
      <c r="BO75" s="45">
        <f>BO4+BO20+BO23+BO33+BO65+BO67+BO71+BO54</f>
        <v>30000</v>
      </c>
      <c r="BP75" s="53">
        <f t="shared" si="741"/>
        <v>25</v>
      </c>
      <c r="BQ75" s="45">
        <f>BQ4+BQ20+BQ23+BQ33+BQ65+BQ67+BQ71+BQ54</f>
        <v>0</v>
      </c>
      <c r="BR75" s="45">
        <f>BR4+BR20+BR23+BR33+BR65+BR67+BR71+BR54</f>
        <v>0</v>
      </c>
      <c r="BS75" s="53" t="e">
        <f t="shared" si="742"/>
        <v>#DIV/0!</v>
      </c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45">
        <f>CF4+CF20+CF23+CF33+CF65+CF67+CF71+CF54</f>
        <v>120000</v>
      </c>
      <c r="CG75" s="45">
        <f>CG4+CG20+CG23+CG33+CG65+CG67+CG71+CG54</f>
        <v>30000</v>
      </c>
      <c r="CH75" s="53">
        <f t="shared" si="743"/>
        <v>25</v>
      </c>
      <c r="CI75" s="45">
        <f>CI4+CI20+CI23+CI33+CI65+CI67+CI71+CI54</f>
        <v>649400</v>
      </c>
      <c r="CJ75" s="45">
        <f>CJ4+CJ20+CJ23+CJ33+CJ65+CJ67+CJ71+CJ54</f>
        <v>600971.69999999995</v>
      </c>
      <c r="CK75" s="53">
        <f t="shared" si="713"/>
        <v>92.54260856174929</v>
      </c>
      <c r="CL75" s="45">
        <f>CL4+CL20+CL23+CL33+CL65+CL67+CL71+CL54</f>
        <v>590000</v>
      </c>
      <c r="CM75" s="45">
        <f>CM4+CM20+CM23+CM33+CM65+CM67+CM71+CM54</f>
        <v>589652</v>
      </c>
      <c r="CN75" s="53">
        <f t="shared" si="726"/>
        <v>99.941016949152541</v>
      </c>
      <c r="CO75" s="45">
        <f>CO4+CO20+CO23+CO33+CO65+CO67+CO71+CO54</f>
        <v>3300</v>
      </c>
      <c r="CP75" s="45">
        <f>CP4+CP20+CP23+CP33+CP65+CP67+CP71+CP54</f>
        <v>3257.2</v>
      </c>
      <c r="CQ75" s="53">
        <f t="shared" si="744"/>
        <v>98.703030303030289</v>
      </c>
      <c r="CR75" s="45">
        <f>CR4+CR20+CR23+CR33+CR65+CR67+CR71+CR54</f>
        <v>0</v>
      </c>
      <c r="CS75" s="45">
        <f>CS4+CS20+CS23+CS33+CS65+CS67+CS71+CS54</f>
        <v>0</v>
      </c>
      <c r="CT75" s="53" t="e">
        <f t="shared" si="745"/>
        <v>#DIV/0!</v>
      </c>
      <c r="CU75" s="45">
        <f>CU4+CU20+CU23+CU33+CU65+CU67+CU71+CU54</f>
        <v>0</v>
      </c>
      <c r="CV75" s="45">
        <f>CV4+CV20+CV23+CV33+CV65+CV67+CV71+CV54</f>
        <v>0</v>
      </c>
      <c r="CW75" s="53" t="e">
        <f t="shared" si="746"/>
        <v>#DIV/0!</v>
      </c>
      <c r="CX75" s="45">
        <f>CX4+CX20+CX23+CX33+CX65+CX67+CX71+CX54</f>
        <v>56100</v>
      </c>
      <c r="CY75" s="45">
        <f>CY4+CY20+CY23+CY33+CY65+CY67+CY71+CY54</f>
        <v>8062.5</v>
      </c>
      <c r="CZ75" s="53">
        <f t="shared" si="685"/>
        <v>14.371657754010695</v>
      </c>
      <c r="DA75" s="45">
        <f>DA4+DA20+DA23+DA33+DA65+DA67+DA71+DA54</f>
        <v>1584600</v>
      </c>
      <c r="DB75" s="45">
        <f>DB4+DB20+DB23+DB33+DB65+DB67+DB71+DB54</f>
        <v>395785.29000000004</v>
      </c>
      <c r="DC75" s="53">
        <f t="shared" si="650"/>
        <v>24.976984096932984</v>
      </c>
      <c r="DD75" s="45">
        <f>DD4+DD20+DD23+DD33+DD65+DD67+DD71+DD54</f>
        <v>517000</v>
      </c>
      <c r="DE75" s="45">
        <f>DE4+DE20+DE23+DE33+DE65+DE67+DE71+DE54</f>
        <v>0</v>
      </c>
      <c r="DF75" s="53">
        <f t="shared" si="651"/>
        <v>0</v>
      </c>
      <c r="DG75" s="45">
        <f>DG4+DG20+DG23+DG33+DG65+DG67+DG71+DG54</f>
        <v>1067600</v>
      </c>
      <c r="DH75" s="45">
        <f>DH4+DH20+DH23+DH33+DH65+DH67+DH71+DH54</f>
        <v>395785.29000000004</v>
      </c>
      <c r="DI75" s="12">
        <f t="shared" si="80"/>
        <v>37.072432559010871</v>
      </c>
      <c r="DJ75" s="45">
        <f>DJ4+DJ20+DJ23+DJ33+DJ65+DJ67+DJ71+DJ54</f>
        <v>0</v>
      </c>
      <c r="DK75" s="45">
        <f>DK4+DK20+DK23+DK33+DK65+DK67+DK71+DK54</f>
        <v>0</v>
      </c>
      <c r="DL75" s="53" t="e">
        <f t="shared" si="747"/>
        <v>#DIV/0!</v>
      </c>
      <c r="DM75" s="45">
        <f>DM4+DM20+DM23+DM33+DM65+DM67+DM71+DM54</f>
        <v>0</v>
      </c>
      <c r="DN75" s="45">
        <f>DN4+DN20+DN23+DN33+DN65+DN67+DN71+DN54</f>
        <v>0</v>
      </c>
      <c r="DO75" s="53" t="e">
        <f t="shared" si="748"/>
        <v>#DIV/0!</v>
      </c>
      <c r="DP75" s="45">
        <f>DP4+DP20+DP23+DP33+DP65+DP67+DP71+DP54</f>
        <v>0</v>
      </c>
      <c r="DQ75" s="45">
        <f>DQ4+DQ20+DQ23+DQ33+DQ65+DQ67+DQ71+DQ54</f>
        <v>0</v>
      </c>
      <c r="DR75" s="53" t="e">
        <f t="shared" si="749"/>
        <v>#DIV/0!</v>
      </c>
      <c r="DS75" s="45">
        <f>DS4+DS20+DS23+DS33+DS65+DS67+DS71+DS54</f>
        <v>411500</v>
      </c>
      <c r="DT75" s="45">
        <f>DT4+DT20+DT23+DT33+DT65+DT67+DT71+DT54</f>
        <v>230700</v>
      </c>
      <c r="DU75" s="53">
        <f t="shared" si="655"/>
        <v>56.06318347509113</v>
      </c>
      <c r="DV75" s="45">
        <f>DV4+DV20+DV23+DV33+DV65+DV67+DV71+DV54</f>
        <v>641100</v>
      </c>
      <c r="DW75" s="45">
        <f>DW4+DW20+DW23+DW33+DW65+DW67+DW71+DW54</f>
        <v>165085.28999999998</v>
      </c>
      <c r="DX75" s="53">
        <f t="shared" si="750"/>
        <v>25.75031820308844</v>
      </c>
      <c r="DY75" s="45">
        <f>DY4+DY20+DY23+DY33+DY65+DY67+DY71+DY54</f>
        <v>15000</v>
      </c>
      <c r="DZ75" s="45">
        <f>DZ4+DZ20+DZ23+DZ33+DZ65+DZ67+DZ71+DZ54</f>
        <v>0</v>
      </c>
      <c r="EA75" s="53">
        <f t="shared" si="657"/>
        <v>0</v>
      </c>
      <c r="EB75" s="45">
        <f>EB4+EB20+EB23+EB33+EB65+EB67+EB71+EB54+EB70</f>
        <v>32029597</v>
      </c>
      <c r="EC75" s="45">
        <f>EC4+EC20+EC23+EC33+EC65+EC67+EC71+EC54+EC70</f>
        <v>3249965.49</v>
      </c>
      <c r="ED75" s="53">
        <f t="shared" si="658"/>
        <v>10.146757356953321</v>
      </c>
    </row>
    <row r="76" spans="1:149" x14ac:dyDescent="0.25">
      <c r="A76" s="50" t="s">
        <v>82</v>
      </c>
      <c r="B76" s="50"/>
      <c r="C76" s="54"/>
      <c r="D76" s="54"/>
      <c r="E76" s="54"/>
      <c r="F76" s="45">
        <f>F56</f>
        <v>410700</v>
      </c>
      <c r="G76" s="45">
        <f>G56</f>
        <v>126540.62</v>
      </c>
      <c r="H76" s="53">
        <f t="shared" si="659"/>
        <v>30.810961772583394</v>
      </c>
      <c r="I76" s="45">
        <f>I56</f>
        <v>356700</v>
      </c>
      <c r="J76" s="45">
        <f>J56</f>
        <v>117036.56</v>
      </c>
      <c r="K76" s="53">
        <f t="shared" si="660"/>
        <v>32.810922343706196</v>
      </c>
      <c r="L76" s="45">
        <f>L56</f>
        <v>274000</v>
      </c>
      <c r="M76" s="45">
        <f>M56</f>
        <v>94177.8</v>
      </c>
      <c r="N76" s="53">
        <f t="shared" si="661"/>
        <v>34.371459854014603</v>
      </c>
      <c r="O76" s="45">
        <f>O56</f>
        <v>0</v>
      </c>
      <c r="P76" s="45">
        <f>P56</f>
        <v>0</v>
      </c>
      <c r="Q76" s="53" t="e">
        <f t="shared" si="662"/>
        <v>#DIV/0!</v>
      </c>
      <c r="R76" s="45">
        <f>R56</f>
        <v>82700</v>
      </c>
      <c r="S76" s="45">
        <f>S56</f>
        <v>22858.760000000002</v>
      </c>
      <c r="T76" s="53">
        <f t="shared" si="663"/>
        <v>27.640580411124549</v>
      </c>
      <c r="U76" s="45">
        <f>U56</f>
        <v>49400</v>
      </c>
      <c r="V76" s="45">
        <f>V56</f>
        <v>5000</v>
      </c>
      <c r="W76" s="53">
        <f t="shared" si="664"/>
        <v>10.121457489878543</v>
      </c>
      <c r="X76" s="45">
        <f>X56</f>
        <v>0</v>
      </c>
      <c r="Y76" s="45">
        <f>Y56</f>
        <v>0</v>
      </c>
      <c r="Z76" s="53" t="e">
        <f t="shared" si="665"/>
        <v>#DIV/0!</v>
      </c>
      <c r="AA76" s="45">
        <f>AA56</f>
        <v>0</v>
      </c>
      <c r="AB76" s="45">
        <f>AB56</f>
        <v>0</v>
      </c>
      <c r="AC76" s="50" t="e">
        <f t="shared" si="731"/>
        <v>#DIV/0!</v>
      </c>
      <c r="AD76" s="45">
        <f>AD56</f>
        <v>0</v>
      </c>
      <c r="AE76" s="45">
        <f>AE56</f>
        <v>0</v>
      </c>
      <c r="AF76" s="53" t="e">
        <f t="shared" si="732"/>
        <v>#DIV/0!</v>
      </c>
      <c r="AG76" s="45">
        <f>AG56</f>
        <v>0</v>
      </c>
      <c r="AH76" s="45">
        <f>AH56</f>
        <v>0</v>
      </c>
      <c r="AI76" s="50" t="e">
        <f t="shared" si="733"/>
        <v>#DIV/0!</v>
      </c>
      <c r="AJ76" s="45">
        <f>AJ56</f>
        <v>0</v>
      </c>
      <c r="AK76" s="45">
        <f>AK56</f>
        <v>0</v>
      </c>
      <c r="AL76" s="50" t="e">
        <f t="shared" si="734"/>
        <v>#DIV/0!</v>
      </c>
      <c r="AM76" s="45">
        <f>AM56</f>
        <v>0</v>
      </c>
      <c r="AN76" s="45">
        <f>AN56</f>
        <v>0</v>
      </c>
      <c r="AO76" s="53" t="e">
        <f t="shared" si="735"/>
        <v>#DIV/0!</v>
      </c>
      <c r="AP76" s="45">
        <f>AP56</f>
        <v>49400</v>
      </c>
      <c r="AQ76" s="45">
        <f>AQ56</f>
        <v>5000</v>
      </c>
      <c r="AR76" s="53">
        <f t="shared" si="736"/>
        <v>10.121457489878543</v>
      </c>
      <c r="AS76" s="45">
        <f>AS56</f>
        <v>0</v>
      </c>
      <c r="AT76" s="45">
        <f>AT56</f>
        <v>0</v>
      </c>
      <c r="AU76" s="53" t="e">
        <f t="shared" si="764"/>
        <v>#DIV/0!</v>
      </c>
      <c r="AV76" s="45">
        <f>AV56</f>
        <v>0</v>
      </c>
      <c r="AW76" s="45">
        <f>AW56</f>
        <v>0</v>
      </c>
      <c r="AX76" s="53" t="e">
        <f t="shared" si="737"/>
        <v>#DIV/0!</v>
      </c>
      <c r="AY76" s="45">
        <f>AY56</f>
        <v>0</v>
      </c>
      <c r="AZ76" s="45">
        <f>AZ56</f>
        <v>0</v>
      </c>
      <c r="BA76" s="53" t="e">
        <f t="shared" si="673"/>
        <v>#DIV/0!</v>
      </c>
      <c r="BB76" s="45">
        <f>BB56</f>
        <v>0</v>
      </c>
      <c r="BC76" s="45">
        <f>BC56</f>
        <v>0</v>
      </c>
      <c r="BD76" s="53" t="e">
        <f t="shared" si="738"/>
        <v>#DIV/0!</v>
      </c>
      <c r="BE76" s="45">
        <f>BE56</f>
        <v>0</v>
      </c>
      <c r="BF76" s="45">
        <f>BF56</f>
        <v>0</v>
      </c>
      <c r="BG76" s="53" t="e">
        <f t="shared" si="739"/>
        <v>#DIV/0!</v>
      </c>
      <c r="BH76" s="53"/>
      <c r="BI76" s="53"/>
      <c r="BJ76" s="53"/>
      <c r="BK76" s="45">
        <f>BK56</f>
        <v>0</v>
      </c>
      <c r="BL76" s="45">
        <f>BL56</f>
        <v>0</v>
      </c>
      <c r="BM76" s="53" t="e">
        <f t="shared" si="740"/>
        <v>#DIV/0!</v>
      </c>
      <c r="BN76" s="45">
        <f>BN56</f>
        <v>0</v>
      </c>
      <c r="BO76" s="45">
        <f>BO56</f>
        <v>0</v>
      </c>
      <c r="BP76" s="53" t="e">
        <f t="shared" si="741"/>
        <v>#DIV/0!</v>
      </c>
      <c r="BQ76" s="45">
        <f>BQ56</f>
        <v>0</v>
      </c>
      <c r="BR76" s="45">
        <f>BR56</f>
        <v>0</v>
      </c>
      <c r="BS76" s="53" t="e">
        <f t="shared" si="742"/>
        <v>#DIV/0!</v>
      </c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45">
        <f>CF56</f>
        <v>0</v>
      </c>
      <c r="CG76" s="45">
        <f>CG56</f>
        <v>0</v>
      </c>
      <c r="CH76" s="53" t="e">
        <f t="shared" si="743"/>
        <v>#DIV/0!</v>
      </c>
      <c r="CI76" s="45">
        <f>CI56</f>
        <v>4600</v>
      </c>
      <c r="CJ76" s="45">
        <f>CJ56</f>
        <v>4504.0600000000004</v>
      </c>
      <c r="CK76" s="53">
        <f t="shared" si="713"/>
        <v>97.914347826086967</v>
      </c>
      <c r="CL76" s="45">
        <f>CL56</f>
        <v>0</v>
      </c>
      <c r="CM76" s="45">
        <f>CM56</f>
        <v>0</v>
      </c>
      <c r="CN76" s="53" t="e">
        <f t="shared" si="726"/>
        <v>#DIV/0!</v>
      </c>
      <c r="CO76" s="45">
        <f>CO56</f>
        <v>100</v>
      </c>
      <c r="CP76" s="45">
        <f>CP56</f>
        <v>4.0599999999999996</v>
      </c>
      <c r="CQ76" s="53">
        <f t="shared" si="744"/>
        <v>4.0599999999999996</v>
      </c>
      <c r="CR76" s="45">
        <f>CR56</f>
        <v>0</v>
      </c>
      <c r="CS76" s="45">
        <f>CS56</f>
        <v>0</v>
      </c>
      <c r="CT76" s="53" t="e">
        <f t="shared" si="745"/>
        <v>#DIV/0!</v>
      </c>
      <c r="CU76" s="45">
        <f>CU56</f>
        <v>0</v>
      </c>
      <c r="CV76" s="45">
        <f>CV56</f>
        <v>0</v>
      </c>
      <c r="CW76" s="53" t="e">
        <f t="shared" si="746"/>
        <v>#DIV/0!</v>
      </c>
      <c r="CX76" s="45">
        <f>CX56</f>
        <v>4500</v>
      </c>
      <c r="CY76" s="45">
        <f>CY56</f>
        <v>4500</v>
      </c>
      <c r="CZ76" s="53">
        <f t="shared" si="685"/>
        <v>100</v>
      </c>
      <c r="DA76" s="45">
        <f>DA56</f>
        <v>63500</v>
      </c>
      <c r="DB76" s="45">
        <f>DB56</f>
        <v>63490</v>
      </c>
      <c r="DC76" s="53">
        <f t="shared" si="650"/>
        <v>99.984251968503941</v>
      </c>
      <c r="DD76" s="45">
        <f>DD56</f>
        <v>0</v>
      </c>
      <c r="DE76" s="45">
        <f>DE56</f>
        <v>0</v>
      </c>
      <c r="DF76" s="53" t="e">
        <f t="shared" si="651"/>
        <v>#DIV/0!</v>
      </c>
      <c r="DG76" s="45">
        <f>DG56</f>
        <v>63500</v>
      </c>
      <c r="DH76" s="45">
        <f>DH56</f>
        <v>63490</v>
      </c>
      <c r="DI76" s="12">
        <f t="shared" ref="DI76" si="770">DH76/DG76*100</f>
        <v>99.984251968503941</v>
      </c>
      <c r="DJ76" s="45">
        <f>DJ56</f>
        <v>0</v>
      </c>
      <c r="DK76" s="45">
        <f>DK56</f>
        <v>0</v>
      </c>
      <c r="DL76" s="53" t="e">
        <f t="shared" si="747"/>
        <v>#DIV/0!</v>
      </c>
      <c r="DM76" s="45">
        <f>DM56</f>
        <v>0</v>
      </c>
      <c r="DN76" s="45">
        <f>DN56</f>
        <v>0</v>
      </c>
      <c r="DO76" s="53" t="e">
        <f t="shared" si="748"/>
        <v>#DIV/0!</v>
      </c>
      <c r="DP76" s="45">
        <f>DP56</f>
        <v>0</v>
      </c>
      <c r="DQ76" s="45">
        <f>DQ56</f>
        <v>0</v>
      </c>
      <c r="DR76" s="53" t="e">
        <f t="shared" si="749"/>
        <v>#DIV/0!</v>
      </c>
      <c r="DS76" s="45">
        <f>DS56</f>
        <v>0</v>
      </c>
      <c r="DT76" s="45">
        <f>DT56</f>
        <v>0</v>
      </c>
      <c r="DU76" s="53" t="e">
        <f t="shared" si="655"/>
        <v>#DIV/0!</v>
      </c>
      <c r="DV76" s="45">
        <f>DV56</f>
        <v>63500</v>
      </c>
      <c r="DW76" s="45">
        <f>DW56</f>
        <v>63490</v>
      </c>
      <c r="DX76" s="53">
        <f t="shared" si="750"/>
        <v>99.984251968503941</v>
      </c>
      <c r="DY76" s="45">
        <f>DY56</f>
        <v>0</v>
      </c>
      <c r="DZ76" s="45">
        <f>DZ56</f>
        <v>0</v>
      </c>
      <c r="EA76" s="53" t="e">
        <f t="shared" si="657"/>
        <v>#DIV/0!</v>
      </c>
      <c r="EB76" s="45">
        <f>EB56</f>
        <v>474200</v>
      </c>
      <c r="EC76" s="45">
        <f>EC56</f>
        <v>190030.62</v>
      </c>
      <c r="ED76" s="53">
        <f t="shared" si="658"/>
        <v>40.073939266132427</v>
      </c>
    </row>
    <row r="77" spans="1:149" x14ac:dyDescent="0.25">
      <c r="A77" s="55"/>
      <c r="B77" s="55"/>
      <c r="C77" s="56"/>
      <c r="D77" s="56"/>
      <c r="E77" s="56"/>
      <c r="F77" s="59">
        <f>F72-F75-F76</f>
        <v>0</v>
      </c>
      <c r="G77" s="59">
        <f t="shared" ref="G77:BG77" si="771">G72-G75-G76</f>
        <v>1.1641532182693481E-10</v>
      </c>
      <c r="H77" s="59">
        <f t="shared" si="771"/>
        <v>-30.525640033645995</v>
      </c>
      <c r="I77" s="59">
        <f t="shared" si="771"/>
        <v>0</v>
      </c>
      <c r="J77" s="59">
        <f t="shared" si="771"/>
        <v>0</v>
      </c>
      <c r="K77" s="59">
        <f t="shared" si="771"/>
        <v>-32.280962040634009</v>
      </c>
      <c r="L77" s="59">
        <f t="shared" si="771"/>
        <v>0</v>
      </c>
      <c r="M77" s="59">
        <f t="shared" si="771"/>
        <v>2.7648638933897018E-10</v>
      </c>
      <c r="N77" s="59">
        <f t="shared" si="771"/>
        <v>-33.79847742516975</v>
      </c>
      <c r="O77" s="59">
        <f t="shared" si="771"/>
        <v>0</v>
      </c>
      <c r="P77" s="59">
        <f t="shared" si="771"/>
        <v>0</v>
      </c>
      <c r="Q77" s="59" t="e">
        <f t="shared" si="771"/>
        <v>#DIV/0!</v>
      </c>
      <c r="R77" s="59">
        <f t="shared" si="771"/>
        <v>0</v>
      </c>
      <c r="S77" s="59">
        <f t="shared" si="771"/>
        <v>0</v>
      </c>
      <c r="T77" s="59">
        <f t="shared" si="771"/>
        <v>-27.253114554656012</v>
      </c>
      <c r="U77" s="59">
        <f t="shared" si="771"/>
        <v>0</v>
      </c>
      <c r="V77" s="59">
        <f t="shared" si="771"/>
        <v>0</v>
      </c>
      <c r="W77" s="59">
        <f t="shared" si="771"/>
        <v>-10.102860205059297</v>
      </c>
      <c r="X77" s="59">
        <f t="shared" si="771"/>
        <v>0</v>
      </c>
      <c r="Y77" s="59">
        <f t="shared" si="771"/>
        <v>0</v>
      </c>
      <c r="Z77" s="59" t="e">
        <f t="shared" si="771"/>
        <v>#DIV/0!</v>
      </c>
      <c r="AA77" s="59">
        <f t="shared" si="771"/>
        <v>0</v>
      </c>
      <c r="AB77" s="59">
        <f t="shared" si="771"/>
        <v>0</v>
      </c>
      <c r="AC77" s="59" t="e">
        <f t="shared" si="771"/>
        <v>#DIV/0!</v>
      </c>
      <c r="AD77" s="59">
        <f t="shared" si="771"/>
        <v>0</v>
      </c>
      <c r="AE77" s="59">
        <f t="shared" si="771"/>
        <v>0</v>
      </c>
      <c r="AF77" s="59" t="e">
        <f t="shared" si="771"/>
        <v>#DIV/0!</v>
      </c>
      <c r="AG77" s="59">
        <f t="shared" si="771"/>
        <v>0</v>
      </c>
      <c r="AH77" s="59">
        <f t="shared" si="771"/>
        <v>0</v>
      </c>
      <c r="AI77" s="59" t="e">
        <f t="shared" si="771"/>
        <v>#DIV/0!</v>
      </c>
      <c r="AJ77" s="59">
        <f t="shared" si="771"/>
        <v>0</v>
      </c>
      <c r="AK77" s="59">
        <f t="shared" si="771"/>
        <v>0</v>
      </c>
      <c r="AL77" s="59" t="e">
        <f t="shared" si="771"/>
        <v>#DIV/0!</v>
      </c>
      <c r="AM77" s="59">
        <f t="shared" si="771"/>
        <v>0</v>
      </c>
      <c r="AN77" s="59">
        <f t="shared" si="771"/>
        <v>0</v>
      </c>
      <c r="AO77" s="59" t="e">
        <f t="shared" si="771"/>
        <v>#DIV/0!</v>
      </c>
      <c r="AP77" s="59">
        <f t="shared" si="771"/>
        <v>0</v>
      </c>
      <c r="AQ77" s="59">
        <f t="shared" si="771"/>
        <v>0</v>
      </c>
      <c r="AR77" s="59">
        <f t="shared" si="771"/>
        <v>-10.054318446248395</v>
      </c>
      <c r="AS77" s="59"/>
      <c r="AT77" s="59"/>
      <c r="AU77" s="59"/>
      <c r="AV77" s="59">
        <f t="shared" si="771"/>
        <v>0</v>
      </c>
      <c r="AW77" s="59">
        <f t="shared" si="771"/>
        <v>0</v>
      </c>
      <c r="AX77" s="59" t="e">
        <f t="shared" si="771"/>
        <v>#DIV/0!</v>
      </c>
      <c r="AY77" s="59"/>
      <c r="AZ77" s="59"/>
      <c r="BA77" s="59"/>
      <c r="BB77" s="59">
        <f t="shared" si="771"/>
        <v>0</v>
      </c>
      <c r="BC77" s="59">
        <f t="shared" si="771"/>
        <v>0</v>
      </c>
      <c r="BD77" s="59" t="e">
        <f t="shared" si="771"/>
        <v>#DIV/0!</v>
      </c>
      <c r="BE77" s="59">
        <f t="shared" si="771"/>
        <v>0</v>
      </c>
      <c r="BF77" s="59">
        <f t="shared" si="771"/>
        <v>0</v>
      </c>
      <c r="BG77" s="59" t="e">
        <f t="shared" si="771"/>
        <v>#DIV/0!</v>
      </c>
      <c r="BH77" s="59"/>
      <c r="BI77" s="59"/>
      <c r="BJ77" s="59"/>
      <c r="BK77" s="59">
        <f t="shared" ref="BK77:EA77" si="772">BK72-BK75-BK76</f>
        <v>0</v>
      </c>
      <c r="BL77" s="59">
        <f t="shared" si="772"/>
        <v>0</v>
      </c>
      <c r="BM77" s="59" t="e">
        <f t="shared" si="772"/>
        <v>#DIV/0!</v>
      </c>
      <c r="BN77" s="59">
        <f t="shared" si="772"/>
        <v>0</v>
      </c>
      <c r="BO77" s="59">
        <f t="shared" si="772"/>
        <v>0</v>
      </c>
      <c r="BP77" s="59" t="e">
        <f t="shared" si="772"/>
        <v>#DIV/0!</v>
      </c>
      <c r="BQ77" s="59">
        <f t="shared" si="772"/>
        <v>0</v>
      </c>
      <c r="BR77" s="59">
        <f t="shared" si="772"/>
        <v>0</v>
      </c>
      <c r="BS77" s="59" t="e">
        <f t="shared" si="772"/>
        <v>#DIV/0!</v>
      </c>
      <c r="BT77" s="59">
        <f t="shared" si="772"/>
        <v>0</v>
      </c>
      <c r="BU77" s="59">
        <f t="shared" si="772"/>
        <v>0</v>
      </c>
      <c r="BV77" s="59">
        <f t="shared" si="772"/>
        <v>0</v>
      </c>
      <c r="BW77" s="59">
        <f t="shared" si="772"/>
        <v>0</v>
      </c>
      <c r="BX77" s="59">
        <f t="shared" si="772"/>
        <v>0</v>
      </c>
      <c r="BY77" s="59">
        <f t="shared" si="772"/>
        <v>0</v>
      </c>
      <c r="BZ77" s="59">
        <f t="shared" si="772"/>
        <v>0</v>
      </c>
      <c r="CA77" s="59">
        <f t="shared" si="772"/>
        <v>0</v>
      </c>
      <c r="CB77" s="59">
        <f t="shared" si="772"/>
        <v>0</v>
      </c>
      <c r="CC77" s="59">
        <f t="shared" si="772"/>
        <v>0</v>
      </c>
      <c r="CD77" s="59">
        <f t="shared" si="772"/>
        <v>0</v>
      </c>
      <c r="CE77" s="59">
        <f t="shared" si="772"/>
        <v>0</v>
      </c>
      <c r="CF77" s="59">
        <f t="shared" si="772"/>
        <v>0</v>
      </c>
      <c r="CG77" s="59">
        <f t="shared" si="772"/>
        <v>0</v>
      </c>
      <c r="CH77" s="59" t="e">
        <f t="shared" si="772"/>
        <v>#DIV/0!</v>
      </c>
      <c r="CI77" s="59">
        <f t="shared" si="772"/>
        <v>0</v>
      </c>
      <c r="CJ77" s="59">
        <f t="shared" si="772"/>
        <v>5.5479176808148623E-11</v>
      </c>
      <c r="CK77" s="59">
        <f t="shared" si="772"/>
        <v>-97.876564950527381</v>
      </c>
      <c r="CL77" s="59">
        <f t="shared" si="772"/>
        <v>0</v>
      </c>
      <c r="CM77" s="59">
        <f t="shared" si="772"/>
        <v>0</v>
      </c>
      <c r="CN77" s="59" t="e">
        <f t="shared" si="772"/>
        <v>#DIV/0!</v>
      </c>
      <c r="CO77" s="59">
        <f t="shared" si="772"/>
        <v>0</v>
      </c>
      <c r="CP77" s="59">
        <f t="shared" si="772"/>
        <v>-5.4178883601707639E-14</v>
      </c>
      <c r="CQ77" s="59">
        <f t="shared" si="772"/>
        <v>-6.8436185383244181</v>
      </c>
      <c r="CR77" s="59">
        <f t="shared" si="772"/>
        <v>0</v>
      </c>
      <c r="CS77" s="59">
        <f t="shared" si="772"/>
        <v>0</v>
      </c>
      <c r="CT77" s="59" t="e">
        <f t="shared" si="772"/>
        <v>#DIV/0!</v>
      </c>
      <c r="CU77" s="59">
        <f t="shared" si="772"/>
        <v>0</v>
      </c>
      <c r="CV77" s="59">
        <f t="shared" si="772"/>
        <v>0</v>
      </c>
      <c r="CW77" s="59" t="e">
        <f t="shared" si="772"/>
        <v>#DIV/0!</v>
      </c>
      <c r="CX77" s="59">
        <f t="shared" si="772"/>
        <v>0</v>
      </c>
      <c r="CY77" s="59">
        <f t="shared" si="772"/>
        <v>0</v>
      </c>
      <c r="CZ77" s="59">
        <f t="shared" si="772"/>
        <v>-93.641459734208723</v>
      </c>
      <c r="DA77" s="59">
        <f t="shared" si="772"/>
        <v>0</v>
      </c>
      <c r="DB77" s="59">
        <f t="shared" si="772"/>
        <v>0</v>
      </c>
      <c r="DC77" s="59">
        <f t="shared" si="772"/>
        <v>-97.094280783597227</v>
      </c>
      <c r="DD77" s="59">
        <f t="shared" si="772"/>
        <v>0</v>
      </c>
      <c r="DE77" s="59">
        <f t="shared" si="772"/>
        <v>0</v>
      </c>
      <c r="DF77" s="59" t="e">
        <f t="shared" si="772"/>
        <v>#DIV/0!</v>
      </c>
      <c r="DG77" s="59">
        <f t="shared" ref="DG77:DH77" si="773">DG72-DG75-DG76</f>
        <v>0</v>
      </c>
      <c r="DH77" s="59">
        <f t="shared" si="773"/>
        <v>0</v>
      </c>
      <c r="DI77" s="59"/>
      <c r="DJ77" s="59">
        <f t="shared" si="772"/>
        <v>0</v>
      </c>
      <c r="DK77" s="59">
        <f t="shared" si="772"/>
        <v>0</v>
      </c>
      <c r="DL77" s="59" t="e">
        <f t="shared" si="772"/>
        <v>#DIV/0!</v>
      </c>
      <c r="DM77" s="59">
        <f t="shared" si="772"/>
        <v>0</v>
      </c>
      <c r="DN77" s="59">
        <f t="shared" si="772"/>
        <v>0</v>
      </c>
      <c r="DO77" s="59" t="e">
        <f t="shared" si="772"/>
        <v>#DIV/0!</v>
      </c>
      <c r="DP77" s="59">
        <f t="shared" si="772"/>
        <v>0</v>
      </c>
      <c r="DQ77" s="59">
        <f t="shared" si="772"/>
        <v>0</v>
      </c>
      <c r="DR77" s="59" t="e">
        <f t="shared" si="772"/>
        <v>#DIV/0!</v>
      </c>
      <c r="DS77" s="59">
        <f t="shared" si="772"/>
        <v>0</v>
      </c>
      <c r="DT77" s="59">
        <f t="shared" si="772"/>
        <v>0</v>
      </c>
      <c r="DU77" s="59" t="e">
        <f t="shared" si="772"/>
        <v>#DIV/0!</v>
      </c>
      <c r="DV77" s="59">
        <f t="shared" si="772"/>
        <v>0</v>
      </c>
      <c r="DW77" s="59">
        <f t="shared" si="772"/>
        <v>0</v>
      </c>
      <c r="DX77" s="59">
        <f t="shared" si="772"/>
        <v>-93.294137301879061</v>
      </c>
      <c r="DY77" s="59">
        <f t="shared" si="772"/>
        <v>0</v>
      </c>
      <c r="DZ77" s="59">
        <f t="shared" si="772"/>
        <v>0</v>
      </c>
      <c r="EA77" s="59" t="e">
        <f t="shared" si="772"/>
        <v>#DIV/0!</v>
      </c>
      <c r="EB77" s="59">
        <f>EB72-EB75-EB76</f>
        <v>0</v>
      </c>
      <c r="EC77" s="59">
        <f t="shared" ref="EC77" si="774">EC72-EC75-EC76</f>
        <v>0</v>
      </c>
      <c r="ED77" s="58"/>
    </row>
  </sheetData>
  <mergeCells count="42">
    <mergeCell ref="DP2:DR2"/>
    <mergeCell ref="DS2:DU2"/>
    <mergeCell ref="DV2:DX2"/>
    <mergeCell ref="DY2:EA2"/>
    <mergeCell ref="EB2:ED2"/>
    <mergeCell ref="DM2:DO2"/>
    <mergeCell ref="CC2:CE2"/>
    <mergeCell ref="CF2:CH2"/>
    <mergeCell ref="CI2:CK2"/>
    <mergeCell ref="CL2:CN2"/>
    <mergeCell ref="CO2:CQ2"/>
    <mergeCell ref="CR2:CT2"/>
    <mergeCell ref="CU2:CW2"/>
    <mergeCell ref="CX2:CZ2"/>
    <mergeCell ref="DA2:DC2"/>
    <mergeCell ref="DD2:DF2"/>
    <mergeCell ref="DJ2:DL2"/>
    <mergeCell ref="DG2:DI2"/>
    <mergeCell ref="BZ2:CB2"/>
    <mergeCell ref="AP2:AR2"/>
    <mergeCell ref="AS2:AU2"/>
    <mergeCell ref="AV2:AX2"/>
    <mergeCell ref="AY2:BA2"/>
    <mergeCell ref="BB2:BD2"/>
    <mergeCell ref="BE2:BG2"/>
    <mergeCell ref="BK2:BM2"/>
    <mergeCell ref="BN2:BP2"/>
    <mergeCell ref="BQ2:BS2"/>
    <mergeCell ref="BT2:BV2"/>
    <mergeCell ref="BW2:BY2"/>
    <mergeCell ref="AM2:AO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</mergeCells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исполнение</vt:lpstr>
      <vt:lpstr>исполнение!Заголовки_для_печати</vt:lpstr>
      <vt:lpstr>план!Заголовки_для_печати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Financ</cp:lastModifiedBy>
  <cp:lastPrinted>2021-04-01T07:19:33Z</cp:lastPrinted>
  <dcterms:created xsi:type="dcterms:W3CDTF">2017-01-05T04:49:58Z</dcterms:created>
  <dcterms:modified xsi:type="dcterms:W3CDTF">2021-04-30T04:39:44Z</dcterms:modified>
</cp:coreProperties>
</file>