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activeTab="1"/>
  </bookViews>
  <sheets>
    <sheet name="дох" sheetId="1" r:id="rId1"/>
    <sheet name="расх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<sst xmlns="http://schemas.openxmlformats.org/spreadsheetml/2006/main" count="1341" uniqueCount="320">
  <si>
    <t>Государственная пошлина за совершение нотариальных действий должностными лицами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</si>
  <si>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</si>
  <si>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</si>
  <si>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</si>
  <si>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Российской Федерации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</si>
  <si>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</si>
  <si>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Субвенции бюджетам поселений на выполнение передаваемых полномочий субъектов РФ</t>
  </si>
  <si>
    <t>план</t>
  </si>
  <si>
    <t xml:space="preserve">Код КБК </t>
  </si>
  <si>
    <t>факт</t>
  </si>
  <si>
    <t>% исп</t>
  </si>
  <si>
    <t>НАЛОГОВЫЕ И  НЕНАЛОГОВЫЕ ДОХОДЫ</t>
  </si>
  <si>
    <t>1 00 00000 00 0000 000</t>
  </si>
  <si>
    <t>НАЛОГИ НА ПРИБЫЛЬ, ДОХОДЫ</t>
  </si>
  <si>
    <t>1 01 00000 00 0000 000</t>
  </si>
  <si>
    <t>Налог на прибыль организаций</t>
  </si>
  <si>
    <t xml:space="preserve">1 01 01000 00 0000 110 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</si>
  <si>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</si>
  <si>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 xml:space="preserve">1 01 01010 00 0000 110 </t>
  </si>
  <si>
    <t>Налог на доходы физических лиц</t>
  </si>
  <si>
    <t xml:space="preserve">1 01 02000 01 0000 110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</si>
  <si>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</si>
  <si>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</si>
  <si>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</si>
  <si>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</si>
  <si>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</si>
  <si>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НАЛОГИ  НА ТОВАРЫ (РАБОТЫ, УСЛУГИ), РЕАЛИЗУЕМЫЕ НА ТЕРРИТОРИИ РОССИЙСКОЙ ФЕДЕРАЦИИ</t>
  </si>
  <si>
    <t>1 03 00000 00 0000 00</t>
  </si>
  <si>
    <t>1 03 02230 01 0000 110</t>
  </si>
  <si>
    <t>1 03 02240 01 0000 110</t>
  </si>
  <si>
    <t>1 03 02250 01 0000 110</t>
  </si>
  <si>
    <t>1 03 02260 01 0000 110</t>
  </si>
  <si>
    <t>НАЛОГИ НА СОВОКУПНЫЙ ДОХОД</t>
  </si>
  <si>
    <t>1 05 00000 00 0000 000</t>
  </si>
  <si>
    <t xml:space="preserve">Единый сельскохозяйственный налог </t>
  </si>
  <si>
    <t>Единый сельскохозяйственный налог (за налоговые периоды, истекшие до 1 января 2011 года)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</si>
  <si>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</si>
  <si>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</si>
  <si>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</si>
  <si>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 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</si>
  <si>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</si>
  <si>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</si>
  <si>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</si>
  <si>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Прочие неналоговые доходы </t>
  </si>
  <si>
    <t>Прочие неналоговые доходы перечисляемые бюджетам поселений</t>
  </si>
  <si>
    <t>1 17 01050 10 0000 180</t>
  </si>
  <si>
    <t>ГОСУДАРСТВЕННАЯ ПОШЛИНА</t>
  </si>
  <si>
    <t>1 08 04020 01 1000 110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</si>
  <si>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</si>
  <si>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</si>
  <si>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</si>
  <si>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</si>
  <si>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от  других  бюджетов бюджетной системы РФ</t>
  </si>
  <si>
    <t>Дотации на выравнивание бюджетной обеспеченности</t>
  </si>
  <si>
    <t>Дотации бюджетам  поселений  на выравнивание  уровня бюджетной обеспеченности из районнго бюджета</t>
  </si>
  <si>
    <t>Дотации бюджетам  поселений на поддержку мер по обеспечению сбалансированности бюджета</t>
  </si>
  <si>
    <t>Субсидии бюджетам субъектов Российской Федерации и муниципальных образований (межбюджетные субсидии)</t>
  </si>
  <si>
    <t xml:space="preserve">Прочие субсидии </t>
  </si>
  <si>
    <t>Субсидии бюджетам поселений на переселение граждан из жилищного фонда непригодного для проживания</t>
  </si>
  <si>
    <t>Субвенции бюджетам субъектов Российской Федерации и муниципальных образований</t>
  </si>
  <si>
    <t xml:space="preserve">Субвенции бюджетам поселений на осуществление первичного  воинского учета на трриториях, где отсутствуют военные комиссариаты </t>
  </si>
  <si>
    <t>ПРОЧИЕ МЕЖБЮДЖЕТНЫЕ ТРАНСФЕРТЫ</t>
  </si>
  <si>
    <t>ИТОГО ДОХОДОВ</t>
  </si>
  <si>
    <t>1 17 00000 00 0000 180</t>
  </si>
  <si>
    <t>1 08 00000 00 0000 000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</si>
  <si>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</si>
  <si>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</si>
  <si>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</si>
  <si>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1 11 05025 10 0000 120</t>
  </si>
  <si>
    <t xml:space="preserve">Исполнитель                           </t>
  </si>
  <si>
    <t>МИЛЬХЕЕВА С.М.</t>
  </si>
  <si>
    <t>1 16 00000 00 0000 100</t>
  </si>
  <si>
    <t>1 16 33050 10 6000 140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</si>
  <si>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</si>
  <si>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ШТРАФЫ, САНКЦИИ, ВОЗМЕЩЕНИЕ УЩЕРБА</t>
  </si>
  <si>
    <t>1 01 02010 01 0000 110</t>
  </si>
  <si>
    <t>1 01 02040 01 0000 110</t>
  </si>
  <si>
    <t>1 06 06033 10 0000 110</t>
  </si>
  <si>
    <t>1 06 06043 10 0000 110</t>
  </si>
  <si>
    <t xml:space="preserve">1 06 01030 10 0000 110 </t>
  </si>
  <si>
    <t xml:space="preserve">1 05 03020 01 0000 110 </t>
  </si>
  <si>
    <t xml:space="preserve">1 05 03010 01 0000 110 </t>
  </si>
  <si>
    <t>1 17 05050 10 0000 180</t>
  </si>
  <si>
    <t>Невыясненные поступления, зачисляемые в бюджеты сельских поселений</t>
  </si>
  <si>
    <t>1 14 00000 00 0000 000</t>
  </si>
  <si>
    <t>ДОХОДЫ ОТ ПРОДАЖИ МАТЕРИАЛЬНЫХ И НЕМАТЕРИАЛЬНЫХ АКТИВОВ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</si>
  <si>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</si>
  <si>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</si>
  <si>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</si>
  <si>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</si>
  <si>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</si>
  <si>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</si>
  <si>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Дотации бюджетам  поселений  на выравнивание  уровня бюджетной обеспеченности из областного бюджета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</si>
  <si>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</si>
  <si>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</si>
  <si>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ОКАЗАНИЯ ПЛАТНЫХ УСЛУГ (РАБОТ) И КОМПЕНСАЦИИ ЗАТРАТ ГОСУДАРСТВА</t>
  </si>
  <si>
    <t>1 13 00000 00 0000 000</t>
  </si>
  <si>
    <t>Прочие доходы от компенсации затрат бюджетов сельских поселений</t>
  </si>
  <si>
    <t>1 13 02995 10 0000 130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</si>
  <si>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</si>
  <si>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1 16 90050 10 6000 140</t>
  </si>
  <si>
    <t>Прочие субсидии бюджетам  сельских поселений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</si>
  <si>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</si>
  <si>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Возврат субвенции, субсидии, иных межбюджетных трансфертов, имеющих целевое назначение из бюджетов сельских поселений</t>
  </si>
  <si>
    <t>Прочие безвозмездные поступления бюджетам сельских поселений</t>
  </si>
  <si>
    <t>2 07 05030 10 0000 150</t>
  </si>
  <si>
    <t>2 19 60010 10 0000 150</t>
  </si>
  <si>
    <t>2 02 049999 10 0000 150</t>
  </si>
  <si>
    <t>2 02 03024 10 0000 150</t>
  </si>
  <si>
    <t>2 02 03015 10 0000 150</t>
  </si>
  <si>
    <t>2 02 03000 00 0000 150</t>
  </si>
  <si>
    <t>2 02 02999 00 0000 150</t>
  </si>
  <si>
    <t>2 02 29999 10  0000 150</t>
  </si>
  <si>
    <t>2 02 25555 10 0000 150</t>
  </si>
  <si>
    <t>2 02 00000 00 0000 150</t>
  </si>
  <si>
    <t>2 02 01003 10  0000 150</t>
  </si>
  <si>
    <t>2 02 15001 10  0000 150</t>
  </si>
  <si>
    <t>2 02 10001 00 0000 150</t>
  </si>
  <si>
    <t>2 02 01000 00 0000 150</t>
  </si>
  <si>
    <t>1 01 02050 01 0000 110</t>
  </si>
  <si>
    <t>2 02 27112 10 0000 150</t>
  </si>
  <si>
    <t>2 02 25243 10 0000 150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</si>
  <si>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</si>
  <si>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2 02 040000 00 0000 150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</si>
  <si>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</si>
  <si>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2 02 40014 10 0000 150
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</si>
  <si>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</si>
  <si>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2 02 20077 10 0000 150</t>
  </si>
  <si>
    <t>Прочие межбюджетные трансферты, передаваемые бюджетам сельских поселений</t>
  </si>
  <si>
    <t>по доходам МО "Баяндай"</t>
  </si>
  <si>
    <t>(тыс.рублей)</t>
  </si>
  <si>
    <t>Наименование</t>
  </si>
  <si>
    <t>Глава</t>
  </si>
  <si>
    <t>Раздел</t>
  </si>
  <si>
    <t>Подраздел</t>
  </si>
  <si>
    <t>Целевая статья</t>
  </si>
  <si>
    <t>Вид расхода</t>
  </si>
  <si>
    <t>Сумма</t>
  </si>
  <si>
    <t>Администрация муниципального образования "Баяндай"</t>
  </si>
  <si>
    <t>046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</si>
  <si>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</si>
  <si>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</si>
  <si>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</si>
  <si>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</si>
  <si>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</si>
  <si>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</si>
  <si>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9910140110</t>
  </si>
  <si>
    <t>Расходы на обеспечение деятельности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</si>
  <si>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</si>
  <si>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</si>
  <si>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</si>
  <si>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120</t>
  </si>
  <si>
    <t>Фонд оплаты труда муниципальных органов</t>
  </si>
  <si>
    <t>121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</si>
  <si>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</si>
  <si>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</si>
  <si>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Обеспечение деятельности исполнительных органов местных администраций</t>
  </si>
  <si>
    <t>04</t>
  </si>
  <si>
    <t>9910240110</t>
  </si>
  <si>
    <t>Закупка товаров, работ и услуг для обеспечения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</si>
  <si>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</si>
  <si>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</si>
  <si>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</si>
  <si>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Прочая закупка товаров, работ и услуг для обеспечения муниципальных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</si>
  <si>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</si>
  <si>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</si>
  <si>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</si>
  <si>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</si>
  <si>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</si>
  <si>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</si>
  <si>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</si>
  <si>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</si>
  <si>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</si>
  <si>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</si>
  <si>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</si>
  <si>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проведения выборов и референдумов</t>
  </si>
  <si>
    <t>07</t>
  </si>
  <si>
    <t>Проведение выборов главы и депутатов МО "Баяндай"</t>
  </si>
  <si>
    <t>Специальные расходы</t>
  </si>
  <si>
    <t>880</t>
  </si>
  <si>
    <t>Резервные фонды</t>
  </si>
  <si>
    <t>11</t>
  </si>
  <si>
    <t>Резервный фонд</t>
  </si>
  <si>
    <t>9900000000</t>
  </si>
  <si>
    <t>Расходы за счет средств резервного фонда Администрации поселения</t>
  </si>
  <si>
    <t>9910349120</t>
  </si>
  <si>
    <t>Резервные средства</t>
  </si>
  <si>
    <t>870</t>
  </si>
  <si>
    <t>Другие общегосударственные вопросы</t>
  </si>
  <si>
    <t>13</t>
  </si>
  <si>
    <t>Составление административных протоколов</t>
  </si>
  <si>
    <t>9920173150</t>
  </si>
  <si>
    <t>Муниципальная целевая программа "Патриотическое воспитание молодёжи в МО "Баяндай"  на 2020 - 2022 годы"</t>
  </si>
  <si>
    <t>9930749999</t>
  </si>
  <si>
    <t>Социальное обеспечения и иные выплаты населению</t>
  </si>
  <si>
    <t>300</t>
  </si>
  <si>
    <t>Премии и гранты</t>
  </si>
  <si>
    <t>350</t>
  </si>
  <si>
    <t>Муниципальная программа "Профилактика алкоголизма, табакокурения, наркомании и токсикомании в детской, подростковой и молодежной среде на 2020 - 2022 годы"</t>
  </si>
  <si>
    <t>9930849999</t>
  </si>
  <si>
    <t>Муниципальная программа "Организация и проведение оплачиваемых временных работ в МО "Баяндай" на 2018-2020 годы"</t>
  </si>
  <si>
    <t>9930У49999</t>
  </si>
  <si>
    <t>Муниципальная программа "Пожарная безопасность на территории МО "Баяндай" на 2020 - 2022 годы"</t>
  </si>
  <si>
    <t>9930Ж49999</t>
  </si>
  <si>
    <t>Муниципальная программа "Обеспечение населения муниципального образования "Баяндай" информацией о деятельности органов местного самоуправления в печатных и электронных средствах массовой информации на 2016 - 2020 годы"</t>
  </si>
  <si>
    <t>9930И49999</t>
  </si>
  <si>
    <t>Муниципальная целевая программа "Повышение безопасности дорожного движения в муниципальном образовании "Баяндай" в 2020 - 2022 годы"</t>
  </si>
  <si>
    <t>9930К49999</t>
  </si>
  <si>
    <t>Муниципальная целевая программа "Обеспечение безопасности населения на транспорте в муниципальном образовании "Баяндай" в 2017 - 2019 годах"</t>
  </si>
  <si>
    <t>9930Л49999</t>
  </si>
  <si>
    <t>Муниципальная программа "Противодействие экстремизму м профилактика терроризма в детской и молодежной среде на территории муниципального образования "Баяндай" на 2016 - 2018 годы"</t>
  </si>
  <si>
    <t>9930Р49999</t>
  </si>
  <si>
    <t>НАЦИОНАЛЬНАЯ ОБОРОНА</t>
  </si>
  <si>
    <t>Мобилизационная и вневойсковая подготовка</t>
  </si>
  <si>
    <t>03</t>
  </si>
  <si>
    <t>Непрограммные расходы органов исполнительной власти</t>
  </si>
  <si>
    <t>9920000000</t>
  </si>
  <si>
    <t>Осуществление первичного воинского учета на территориях, где отсутствуют военные комиссариаты</t>
  </si>
  <si>
    <t>9920251180</t>
  </si>
  <si>
    <t>НАЦИОНАЛЬНАЯ ЭКОНОМИКА</t>
  </si>
  <si>
    <t>Общеэкономические вопросы</t>
  </si>
  <si>
    <t>9920373110</t>
  </si>
  <si>
    <t>Дорожное хозяйство (дорожные фонды)</t>
  </si>
  <si>
    <t>09</t>
  </si>
  <si>
    <t>Дорожное хозяйство</t>
  </si>
  <si>
    <t>Муниципальная программа "Развитие сети автомобильных дорог общего пользования в МО "Баяндай" на 2018 - 2020 г.г."</t>
  </si>
  <si>
    <t>9930149999</t>
  </si>
  <si>
    <t>Строительство, модернизация, ремонт и содержание автомобильных дорог общего пользования, в том числе дорог в поселениях (за исключением дорог автомобильного значения)</t>
  </si>
  <si>
    <t>Другие вопросы в области национальной экономики</t>
  </si>
  <si>
    <t>12</t>
  </si>
  <si>
    <t>Реализация документов территориального планирования муниципального образования "Баяндай"</t>
  </si>
  <si>
    <t>9930S2970</t>
  </si>
  <si>
    <t>Проведение работ в отношении постановки на кадастровый учет границ населенного пункта «Баяндай»</t>
  </si>
  <si>
    <t>9930S2990</t>
  </si>
  <si>
    <t>9930249999</t>
  </si>
  <si>
    <t>ЖИЛИЩНО-КОММУНАЛЬНОЕ ХОЗЯЙСТВО</t>
  </si>
  <si>
    <t>05</t>
  </si>
  <si>
    <t>Жилищное хозяйство</t>
  </si>
  <si>
    <t>9930П49999</t>
  </si>
  <si>
    <t>Долгосрочная целевая программа "Переселение граждан из ветхого и аварийного жилищного фонда в МО "Баяндай на период до 2019 года"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</si>
  <si>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</si>
  <si>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</si>
  <si>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</si>
  <si>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</si>
  <si>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муниципальной собственности</t>
  </si>
  <si>
    <t>414</t>
  </si>
  <si>
    <t>Коммунальное хозяйство</t>
  </si>
  <si>
    <t>Мероприятия в области коммунального хозяйства</t>
  </si>
  <si>
    <t>9930349999</t>
  </si>
  <si>
    <t>Уплата земельного и налога на имущество с организаций</t>
  </si>
  <si>
    <t>9930372320</t>
  </si>
  <si>
    <t>Мероприятия по перечню народных инициатив</t>
  </si>
  <si>
    <t>99303S2370</t>
  </si>
  <si>
    <t>Комплексная целевая программа "Развитие сети комплексной инфраструктуры муниципального образования "Баяндай" на 2017-2026 г.г."</t>
  </si>
  <si>
    <t>99303S2520</t>
  </si>
  <si>
    <t>Муниципальная программа "Чистая вода на территории МО "Баяндай" на 2019-2024 годы"</t>
  </si>
  <si>
    <t>9930300000</t>
  </si>
  <si>
    <t>99303М9999</t>
  </si>
  <si>
    <t>Разработка проектной документации «Строительство локального водопровода в МО «Баяндай» (с. Баяндай) Баяндаевского района Иркутской области</t>
  </si>
  <si>
    <t>99303S2430</t>
  </si>
  <si>
    <t>Строительство локального водопровода в МО "Баяндай" (с. Баяндай) Баяндаевского района Иркутской области из федерального бюджета</t>
  </si>
  <si>
    <t>993G572958</t>
  </si>
  <si>
    <t>993G552430</t>
  </si>
  <si>
    <t>Благоустройство</t>
  </si>
  <si>
    <t>Мероприятия в области благоустройства</t>
  </si>
  <si>
    <t>9930449999</t>
  </si>
  <si>
    <t>Закупка товаров, работ и услуг для обеспечения муниципальных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</si>
  <si>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</si>
  <si>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</t>
  </si>
  <si>
    <t>Обеспечение защиты населения от чрезвычайных ситуаций природного и техногенного характера</t>
  </si>
  <si>
    <t>9930Ц49999</t>
  </si>
  <si>
    <t>Мероприятия по перечню проектов народных инициатив</t>
  </si>
  <si>
    <t>99304S2370</t>
  </si>
  <si>
    <t>Создание и обустройство зон отдыха, спортивных и детских игровых площадок</t>
  </si>
  <si>
    <t>99304S2870</t>
  </si>
  <si>
    <t>Формирование современной городской среды</t>
  </si>
  <si>
    <t>993F255551</t>
  </si>
  <si>
    <t>Мероприятия местных инициатив граждан</t>
  </si>
  <si>
    <t>КУЛЬТУРА, КИНЕМАТОГРАФИЯ</t>
  </si>
  <si>
    <t>08</t>
  </si>
  <si>
    <t>Культура</t>
  </si>
  <si>
    <t>Предоставление субсидий бюджетным, автономным учреждениям и иным некоммерческим организациям</t>
  </si>
  <si>
    <t>9930540590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</si>
  <si>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</si>
  <si>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</si>
  <si>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</si>
  <si>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</t>
  </si>
  <si>
    <t>611</t>
  </si>
  <si>
    <t>Субсидии бюджетным учреждениям на иные цели</t>
  </si>
  <si>
    <t>99305S2370</t>
  </si>
  <si>
    <t>612</t>
  </si>
  <si>
    <t>СОЦИАЛЬНАЯ ПОЛИТИКА</t>
  </si>
  <si>
    <t>10</t>
  </si>
  <si>
    <t>Пенсионное обеспечение</t>
  </si>
  <si>
    <t>Социальная политика</t>
  </si>
  <si>
    <t>9910543060</t>
  </si>
  <si>
    <t>Расходы на выплату пенсии за выслугу лет лицам, замещавшим муниципальные должности, должности муниципальной службы в органах местного самоуправления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</si>
  <si>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</si>
  <si>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</si>
  <si>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</si>
  <si>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</si>
  <si>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ФИЗИЧЕСКАЯ КУЛЬТУРА И СПОРТ</t>
  </si>
  <si>
    <t>Физическая культура</t>
  </si>
  <si>
    <t>9930000000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</si>
  <si>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2019-2021 г.г."</t>
  </si>
  <si>
    <t>9930В49999</t>
  </si>
  <si>
    <t>9930Д49999</t>
  </si>
  <si>
    <t>Обслуживание муниципального долга</t>
  </si>
  <si>
    <t>730</t>
  </si>
  <si>
    <t>МЕЖБЮДЖЕТНЫЕ ТРАНСФЕРТЫ</t>
  </si>
  <si>
    <t>14</t>
  </si>
  <si>
    <t>Межбюджетные трансферты</t>
  </si>
  <si>
    <t>9920441040</t>
  </si>
  <si>
    <t>500</t>
  </si>
  <si>
    <t>Иные межбюджетные трансферты</t>
  </si>
  <si>
    <t>540</t>
  </si>
  <si>
    <t>Итого</t>
  </si>
  <si>
    <t>% исполнения</t>
  </si>
  <si>
    <t>Оценка ожидаемого исполнения бюджета в 2020 году</t>
  </si>
  <si>
    <t>Оценка ожидаемого исполнения бюджета по расходам на 2020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</si>
</sst>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mmm/yyyy"/>
    <numFmt numFmtId="174" formatCode="0.0"/>
    <numFmt numFmtId="175" formatCode="0.000"/>
    <numFmt numFmtId="176" formatCode="0.0000"/>
    <numFmt numFmtId="177" formatCode="#,##0.0"/>
  </numFmts>
  <fonts count="56">
    <font>
      <sz val="10"/>
      <name val="Arial Cyr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 Cyr"/>
      <family val="2"/>
    </font>
    <font>
      <b/>
      <sz val="9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name val="Arial Cyr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0"/>
      <color indexed="8"/>
      <name val="Times New Roman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>
      <alignment horizontal="left" vertical="top" wrapText="1"/>
      <protection/>
    </xf>
    <xf numFmtId="49" fontId="39" fillId="20" borderId="1">
      <alignment horizontal="center" vertical="top" shrinkToFit="1"/>
      <protection/>
    </xf>
    <xf numFmtId="4" fontId="39" fillId="20" borderId="1">
      <alignment horizontal="right" vertical="top" shrinkToFit="1"/>
      <protection/>
    </xf>
    <xf numFmtId="0" fontId="40" fillId="20" borderId="1">
      <alignment horizontal="right" vertical="top" wrapText="1"/>
      <protection/>
    </xf>
    <xf numFmtId="4" fontId="40" fillId="21" borderId="1">
      <alignment horizontal="right" vertical="top" shrinkToFit="1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2" applyNumberFormat="0" applyAlignment="0" applyProtection="0"/>
    <xf numFmtId="0" fontId="42" fillId="29" borderId="3" applyNumberFormat="0" applyAlignment="0" applyProtection="0"/>
    <xf numFmtId="0" fontId="43" fillId="29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1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3" borderId="0" applyNumberFormat="0" applyBorder="0" applyAlignment="0" applyProtection="0"/>
  </cellStyleXfs>
  <cellXfs count="120">
    <xf numFmtId="0" fontId="0" fillId="0" borderId="0" xfId="0" applyAlignment="1">
      <alignment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wrapText="1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 applyProtection="1">
      <alignment horizontal="left" vertical="top" wrapText="1"/>
      <protection locked="0"/>
    </xf>
    <xf numFmtId="1" fontId="5" fillId="0" borderId="16" xfId="0" applyNumberFormat="1" applyFont="1" applyFill="1" applyBorder="1" applyAlignment="1" applyProtection="1">
      <alignment vertical="top" wrapText="1"/>
      <protection locked="0"/>
    </xf>
    <xf numFmtId="0" fontId="5" fillId="0" borderId="16" xfId="0" applyFont="1" applyBorder="1" applyAlignment="1">
      <alignment wrapText="1"/>
    </xf>
    <xf numFmtId="1" fontId="2" fillId="0" borderId="16" xfId="0" applyNumberFormat="1" applyFont="1" applyFill="1" applyBorder="1" applyAlignment="1" applyProtection="1">
      <alignment vertical="top" wrapText="1"/>
      <protection locked="0"/>
    </xf>
    <xf numFmtId="0" fontId="5" fillId="0" borderId="16" xfId="0" applyFont="1" applyBorder="1" applyAlignment="1">
      <alignment horizontal="justify"/>
    </xf>
    <xf numFmtId="0" fontId="2" fillId="0" borderId="16" xfId="0" applyFont="1" applyBorder="1" applyAlignment="1">
      <alignment wrapText="1"/>
    </xf>
    <xf numFmtId="1" fontId="2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>
      <alignment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1" fontId="2" fillId="0" borderId="17" xfId="0" applyNumberFormat="1" applyFont="1" applyFill="1" applyBorder="1" applyAlignment="1" applyProtection="1">
      <alignment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top" wrapText="1"/>
    </xf>
    <xf numFmtId="1" fontId="5" fillId="0" borderId="19" xfId="0" applyNumberFormat="1" applyFont="1" applyFill="1" applyBorder="1" applyAlignment="1" applyProtection="1">
      <alignment vertical="top" wrapText="1"/>
      <protection locked="0"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vertical="top" wrapText="1"/>
      <protection locked="0"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6" xfId="0" applyNumberFormat="1" applyFont="1" applyFill="1" applyBorder="1" applyAlignment="1" applyProtection="1">
      <alignment vertical="top" wrapText="1"/>
      <protection locked="0"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horizontal="left" vertical="top" wrapText="1"/>
    </xf>
    <xf numFmtId="1" fontId="5" fillId="0" borderId="21" xfId="0" applyNumberFormat="1" applyFont="1" applyFill="1" applyBorder="1" applyAlignment="1" applyProtection="1">
      <alignment vertical="center" wrapText="1"/>
      <protection locked="0"/>
    </xf>
    <xf numFmtId="1" fontId="5" fillId="0" borderId="13" xfId="0" applyNumberFormat="1" applyFont="1" applyFill="1" applyBorder="1" applyAlignment="1">
      <alignment horizontal="left" vertical="top" wrapText="1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Fill="1" applyBorder="1" applyAlignment="1">
      <alignment horizontal="right"/>
    </xf>
    <xf numFmtId="1" fontId="2" fillId="0" borderId="22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1" fontId="5" fillId="0" borderId="22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2" fontId="5" fillId="0" borderId="19" xfId="0" applyNumberFormat="1" applyFont="1" applyFill="1" applyBorder="1" applyAlignment="1">
      <alignment horizontal="right"/>
    </xf>
    <xf numFmtId="2" fontId="7" fillId="0" borderId="12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right"/>
    </xf>
    <xf numFmtId="2" fontId="2" fillId="0" borderId="12" xfId="63" applyNumberFormat="1" applyFont="1" applyFill="1" applyBorder="1" applyAlignment="1" applyProtection="1">
      <alignment horizontal="right"/>
      <protection/>
    </xf>
    <xf numFmtId="2" fontId="5" fillId="0" borderId="12" xfId="63" applyNumberFormat="1" applyFont="1" applyFill="1" applyBorder="1" applyAlignment="1" applyProtection="1">
      <alignment horizontal="right"/>
      <protection/>
    </xf>
    <xf numFmtId="2" fontId="8" fillId="0" borderId="12" xfId="63" applyNumberFormat="1" applyFont="1" applyFill="1" applyBorder="1" applyAlignment="1" applyProtection="1">
      <alignment horizontal="right"/>
      <protection/>
    </xf>
    <xf numFmtId="2" fontId="3" fillId="0" borderId="12" xfId="63" applyNumberFormat="1" applyFont="1" applyFill="1" applyBorder="1" applyAlignment="1" applyProtection="1">
      <alignment horizontal="right"/>
      <protection/>
    </xf>
    <xf numFmtId="2" fontId="3" fillId="0" borderId="24" xfId="63" applyNumberFormat="1" applyFont="1" applyFill="1" applyBorder="1" applyAlignment="1" applyProtection="1">
      <alignment horizontal="right"/>
      <protection/>
    </xf>
    <xf numFmtId="4" fontId="8" fillId="0" borderId="18" xfId="63" applyNumberFormat="1" applyFont="1" applyFill="1" applyBorder="1" applyAlignment="1" applyProtection="1">
      <alignment horizontal="right"/>
      <protection/>
    </xf>
    <xf numFmtId="1" fontId="2" fillId="0" borderId="25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right"/>
    </xf>
    <xf numFmtId="2" fontId="5" fillId="0" borderId="24" xfId="0" applyNumberFormat="1" applyFont="1" applyFill="1" applyBorder="1" applyAlignment="1">
      <alignment horizontal="right"/>
    </xf>
    <xf numFmtId="2" fontId="2" fillId="0" borderId="24" xfId="0" applyNumberFormat="1" applyFont="1" applyFill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7" fontId="9" fillId="0" borderId="12" xfId="0" applyNumberFormat="1" applyFont="1" applyFill="1" applyBorder="1" applyAlignment="1">
      <alignment horizontal="right"/>
    </xf>
    <xf numFmtId="174" fontId="5" fillId="0" borderId="13" xfId="63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Alignment="1">
      <alignment horizontal="right"/>
    </xf>
    <xf numFmtId="0" fontId="0" fillId="0" borderId="20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14" fillId="0" borderId="28" xfId="0" applyFont="1" applyBorder="1" applyAlignment="1">
      <alignment/>
    </xf>
    <xf numFmtId="49" fontId="14" fillId="0" borderId="13" xfId="0" applyNumberFormat="1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4" fillId="0" borderId="27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49" fontId="15" fillId="0" borderId="33" xfId="0" applyNumberFormat="1" applyFont="1" applyBorder="1" applyAlignment="1">
      <alignment horizontal="center" wrapText="1"/>
    </xf>
    <xf numFmtId="0" fontId="39" fillId="20" borderId="20" xfId="33" applyNumberFormat="1" applyBorder="1" applyProtection="1">
      <alignment horizontal="left" vertical="top" wrapText="1"/>
      <protection/>
    </xf>
    <xf numFmtId="49" fontId="16" fillId="20" borderId="1" xfId="34" applyNumberFormat="1" applyFont="1" applyProtection="1">
      <alignment horizontal="center" vertical="top" shrinkToFit="1"/>
      <protection/>
    </xf>
    <xf numFmtId="49" fontId="39" fillId="20" borderId="1" xfId="34" applyNumberFormat="1" applyProtection="1">
      <alignment horizontal="center" vertical="top" shrinkToFit="1"/>
      <protection/>
    </xf>
    <xf numFmtId="0" fontId="16" fillId="20" borderId="20" xfId="33" applyNumberFormat="1" applyFont="1" applyBorder="1" applyProtection="1">
      <alignment horizontal="left" vertical="top" wrapText="1"/>
      <protection/>
    </xf>
    <xf numFmtId="0" fontId="16" fillId="34" borderId="13" xfId="0" applyFont="1" applyFill="1" applyBorder="1" applyAlignment="1">
      <alignment horizontal="left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shrinkToFit="1"/>
    </xf>
    <xf numFmtId="0" fontId="16" fillId="0" borderId="13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wrapText="1"/>
    </xf>
    <xf numFmtId="0" fontId="17" fillId="0" borderId="12" xfId="0" applyFont="1" applyBorder="1" applyAlignment="1">
      <alignment wrapText="1"/>
    </xf>
    <xf numFmtId="0" fontId="17" fillId="0" borderId="12" xfId="0" applyFont="1" applyBorder="1" applyAlignment="1">
      <alignment horizontal="left" wrapText="1"/>
    </xf>
    <xf numFmtId="0" fontId="17" fillId="0" borderId="20" xfId="0" applyFont="1" applyBorder="1" applyAlignment="1">
      <alignment horizontal="left" wrapText="1"/>
    </xf>
    <xf numFmtId="0" fontId="17" fillId="0" borderId="11" xfId="0" applyFont="1" applyBorder="1" applyAlignment="1">
      <alignment wrapText="1"/>
    </xf>
    <xf numFmtId="0" fontId="17" fillId="0" borderId="33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28" xfId="0" applyFont="1" applyFill="1" applyBorder="1" applyAlignment="1">
      <alignment horizontal="left" wrapText="1"/>
    </xf>
    <xf numFmtId="0" fontId="39" fillId="20" borderId="20" xfId="33" applyNumberFormat="1" applyFont="1" applyBorder="1" applyProtection="1">
      <alignment horizontal="left" vertical="top" wrapText="1"/>
      <protection/>
    </xf>
    <xf numFmtId="0" fontId="17" fillId="0" borderId="34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39" fillId="20" borderId="0" xfId="33" applyNumberFormat="1" applyBorder="1" applyProtection="1">
      <alignment horizontal="left" vertical="top" wrapText="1"/>
      <protection/>
    </xf>
    <xf numFmtId="0" fontId="18" fillId="34" borderId="0" xfId="0" applyFont="1" applyFill="1" applyBorder="1" applyAlignment="1">
      <alignment horizontal="left" vertical="center" wrapText="1"/>
    </xf>
    <xf numFmtId="0" fontId="39" fillId="20" borderId="20" xfId="33" applyNumberFormat="1" applyFont="1" applyBorder="1" applyProtection="1">
      <alignment horizontal="left" vertical="top" wrapText="1"/>
      <protection/>
    </xf>
    <xf numFmtId="0" fontId="16" fillId="34" borderId="1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/>
    </xf>
    <xf numFmtId="0" fontId="1" fillId="0" borderId="35" xfId="0" applyFont="1" applyBorder="1" applyAlignment="1">
      <alignment wrapText="1"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4" fontId="40" fillId="21" borderId="1" xfId="37" applyNumberFormat="1" applyProtection="1">
      <alignment horizontal="right" vertical="top" shrinkToFit="1"/>
      <protection/>
    </xf>
    <xf numFmtId="1" fontId="9" fillId="0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174" fontId="14" fillId="0" borderId="36" xfId="0" applyNumberFormat="1" applyFont="1" applyBorder="1" applyAlignment="1">
      <alignment horizontal="right" vertical="top" wrapText="1"/>
    </xf>
    <xf numFmtId="174" fontId="14" fillId="0" borderId="37" xfId="0" applyNumberFormat="1" applyFont="1" applyBorder="1" applyAlignment="1">
      <alignment/>
    </xf>
    <xf numFmtId="174" fontId="39" fillId="20" borderId="38" xfId="35" applyNumberFormat="1" applyBorder="1" applyProtection="1">
      <alignment horizontal="right" vertical="top" shrinkToFit="1"/>
      <protection/>
    </xf>
    <xf numFmtId="174" fontId="16" fillId="0" borderId="36" xfId="0" applyNumberFormat="1" applyFont="1" applyFill="1" applyBorder="1" applyAlignment="1">
      <alignment horizontal="right" vertical="center" wrapText="1"/>
    </xf>
    <xf numFmtId="174" fontId="16" fillId="0" borderId="36" xfId="0" applyNumberFormat="1" applyFont="1" applyFill="1" applyBorder="1" applyAlignment="1">
      <alignment horizontal="right" wrapText="1"/>
    </xf>
    <xf numFmtId="174" fontId="40" fillId="21" borderId="38" xfId="37" applyNumberFormat="1" applyBorder="1" applyProtection="1">
      <alignment horizontal="right" vertical="top" shrinkToFit="1"/>
      <protection/>
    </xf>
    <xf numFmtId="49" fontId="16" fillId="20" borderId="1" xfId="34" applyNumberFormat="1" applyFont="1" applyAlignment="1" applyProtection="1">
      <alignment horizontal="center" shrinkToFit="1"/>
      <protection/>
    </xf>
    <xf numFmtId="49" fontId="39" fillId="20" borderId="1" xfId="34" applyNumberFormat="1" applyAlignment="1" applyProtection="1">
      <alignment horizontal="center" shrinkToFit="1"/>
      <protection/>
    </xf>
    <xf numFmtId="174" fontId="39" fillId="20" borderId="38" xfId="35" applyNumberFormat="1" applyBorder="1" applyAlignment="1" applyProtection="1">
      <alignment horizontal="right" shrinkToFit="1"/>
      <protection/>
    </xf>
    <xf numFmtId="49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0" fillId="20" borderId="20" xfId="36" applyNumberFormat="1" applyBorder="1" applyProtection="1">
      <alignment horizontal="right" vertical="top" wrapText="1"/>
      <protection/>
    </xf>
    <xf numFmtId="0" fontId="40" fillId="20" borderId="39" xfId="36" applyNumberFormat="1" applyBorder="1" applyProtection="1">
      <alignment horizontal="right" vertical="top" wrapText="1"/>
      <protection/>
    </xf>
    <xf numFmtId="0" fontId="40" fillId="20" borderId="19" xfId="36" applyNumberFormat="1" applyBorder="1" applyProtection="1">
      <alignment horizontal="right" vertical="top" wrapText="1"/>
      <protection/>
    </xf>
    <xf numFmtId="0" fontId="14" fillId="0" borderId="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6" xfId="34"/>
    <cellStyle name="xl37" xfId="35"/>
    <cellStyle name="xl39" xfId="36"/>
    <cellStyle name="xl4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66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B2B2B2"/>
      <rgbColor rgb="00FFCC99"/>
      <rgbColor rgb="003366FF"/>
      <rgbColor rgb="0066CC99"/>
      <rgbColor rgb="0066FF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p22\Documents\&#1086;&#1090;&#1095;&#1077;&#1090;&#1099;%202020\10\&#1076;&#1086;&#1093;&#1086;&#1076;&#1099;%20&#1087;&#1086;%20&#1076;&#1085;&#1103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p22\Documents\&#1086;&#1090;&#1095;&#1077;&#1090;&#1099;%202020\10\&#1076;&#1086;&#1093;&#1086;&#1076;&#1099;%20&#1087;&#1086;%20&#1076;&#1085;&#1103;&#1084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сп"/>
      <sheetName val="0611"/>
      <sheetName val="целевые"/>
      <sheetName val="перечис"/>
      <sheetName val="Лист2"/>
      <sheetName val="дох"/>
      <sheetName val="Лист1"/>
      <sheetName val="расх"/>
    </sheetNames>
    <sheetDataSet>
      <sheetData sheetId="5">
        <row r="13">
          <cell r="AD13">
            <v>0</v>
          </cell>
        </row>
        <row r="31">
          <cell r="AD31">
            <v>0</v>
          </cell>
        </row>
        <row r="37">
          <cell r="AD37">
            <v>0</v>
          </cell>
        </row>
        <row r="54">
          <cell r="AD5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сп"/>
      <sheetName val="0611"/>
      <sheetName val="целевые"/>
      <sheetName val="перечис"/>
      <sheetName val="Лист2"/>
      <sheetName val="дох"/>
      <sheetName val="Лист1"/>
      <sheetName val="расх"/>
    </sheetNames>
    <sheetDataSet>
      <sheetData sheetId="5">
        <row r="63">
          <cell r="AD63">
            <v>2000000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52">
      <selection activeCell="A68" sqref="A68:IV68"/>
    </sheetView>
  </sheetViews>
  <sheetFormatPr defaultColWidth="9.00390625" defaultRowHeight="12.75"/>
  <cols>
    <col min="1" max="1" width="68.625" style="0" customWidth="1"/>
    <col min="2" max="2" width="22.125" style="0" customWidth="1"/>
    <col min="3" max="3" width="14.75390625" style="0" customWidth="1"/>
    <col min="4" max="4" width="13.25390625" style="0" customWidth="1"/>
    <col min="5" max="5" width="6.125" style="0" customWidth="1"/>
  </cols>
  <sheetData>
    <row r="1" spans="1:5" ht="15.75">
      <c r="A1" s="114" t="s">
        <v>318</v>
      </c>
      <c r="B1" s="114"/>
      <c r="C1" s="114"/>
      <c r="D1" s="114"/>
      <c r="E1" s="114"/>
    </row>
    <row r="2" spans="1:5" ht="12.75">
      <c r="A2" s="115" t="s">
        <v>129</v>
      </c>
      <c r="B2" s="115"/>
      <c r="C2" s="115"/>
      <c r="D2" s="115"/>
      <c r="E2" s="115"/>
    </row>
    <row r="3" spans="1:5" ht="12.75">
      <c r="A3" s="8"/>
      <c r="B3" s="9" t="s">
        <v>8</v>
      </c>
      <c r="C3" s="7" t="s">
        <v>7</v>
      </c>
      <c r="D3" s="7" t="s">
        <v>9</v>
      </c>
      <c r="E3" s="10" t="s">
        <v>10</v>
      </c>
    </row>
    <row r="4" spans="1:5" ht="12.75">
      <c r="A4" s="11" t="s">
        <v>11</v>
      </c>
      <c r="B4" s="1" t="s">
        <v>12</v>
      </c>
      <c r="C4" s="34">
        <f>C5+C14+C19+C22+C27+C29+C32+C41+C38+C34</f>
        <v>10969700</v>
      </c>
      <c r="D4" s="34">
        <f>D5+D14+D19+D22+D27+D29+D32+D41+D38+D34</f>
        <v>10969700</v>
      </c>
      <c r="E4" s="35">
        <f>D4/C4*100</f>
        <v>100</v>
      </c>
    </row>
    <row r="5" spans="1:5" ht="12.75">
      <c r="A5" s="12" t="s">
        <v>13</v>
      </c>
      <c r="B5" s="2" t="s">
        <v>14</v>
      </c>
      <c r="C5" s="36">
        <f>C8</f>
        <v>3830980</v>
      </c>
      <c r="D5" s="36">
        <f>D8</f>
        <v>3830980</v>
      </c>
      <c r="E5" s="37">
        <f>D5/C5*100</f>
        <v>100</v>
      </c>
    </row>
    <row r="6" spans="1:5" ht="12.75">
      <c r="A6" s="12" t="s">
        <v>15</v>
      </c>
      <c r="B6" s="2" t="s">
        <v>16</v>
      </c>
      <c r="C6" s="49">
        <v>0</v>
      </c>
      <c r="D6" s="36">
        <v>0</v>
      </c>
      <c r="E6" s="37"/>
    </row>
    <row r="7" spans="1:5" ht="24">
      <c r="A7" s="12" t="s">
        <v>17</v>
      </c>
      <c r="B7" s="2" t="s">
        <v>18</v>
      </c>
      <c r="C7" s="49">
        <v>0</v>
      </c>
      <c r="D7" s="36">
        <v>0</v>
      </c>
      <c r="E7" s="37"/>
    </row>
    <row r="8" spans="1:5" ht="12.75">
      <c r="A8" s="12" t="s">
        <v>19</v>
      </c>
      <c r="B8" s="2" t="s">
        <v>20</v>
      </c>
      <c r="C8" s="36">
        <f>C9+C10+C11+C12+C13</f>
        <v>3830980</v>
      </c>
      <c r="D8" s="36">
        <f>D9+D10+D11+D12+D13</f>
        <v>3830980</v>
      </c>
      <c r="E8" s="37">
        <f aca="true" t="shared" si="0" ref="E8:E40">D8/C8*100</f>
        <v>100</v>
      </c>
    </row>
    <row r="9" spans="1:5" ht="49.5">
      <c r="A9" s="13" t="s">
        <v>21</v>
      </c>
      <c r="B9" s="2" t="s">
        <v>75</v>
      </c>
      <c r="C9" s="36">
        <f>3831000-100-1000-20-3000</f>
        <v>3826880</v>
      </c>
      <c r="D9" s="36">
        <v>3826880</v>
      </c>
      <c r="E9" s="37">
        <f t="shared" si="0"/>
        <v>100</v>
      </c>
    </row>
    <row r="10" spans="1:5" ht="72">
      <c r="A10" s="13" t="s">
        <v>22</v>
      </c>
      <c r="B10" s="2" t="s">
        <v>23</v>
      </c>
      <c r="C10" s="36">
        <f>100</f>
        <v>100</v>
      </c>
      <c r="D10" s="36">
        <v>100</v>
      </c>
      <c r="E10" s="37">
        <f t="shared" si="0"/>
        <v>100</v>
      </c>
    </row>
    <row r="11" spans="1:5" ht="48">
      <c r="A11" s="12" t="s">
        <v>5</v>
      </c>
      <c r="B11" s="2" t="s">
        <v>24</v>
      </c>
      <c r="C11" s="36">
        <f>1000+3000</f>
        <v>4000</v>
      </c>
      <c r="D11" s="36">
        <v>4000</v>
      </c>
      <c r="E11" s="37">
        <f t="shared" si="0"/>
        <v>100</v>
      </c>
    </row>
    <row r="12" spans="1:5" ht="60">
      <c r="A12" s="12" t="s">
        <v>25</v>
      </c>
      <c r="B12" s="2" t="s">
        <v>76</v>
      </c>
      <c r="C12" s="36">
        <f>2300-2300</f>
        <v>0</v>
      </c>
      <c r="D12" s="36">
        <v>0</v>
      </c>
      <c r="E12" s="37" t="e">
        <f t="shared" si="0"/>
        <v>#DIV/0!</v>
      </c>
    </row>
    <row r="13" spans="1:5" ht="12.75">
      <c r="A13" s="12"/>
      <c r="B13" s="2" t="s">
        <v>119</v>
      </c>
      <c r="C13" s="50">
        <v>0</v>
      </c>
      <c r="D13" s="36">
        <f>'[1]дох'!$AD$13</f>
        <v>0</v>
      </c>
      <c r="E13" s="37"/>
    </row>
    <row r="14" spans="1:5" ht="24">
      <c r="A14" s="14" t="s">
        <v>26</v>
      </c>
      <c r="B14" s="3" t="s">
        <v>27</v>
      </c>
      <c r="C14" s="51">
        <f>C15+C16+C17+C18</f>
        <v>3293900</v>
      </c>
      <c r="D14" s="38">
        <f>D15+D16+D17+D18</f>
        <v>3293900</v>
      </c>
      <c r="E14" s="37">
        <f t="shared" si="0"/>
        <v>100</v>
      </c>
    </row>
    <row r="15" spans="1:5" ht="24">
      <c r="A15" s="12" t="s">
        <v>1</v>
      </c>
      <c r="B15" s="25" t="s">
        <v>28</v>
      </c>
      <c r="C15" s="52">
        <v>1509400</v>
      </c>
      <c r="D15" s="39">
        <v>1509400</v>
      </c>
      <c r="E15" s="37">
        <f t="shared" si="0"/>
        <v>100</v>
      </c>
    </row>
    <row r="16" spans="1:5" ht="36">
      <c r="A16" s="12" t="s">
        <v>2</v>
      </c>
      <c r="B16" s="25" t="s">
        <v>29</v>
      </c>
      <c r="C16" s="52">
        <v>7700</v>
      </c>
      <c r="D16" s="39">
        <v>7700</v>
      </c>
      <c r="E16" s="37">
        <f t="shared" si="0"/>
        <v>100</v>
      </c>
    </row>
    <row r="17" spans="1:5" ht="36">
      <c r="A17" s="12" t="s">
        <v>3</v>
      </c>
      <c r="B17" s="25" t="s">
        <v>30</v>
      </c>
      <c r="C17" s="52">
        <v>1971600</v>
      </c>
      <c r="D17" s="39">
        <v>1971600</v>
      </c>
      <c r="E17" s="37">
        <f t="shared" si="0"/>
        <v>100</v>
      </c>
    </row>
    <row r="18" spans="1:5" ht="36">
      <c r="A18" s="12" t="s">
        <v>4</v>
      </c>
      <c r="B18" s="2" t="s">
        <v>31</v>
      </c>
      <c r="C18" s="53">
        <v>-194800</v>
      </c>
      <c r="D18" s="39">
        <v>-194800</v>
      </c>
      <c r="E18" s="37">
        <f t="shared" si="0"/>
        <v>100</v>
      </c>
    </row>
    <row r="19" spans="1:5" ht="12.75">
      <c r="A19" s="14" t="s">
        <v>32</v>
      </c>
      <c r="B19" s="3" t="s">
        <v>33</v>
      </c>
      <c r="C19" s="38">
        <f>C20+C21</f>
        <v>287300</v>
      </c>
      <c r="D19" s="38">
        <f>D20+D21</f>
        <v>287300</v>
      </c>
      <c r="E19" s="37">
        <f t="shared" si="0"/>
        <v>100</v>
      </c>
    </row>
    <row r="20" spans="1:5" ht="12.75">
      <c r="A20" s="12" t="s">
        <v>34</v>
      </c>
      <c r="B20" s="2" t="s">
        <v>81</v>
      </c>
      <c r="C20" s="36">
        <f>135300+100000+52000</f>
        <v>287300</v>
      </c>
      <c r="D20" s="36">
        <v>287300</v>
      </c>
      <c r="E20" s="37">
        <f t="shared" si="0"/>
        <v>100</v>
      </c>
    </row>
    <row r="21" spans="1:5" ht="24">
      <c r="A21" s="15" t="s">
        <v>35</v>
      </c>
      <c r="B21" s="2" t="s">
        <v>80</v>
      </c>
      <c r="C21" s="36">
        <f>250-250</f>
        <v>0</v>
      </c>
      <c r="D21" s="36"/>
      <c r="E21" s="37" t="e">
        <f t="shared" si="0"/>
        <v>#DIV/0!</v>
      </c>
    </row>
    <row r="22" spans="1:5" ht="12.75">
      <c r="A22" s="14" t="s">
        <v>36</v>
      </c>
      <c r="B22" s="3" t="s">
        <v>37</v>
      </c>
      <c r="C22" s="38">
        <f>C24+C23</f>
        <v>3557500</v>
      </c>
      <c r="D22" s="38">
        <f>D24+D23</f>
        <v>3557500</v>
      </c>
      <c r="E22" s="37">
        <f t="shared" si="0"/>
        <v>100</v>
      </c>
    </row>
    <row r="23" spans="1:5" ht="24">
      <c r="A23" s="13" t="s">
        <v>38</v>
      </c>
      <c r="B23" s="2" t="s">
        <v>79</v>
      </c>
      <c r="C23" s="36">
        <v>99200</v>
      </c>
      <c r="D23" s="36">
        <v>99200</v>
      </c>
      <c r="E23" s="37">
        <f t="shared" si="0"/>
        <v>100</v>
      </c>
    </row>
    <row r="24" spans="1:5" ht="12.75">
      <c r="A24" s="14" t="s">
        <v>39</v>
      </c>
      <c r="B24" s="3" t="s">
        <v>40</v>
      </c>
      <c r="C24" s="38">
        <f>C25+C26</f>
        <v>3458300</v>
      </c>
      <c r="D24" s="38">
        <f>D25+D26</f>
        <v>3458300</v>
      </c>
      <c r="E24" s="35">
        <f t="shared" si="0"/>
        <v>100</v>
      </c>
    </row>
    <row r="25" spans="1:5" ht="48">
      <c r="A25" s="13" t="s">
        <v>41</v>
      </c>
      <c r="B25" s="2" t="s">
        <v>77</v>
      </c>
      <c r="C25" s="36">
        <f>3300000-100000-1300000+1300000-52000</f>
        <v>3148000</v>
      </c>
      <c r="D25" s="36">
        <v>3148000</v>
      </c>
      <c r="E25" s="37">
        <f t="shared" si="0"/>
        <v>100</v>
      </c>
    </row>
    <row r="26" spans="1:5" ht="48">
      <c r="A26" s="13" t="s">
        <v>42</v>
      </c>
      <c r="B26" s="2" t="s">
        <v>78</v>
      </c>
      <c r="C26" s="36">
        <v>310300</v>
      </c>
      <c r="D26" s="40">
        <v>310300</v>
      </c>
      <c r="E26" s="37">
        <f t="shared" si="0"/>
        <v>100</v>
      </c>
    </row>
    <row r="27" spans="1:5" ht="12.75">
      <c r="A27" s="16" t="s">
        <v>46</v>
      </c>
      <c r="B27" s="3" t="s">
        <v>64</v>
      </c>
      <c r="C27" s="38">
        <f>C28</f>
        <v>0</v>
      </c>
      <c r="D27" s="38">
        <f>D28</f>
        <v>0</v>
      </c>
      <c r="E27" s="37" t="e">
        <f t="shared" si="0"/>
        <v>#DIV/0!</v>
      </c>
    </row>
    <row r="28" spans="1:5" ht="24">
      <c r="A28" s="12" t="s">
        <v>0</v>
      </c>
      <c r="B28" s="2" t="s">
        <v>47</v>
      </c>
      <c r="C28" s="36">
        <v>0</v>
      </c>
      <c r="D28" s="36"/>
      <c r="E28" s="37" t="e">
        <f t="shared" si="0"/>
        <v>#DIV/0!</v>
      </c>
    </row>
    <row r="29" spans="1:5" ht="24">
      <c r="A29" s="14" t="s">
        <v>66</v>
      </c>
      <c r="B29" s="3" t="s">
        <v>67</v>
      </c>
      <c r="C29" s="38">
        <f>C30+C31</f>
        <v>20</v>
      </c>
      <c r="D29" s="38">
        <f>D30+D31</f>
        <v>20</v>
      </c>
      <c r="E29" s="37">
        <f t="shared" si="0"/>
        <v>100</v>
      </c>
    </row>
    <row r="30" spans="1:5" ht="48">
      <c r="A30" s="12" t="s">
        <v>65</v>
      </c>
      <c r="B30" s="2" t="s">
        <v>68</v>
      </c>
      <c r="C30" s="36">
        <f>20</f>
        <v>20</v>
      </c>
      <c r="D30" s="36">
        <v>20</v>
      </c>
      <c r="E30" s="37">
        <f t="shared" si="0"/>
        <v>100</v>
      </c>
    </row>
    <row r="31" spans="1:5" ht="48">
      <c r="A31" s="24" t="s">
        <v>90</v>
      </c>
      <c r="B31" s="2" t="s">
        <v>91</v>
      </c>
      <c r="C31" s="36">
        <f>3800-3800</f>
        <v>0</v>
      </c>
      <c r="D31" s="36">
        <f>'[1]дох'!$AD$31</f>
        <v>0</v>
      </c>
      <c r="E31" s="37" t="e">
        <f t="shared" si="0"/>
        <v>#DIV/0!</v>
      </c>
    </row>
    <row r="32" spans="1:5" ht="24">
      <c r="A32" s="26" t="s">
        <v>95</v>
      </c>
      <c r="B32" s="27" t="s">
        <v>96</v>
      </c>
      <c r="C32" s="54">
        <f>C33</f>
        <v>0</v>
      </c>
      <c r="D32" s="38">
        <f>D33</f>
        <v>0</v>
      </c>
      <c r="E32" s="37" t="e">
        <f t="shared" si="0"/>
        <v>#DIV/0!</v>
      </c>
    </row>
    <row r="33" spans="1:5" ht="12.75">
      <c r="A33" s="28" t="s">
        <v>97</v>
      </c>
      <c r="B33" s="29" t="s">
        <v>98</v>
      </c>
      <c r="C33" s="55"/>
      <c r="D33" s="36"/>
      <c r="E33" s="37" t="e">
        <f t="shared" si="0"/>
        <v>#DIV/0!</v>
      </c>
    </row>
    <row r="34" spans="1:5" ht="12.75">
      <c r="A34" s="14" t="s">
        <v>85</v>
      </c>
      <c r="B34" s="3" t="s">
        <v>84</v>
      </c>
      <c r="C34" s="38">
        <f>C37+C36</f>
        <v>0</v>
      </c>
      <c r="D34" s="38">
        <f>D37+D36</f>
        <v>0</v>
      </c>
      <c r="E34" s="37" t="e">
        <f>D34/C34*100</f>
        <v>#DIV/0!</v>
      </c>
    </row>
    <row r="35" spans="1:5" ht="48">
      <c r="A35" s="12" t="s">
        <v>94</v>
      </c>
      <c r="B35" s="2" t="s">
        <v>93</v>
      </c>
      <c r="C35" s="36">
        <v>0</v>
      </c>
      <c r="D35" s="36">
        <v>0</v>
      </c>
      <c r="E35" s="37" t="e">
        <f>D35/C35*100</f>
        <v>#DIV/0!</v>
      </c>
    </row>
    <row r="36" spans="1:5" ht="60">
      <c r="A36" s="12" t="s">
        <v>89</v>
      </c>
      <c r="B36" s="2" t="s">
        <v>88</v>
      </c>
      <c r="C36" s="36">
        <v>0</v>
      </c>
      <c r="D36" s="36">
        <v>0</v>
      </c>
      <c r="E36" s="37" t="e">
        <f>D36/C36*100</f>
        <v>#DIV/0!</v>
      </c>
    </row>
    <row r="37" spans="1:5" ht="36">
      <c r="A37" s="12" t="s">
        <v>87</v>
      </c>
      <c r="B37" s="2" t="s">
        <v>86</v>
      </c>
      <c r="C37" s="36">
        <v>0</v>
      </c>
      <c r="D37" s="36">
        <f>'[1]дох'!$AD$37</f>
        <v>0</v>
      </c>
      <c r="E37" s="37" t="e">
        <f>D37/C37*100</f>
        <v>#DIV/0!</v>
      </c>
    </row>
    <row r="38" spans="1:5" ht="12.75">
      <c r="A38" s="4" t="s">
        <v>74</v>
      </c>
      <c r="B38" s="3" t="s">
        <v>71</v>
      </c>
      <c r="C38" s="38">
        <f>C39+C40</f>
        <v>0</v>
      </c>
      <c r="D38" s="38">
        <f>D39+D40</f>
        <v>0</v>
      </c>
      <c r="E38" s="37" t="e">
        <f t="shared" si="0"/>
        <v>#DIV/0!</v>
      </c>
    </row>
    <row r="39" spans="1:5" ht="36">
      <c r="A39" s="23" t="s">
        <v>73</v>
      </c>
      <c r="B39" s="2" t="s">
        <v>72</v>
      </c>
      <c r="C39" s="36"/>
      <c r="D39" s="36"/>
      <c r="E39" s="37" t="e">
        <f t="shared" si="0"/>
        <v>#DIV/0!</v>
      </c>
    </row>
    <row r="40" spans="1:5" ht="48">
      <c r="A40" s="30" t="s">
        <v>99</v>
      </c>
      <c r="B40" s="2" t="s">
        <v>100</v>
      </c>
      <c r="C40" s="36"/>
      <c r="D40" s="36"/>
      <c r="E40" s="37" t="e">
        <f t="shared" si="0"/>
        <v>#DIV/0!</v>
      </c>
    </row>
    <row r="41" spans="1:5" ht="12.75">
      <c r="A41" s="16" t="s">
        <v>43</v>
      </c>
      <c r="B41" s="3" t="s">
        <v>63</v>
      </c>
      <c r="C41" s="38">
        <f>C42+C43</f>
        <v>0</v>
      </c>
      <c r="D41" s="38">
        <f>D42+D43</f>
        <v>0</v>
      </c>
      <c r="E41" s="41" t="e">
        <f>E43</f>
        <v>#DIV/0!</v>
      </c>
    </row>
    <row r="42" spans="1:5" ht="12.75">
      <c r="A42" s="13" t="s">
        <v>83</v>
      </c>
      <c r="B42" s="2" t="s">
        <v>45</v>
      </c>
      <c r="C42" s="38"/>
      <c r="D42" s="36"/>
      <c r="E42" s="37" t="e">
        <f>D42/C42*100</f>
        <v>#DIV/0!</v>
      </c>
    </row>
    <row r="43" spans="1:5" ht="12.75">
      <c r="A43" s="13" t="s">
        <v>44</v>
      </c>
      <c r="B43" s="2" t="s">
        <v>82</v>
      </c>
      <c r="C43" s="36">
        <v>0</v>
      </c>
      <c r="D43" s="36">
        <v>0</v>
      </c>
      <c r="E43" s="37" t="e">
        <f>D43/C43*100</f>
        <v>#DIV/0!</v>
      </c>
    </row>
    <row r="44" spans="1:5" ht="12.75">
      <c r="A44" s="17" t="s">
        <v>48</v>
      </c>
      <c r="B44" s="5" t="s">
        <v>49</v>
      </c>
      <c r="C44" s="42">
        <f>C45+C64+C65</f>
        <v>57587330</v>
      </c>
      <c r="D44" s="42">
        <f>D45+D65</f>
        <v>57587330</v>
      </c>
      <c r="E44" s="35">
        <f aca="true" t="shared" si="1" ref="E44:E66">D44/C44*100</f>
        <v>100</v>
      </c>
    </row>
    <row r="45" spans="1:5" ht="24">
      <c r="A45" s="18" t="s">
        <v>50</v>
      </c>
      <c r="B45" s="6" t="s">
        <v>51</v>
      </c>
      <c r="C45" s="43">
        <f>C46+C51+C58+C61</f>
        <v>57587330</v>
      </c>
      <c r="D45" s="43">
        <f>D46+D51+D58+D61</f>
        <v>57587330</v>
      </c>
      <c r="E45" s="37">
        <f t="shared" si="1"/>
        <v>100</v>
      </c>
    </row>
    <row r="46" spans="1:5" ht="12.75">
      <c r="A46" s="19" t="s">
        <v>52</v>
      </c>
      <c r="B46" s="6" t="s">
        <v>118</v>
      </c>
      <c r="C46" s="43">
        <f>C47</f>
        <v>6350200</v>
      </c>
      <c r="D46" s="43">
        <f>D47</f>
        <v>6350200</v>
      </c>
      <c r="E46" s="37">
        <f t="shared" si="1"/>
        <v>100</v>
      </c>
    </row>
    <row r="47" spans="1:5" ht="12.75">
      <c r="A47" s="19" t="s">
        <v>53</v>
      </c>
      <c r="B47" s="6" t="s">
        <v>117</v>
      </c>
      <c r="C47" s="43">
        <f>C48+C49+C50</f>
        <v>6350200</v>
      </c>
      <c r="D47" s="43">
        <f>D48+D49+D50</f>
        <v>6350200</v>
      </c>
      <c r="E47" s="37">
        <f t="shared" si="1"/>
        <v>100</v>
      </c>
    </row>
    <row r="48" spans="1:5" ht="24">
      <c r="A48" s="19" t="s">
        <v>92</v>
      </c>
      <c r="B48" s="6" t="s">
        <v>116</v>
      </c>
      <c r="C48" s="43">
        <f>6293000+57200</f>
        <v>6350200</v>
      </c>
      <c r="D48" s="43">
        <v>6350200</v>
      </c>
      <c r="E48" s="37">
        <f t="shared" si="1"/>
        <v>100</v>
      </c>
    </row>
    <row r="49" spans="1:5" ht="24">
      <c r="A49" s="19" t="s">
        <v>54</v>
      </c>
      <c r="B49" s="6" t="s">
        <v>116</v>
      </c>
      <c r="C49" s="43"/>
      <c r="D49" s="43"/>
      <c r="E49" s="37" t="e">
        <f t="shared" si="1"/>
        <v>#DIV/0!</v>
      </c>
    </row>
    <row r="50" spans="1:5" ht="24">
      <c r="A50" s="19" t="s">
        <v>55</v>
      </c>
      <c r="B50" s="6" t="s">
        <v>115</v>
      </c>
      <c r="C50" s="43">
        <v>0</v>
      </c>
      <c r="D50" s="43"/>
      <c r="E50" s="37" t="e">
        <f t="shared" si="1"/>
        <v>#DIV/0!</v>
      </c>
    </row>
    <row r="51" spans="1:5" ht="24">
      <c r="A51" s="19" t="s">
        <v>56</v>
      </c>
      <c r="B51" s="6" t="s">
        <v>114</v>
      </c>
      <c r="C51" s="43">
        <f>C54+C55+C56+C53+C52</f>
        <v>48787200</v>
      </c>
      <c r="D51" s="43">
        <f>D54+D55+D56+D53+D52</f>
        <v>48787200</v>
      </c>
      <c r="E51" s="37">
        <f t="shared" si="1"/>
        <v>100</v>
      </c>
    </row>
    <row r="52" spans="1:5" ht="24">
      <c r="A52" s="19" t="s">
        <v>126</v>
      </c>
      <c r="B52" s="6" t="s">
        <v>127</v>
      </c>
      <c r="C52" s="43">
        <f>-35700+35700</f>
        <v>0</v>
      </c>
      <c r="D52" s="43"/>
      <c r="E52" s="37"/>
    </row>
    <row r="53" spans="1:5" ht="24">
      <c r="A53" s="19" t="s">
        <v>122</v>
      </c>
      <c r="B53" s="6" t="s">
        <v>121</v>
      </c>
      <c r="C53" s="43">
        <f>57875000+856800+44626700-57839300</f>
        <v>45519200</v>
      </c>
      <c r="D53" s="43">
        <v>45519200</v>
      </c>
      <c r="E53" s="37">
        <f>D53/C53*100</f>
        <v>100</v>
      </c>
    </row>
    <row r="54" spans="1:5" ht="36">
      <c r="A54" s="19" t="s">
        <v>102</v>
      </c>
      <c r="B54" s="6" t="s">
        <v>113</v>
      </c>
      <c r="C54" s="43">
        <f>1618800</f>
        <v>1618800</v>
      </c>
      <c r="D54" s="43">
        <f>1618800</f>
        <v>1618800</v>
      </c>
      <c r="E54" s="37">
        <f>D54/C54*100</f>
        <v>100</v>
      </c>
    </row>
    <row r="55" spans="1:5" ht="24">
      <c r="A55" s="19" t="s">
        <v>58</v>
      </c>
      <c r="B55" s="6" t="s">
        <v>120</v>
      </c>
      <c r="C55" s="43">
        <v>0</v>
      </c>
      <c r="D55" s="43">
        <f>'[1]дох'!$AD$54</f>
        <v>0</v>
      </c>
      <c r="E55" s="37" t="e">
        <f>D55/C55*100</f>
        <v>#DIV/0!</v>
      </c>
    </row>
    <row r="56" spans="1:5" ht="12.75">
      <c r="A56" s="19" t="s">
        <v>57</v>
      </c>
      <c r="B56" s="6" t="s">
        <v>111</v>
      </c>
      <c r="C56" s="43">
        <f>C57</f>
        <v>1649200</v>
      </c>
      <c r="D56" s="43">
        <f>D57</f>
        <v>1649200</v>
      </c>
      <c r="E56" s="37">
        <f t="shared" si="1"/>
        <v>100</v>
      </c>
    </row>
    <row r="57" spans="1:5" ht="12.75">
      <c r="A57" s="19" t="s">
        <v>101</v>
      </c>
      <c r="B57" s="6" t="s">
        <v>112</v>
      </c>
      <c r="C57" s="43">
        <f>1295200+354000</f>
        <v>1649200</v>
      </c>
      <c r="D57" s="43">
        <v>1649200</v>
      </c>
      <c r="E57" s="37">
        <f t="shared" si="1"/>
        <v>100</v>
      </c>
    </row>
    <row r="58" spans="1:5" ht="24">
      <c r="A58" s="19" t="s">
        <v>59</v>
      </c>
      <c r="B58" s="6" t="s">
        <v>110</v>
      </c>
      <c r="C58" s="43">
        <f>C59+C60</f>
        <v>406000</v>
      </c>
      <c r="D58" s="43">
        <f>D59+D60</f>
        <v>406000</v>
      </c>
      <c r="E58" s="37">
        <f t="shared" si="1"/>
        <v>100</v>
      </c>
    </row>
    <row r="59" spans="1:5" ht="24">
      <c r="A59" s="19" t="s">
        <v>60</v>
      </c>
      <c r="B59" s="6" t="s">
        <v>109</v>
      </c>
      <c r="C59" s="43">
        <f>313900+21400</f>
        <v>335300</v>
      </c>
      <c r="D59" s="43">
        <v>335300</v>
      </c>
      <c r="E59" s="37">
        <f t="shared" si="1"/>
        <v>100</v>
      </c>
    </row>
    <row r="60" spans="1:5" ht="24">
      <c r="A60" s="19" t="s">
        <v>6</v>
      </c>
      <c r="B60" s="6" t="s">
        <v>108</v>
      </c>
      <c r="C60" s="43">
        <v>70700</v>
      </c>
      <c r="D60" s="43">
        <v>70700</v>
      </c>
      <c r="E60" s="37">
        <f t="shared" si="1"/>
        <v>100</v>
      </c>
    </row>
    <row r="61" spans="1:5" ht="12.75">
      <c r="A61" s="17" t="s">
        <v>61</v>
      </c>
      <c r="B61" s="5" t="s">
        <v>123</v>
      </c>
      <c r="C61" s="44">
        <f>C63+C62</f>
        <v>2043930</v>
      </c>
      <c r="D61" s="44">
        <f>D63+D62</f>
        <v>2043930</v>
      </c>
      <c r="E61" s="37">
        <f t="shared" si="1"/>
        <v>100</v>
      </c>
    </row>
    <row r="62" spans="1:5" ht="48">
      <c r="A62" s="32" t="s">
        <v>124</v>
      </c>
      <c r="B62" s="33" t="s">
        <v>125</v>
      </c>
      <c r="C62" s="56">
        <f>43930+2000000-2000000</f>
        <v>43930</v>
      </c>
      <c r="D62" s="44">
        <v>43930</v>
      </c>
      <c r="E62" s="37">
        <f t="shared" si="1"/>
        <v>100</v>
      </c>
    </row>
    <row r="63" spans="1:5" ht="24">
      <c r="A63" s="20" t="s">
        <v>128</v>
      </c>
      <c r="B63" s="6" t="s">
        <v>107</v>
      </c>
      <c r="C63" s="45">
        <f>2000000</f>
        <v>2000000</v>
      </c>
      <c r="D63" s="45">
        <f>'[2]дох'!$AD$63</f>
        <v>2000000</v>
      </c>
      <c r="E63" s="37">
        <f t="shared" si="1"/>
        <v>100</v>
      </c>
    </row>
    <row r="64" spans="1:5" ht="12.75">
      <c r="A64" s="31" t="s">
        <v>104</v>
      </c>
      <c r="B64" s="6" t="s">
        <v>105</v>
      </c>
      <c r="C64" s="46">
        <v>0</v>
      </c>
      <c r="D64" s="46"/>
      <c r="E64" s="37" t="e">
        <f t="shared" si="1"/>
        <v>#DIV/0!</v>
      </c>
    </row>
    <row r="65" spans="1:5" ht="24">
      <c r="A65" s="31" t="s">
        <v>103</v>
      </c>
      <c r="B65" s="6" t="s">
        <v>106</v>
      </c>
      <c r="C65" s="46">
        <v>0</v>
      </c>
      <c r="D65" s="46"/>
      <c r="E65" s="37" t="e">
        <f t="shared" si="1"/>
        <v>#DIV/0!</v>
      </c>
    </row>
    <row r="66" spans="1:5" ht="12.75">
      <c r="A66" s="21" t="s">
        <v>62</v>
      </c>
      <c r="B66" s="22"/>
      <c r="C66" s="47">
        <f>C44+C4</f>
        <v>68557030</v>
      </c>
      <c r="D66" s="47">
        <f>D44+D4</f>
        <v>68557030</v>
      </c>
      <c r="E66" s="48">
        <f t="shared" si="1"/>
        <v>100</v>
      </c>
    </row>
    <row r="68" spans="1:2" ht="12.75">
      <c r="A68" t="s">
        <v>69</v>
      </c>
      <c r="B68" t="s">
        <v>70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0"/>
  <sheetViews>
    <sheetView tabSelected="1" zoomScalePageLayoutView="0" workbookViewId="0" topLeftCell="A220">
      <selection activeCell="A242" sqref="A242"/>
    </sheetView>
  </sheetViews>
  <sheetFormatPr defaultColWidth="9.00390625" defaultRowHeight="12.75"/>
  <cols>
    <col min="1" max="1" width="68.625" style="0" customWidth="1"/>
    <col min="2" max="2" width="7.875" style="0" customWidth="1"/>
    <col min="3" max="3" width="9.125" style="0" customWidth="1"/>
    <col min="4" max="4" width="11.75390625" style="0" customWidth="1"/>
    <col min="5" max="5" width="11.875" style="0" customWidth="1"/>
    <col min="6" max="6" width="9.625" style="0" customWidth="1"/>
    <col min="7" max="7" width="12.625" style="0" customWidth="1"/>
  </cols>
  <sheetData>
    <row r="1" spans="1:7" ht="12.75">
      <c r="A1" s="119" t="s">
        <v>319</v>
      </c>
      <c r="B1" s="119"/>
      <c r="C1" s="119"/>
      <c r="D1" s="119"/>
      <c r="E1" s="119"/>
      <c r="F1" s="119"/>
      <c r="G1" s="119"/>
    </row>
    <row r="2" spans="1:7" ht="12.75">
      <c r="A2" s="58"/>
      <c r="B2" s="58"/>
      <c r="C2" s="57"/>
      <c r="D2" s="59"/>
      <c r="E2" s="59"/>
      <c r="F2" s="59"/>
      <c r="G2" s="60" t="s">
        <v>130</v>
      </c>
    </row>
    <row r="3" spans="1:8" ht="36">
      <c r="A3" s="61" t="s">
        <v>131</v>
      </c>
      <c r="B3" s="62" t="s">
        <v>132</v>
      </c>
      <c r="C3" s="63" t="s">
        <v>133</v>
      </c>
      <c r="D3" s="64" t="s">
        <v>134</v>
      </c>
      <c r="E3" s="65" t="s">
        <v>135</v>
      </c>
      <c r="F3" s="65" t="s">
        <v>136</v>
      </c>
      <c r="G3" s="64" t="s">
        <v>137</v>
      </c>
      <c r="H3" s="103" t="s">
        <v>317</v>
      </c>
    </row>
    <row r="4" spans="1:8" ht="12.75">
      <c r="A4" s="66" t="s">
        <v>138</v>
      </c>
      <c r="B4" s="67" t="s">
        <v>139</v>
      </c>
      <c r="C4" s="68"/>
      <c r="D4" s="69"/>
      <c r="E4" s="69"/>
      <c r="F4" s="69"/>
      <c r="G4" s="105">
        <f>G6+G79+G91+G120+G200+G207+G215+G225</f>
        <v>69536.29999999999</v>
      </c>
      <c r="H4" s="104">
        <v>100</v>
      </c>
    </row>
    <row r="5" spans="1:8" ht="15.75">
      <c r="A5" s="70"/>
      <c r="B5" s="71"/>
      <c r="C5" s="72"/>
      <c r="D5" s="73"/>
      <c r="E5" s="74"/>
      <c r="F5" s="74"/>
      <c r="G5" s="106"/>
      <c r="H5" s="104"/>
    </row>
    <row r="6" spans="1:8" ht="12.75">
      <c r="A6" s="75" t="s">
        <v>140</v>
      </c>
      <c r="B6" s="76" t="s">
        <v>139</v>
      </c>
      <c r="C6" s="77" t="s">
        <v>141</v>
      </c>
      <c r="D6" s="77" t="s">
        <v>142</v>
      </c>
      <c r="E6" s="77"/>
      <c r="F6" s="77"/>
      <c r="G6" s="107">
        <f>G7+G14+G32+G37+G28</f>
        <v>11380.399999999998</v>
      </c>
      <c r="H6" s="104">
        <v>100</v>
      </c>
    </row>
    <row r="7" spans="1:8" ht="25.5">
      <c r="A7" s="75" t="s">
        <v>143</v>
      </c>
      <c r="B7" s="76" t="s">
        <v>139</v>
      </c>
      <c r="C7" s="77" t="s">
        <v>141</v>
      </c>
      <c r="D7" s="77" t="s">
        <v>144</v>
      </c>
      <c r="E7" s="77"/>
      <c r="F7" s="77"/>
      <c r="G7" s="107">
        <f>G8</f>
        <v>1207</v>
      </c>
      <c r="H7" s="104">
        <v>100</v>
      </c>
    </row>
    <row r="8" spans="1:8" ht="12.75">
      <c r="A8" s="75" t="s">
        <v>145</v>
      </c>
      <c r="B8" s="76" t="s">
        <v>139</v>
      </c>
      <c r="C8" s="77" t="s">
        <v>141</v>
      </c>
      <c r="D8" s="77" t="s">
        <v>144</v>
      </c>
      <c r="E8" s="76" t="s">
        <v>146</v>
      </c>
      <c r="F8" s="77"/>
      <c r="G8" s="107">
        <f>G9</f>
        <v>1207</v>
      </c>
      <c r="H8" s="104">
        <v>100</v>
      </c>
    </row>
    <row r="9" spans="1:8" ht="12.75">
      <c r="A9" s="75" t="s">
        <v>147</v>
      </c>
      <c r="B9" s="76" t="s">
        <v>139</v>
      </c>
      <c r="C9" s="77" t="s">
        <v>141</v>
      </c>
      <c r="D9" s="77" t="s">
        <v>144</v>
      </c>
      <c r="E9" s="76" t="s">
        <v>146</v>
      </c>
      <c r="F9" s="77"/>
      <c r="G9" s="107">
        <f>G10</f>
        <v>1207</v>
      </c>
      <c r="H9" s="104">
        <v>100</v>
      </c>
    </row>
    <row r="10" spans="1:8" ht="38.25">
      <c r="A10" s="75" t="s">
        <v>148</v>
      </c>
      <c r="B10" s="76" t="s">
        <v>139</v>
      </c>
      <c r="C10" s="77" t="s">
        <v>141</v>
      </c>
      <c r="D10" s="77" t="s">
        <v>144</v>
      </c>
      <c r="E10" s="76" t="s">
        <v>146</v>
      </c>
      <c r="F10" s="77" t="s">
        <v>149</v>
      </c>
      <c r="G10" s="107">
        <f>G11</f>
        <v>1207</v>
      </c>
      <c r="H10" s="104">
        <v>100</v>
      </c>
    </row>
    <row r="11" spans="1:8" ht="12.75">
      <c r="A11" s="75" t="s">
        <v>150</v>
      </c>
      <c r="B11" s="76" t="s">
        <v>139</v>
      </c>
      <c r="C11" s="77" t="s">
        <v>141</v>
      </c>
      <c r="D11" s="77" t="s">
        <v>144</v>
      </c>
      <c r="E11" s="76" t="s">
        <v>146</v>
      </c>
      <c r="F11" s="77" t="s">
        <v>151</v>
      </c>
      <c r="G11" s="107">
        <f>G12+G13</f>
        <v>1207</v>
      </c>
      <c r="H11" s="104">
        <v>100</v>
      </c>
    </row>
    <row r="12" spans="1:8" ht="12.75">
      <c r="A12" s="75" t="s">
        <v>152</v>
      </c>
      <c r="B12" s="76" t="s">
        <v>139</v>
      </c>
      <c r="C12" s="77" t="s">
        <v>141</v>
      </c>
      <c r="D12" s="77" t="s">
        <v>144</v>
      </c>
      <c r="E12" s="76" t="s">
        <v>146</v>
      </c>
      <c r="F12" s="77" t="s">
        <v>153</v>
      </c>
      <c r="G12" s="107">
        <v>927</v>
      </c>
      <c r="H12" s="104">
        <v>100</v>
      </c>
    </row>
    <row r="13" spans="1:8" ht="25.5">
      <c r="A13" s="75" t="s">
        <v>154</v>
      </c>
      <c r="B13" s="76" t="s">
        <v>139</v>
      </c>
      <c r="C13" s="77" t="s">
        <v>141</v>
      </c>
      <c r="D13" s="77" t="s">
        <v>144</v>
      </c>
      <c r="E13" s="76" t="s">
        <v>146</v>
      </c>
      <c r="F13" s="77" t="s">
        <v>155</v>
      </c>
      <c r="G13" s="107">
        <v>280</v>
      </c>
      <c r="H13" s="104">
        <v>100</v>
      </c>
    </row>
    <row r="14" spans="1:8" ht="12.75">
      <c r="A14" s="75" t="s">
        <v>156</v>
      </c>
      <c r="B14" s="76" t="s">
        <v>139</v>
      </c>
      <c r="C14" s="77" t="s">
        <v>141</v>
      </c>
      <c r="D14" s="77" t="s">
        <v>157</v>
      </c>
      <c r="E14" s="76" t="s">
        <v>158</v>
      </c>
      <c r="F14" s="77"/>
      <c r="G14" s="107">
        <f>G15</f>
        <v>9616.899999999998</v>
      </c>
      <c r="H14" s="104">
        <v>100</v>
      </c>
    </row>
    <row r="15" spans="1:8" ht="12.75">
      <c r="A15" s="75" t="s">
        <v>147</v>
      </c>
      <c r="B15" s="76" t="s">
        <v>139</v>
      </c>
      <c r="C15" s="77" t="s">
        <v>141</v>
      </c>
      <c r="D15" s="77" t="s">
        <v>157</v>
      </c>
      <c r="E15" s="76" t="s">
        <v>158</v>
      </c>
      <c r="F15" s="77"/>
      <c r="G15" s="107">
        <f>G16+G20+G23</f>
        <v>9616.899999999998</v>
      </c>
      <c r="H15" s="104">
        <v>100</v>
      </c>
    </row>
    <row r="16" spans="1:8" ht="38.25">
      <c r="A16" s="75" t="s">
        <v>148</v>
      </c>
      <c r="B16" s="76" t="s">
        <v>139</v>
      </c>
      <c r="C16" s="77" t="s">
        <v>141</v>
      </c>
      <c r="D16" s="77" t="s">
        <v>157</v>
      </c>
      <c r="E16" s="76" t="s">
        <v>158</v>
      </c>
      <c r="F16" s="77" t="s">
        <v>149</v>
      </c>
      <c r="G16" s="107">
        <f>G17</f>
        <v>8877.8</v>
      </c>
      <c r="H16" s="104">
        <v>100</v>
      </c>
    </row>
    <row r="17" spans="1:8" ht="12.75">
      <c r="A17" s="75" t="s">
        <v>150</v>
      </c>
      <c r="B17" s="76" t="s">
        <v>139</v>
      </c>
      <c r="C17" s="77" t="s">
        <v>141</v>
      </c>
      <c r="D17" s="77" t="s">
        <v>157</v>
      </c>
      <c r="E17" s="76" t="s">
        <v>158</v>
      </c>
      <c r="F17" s="77" t="s">
        <v>151</v>
      </c>
      <c r="G17" s="107">
        <f>G18+G19</f>
        <v>8877.8</v>
      </c>
      <c r="H17" s="104">
        <v>100</v>
      </c>
    </row>
    <row r="18" spans="1:8" ht="12.75">
      <c r="A18" s="75" t="s">
        <v>152</v>
      </c>
      <c r="B18" s="76" t="s">
        <v>139</v>
      </c>
      <c r="C18" s="77" t="s">
        <v>141</v>
      </c>
      <c r="D18" s="77" t="s">
        <v>157</v>
      </c>
      <c r="E18" s="76" t="s">
        <v>158</v>
      </c>
      <c r="F18" s="77" t="s">
        <v>153</v>
      </c>
      <c r="G18" s="107">
        <v>6818.6</v>
      </c>
      <c r="H18" s="104">
        <v>100</v>
      </c>
    </row>
    <row r="19" spans="1:8" ht="25.5">
      <c r="A19" s="75" t="s">
        <v>154</v>
      </c>
      <c r="B19" s="76" t="s">
        <v>139</v>
      </c>
      <c r="C19" s="77" t="s">
        <v>141</v>
      </c>
      <c r="D19" s="77" t="s">
        <v>157</v>
      </c>
      <c r="E19" s="76" t="s">
        <v>158</v>
      </c>
      <c r="F19" s="77" t="s">
        <v>155</v>
      </c>
      <c r="G19" s="107">
        <v>2059.2</v>
      </c>
      <c r="H19" s="104">
        <v>100</v>
      </c>
    </row>
    <row r="20" spans="1:8" ht="12.75">
      <c r="A20" s="75" t="s">
        <v>159</v>
      </c>
      <c r="B20" s="76" t="s">
        <v>139</v>
      </c>
      <c r="C20" s="77" t="s">
        <v>141</v>
      </c>
      <c r="D20" s="77" t="s">
        <v>157</v>
      </c>
      <c r="E20" s="76" t="s">
        <v>158</v>
      </c>
      <c r="F20" s="77" t="s">
        <v>160</v>
      </c>
      <c r="G20" s="107">
        <f>G21</f>
        <v>725.3</v>
      </c>
      <c r="H20" s="104">
        <v>100</v>
      </c>
    </row>
    <row r="21" spans="1:8" ht="12.75">
      <c r="A21" s="75" t="s">
        <v>161</v>
      </c>
      <c r="B21" s="76" t="s">
        <v>139</v>
      </c>
      <c r="C21" s="77" t="s">
        <v>141</v>
      </c>
      <c r="D21" s="77" t="s">
        <v>157</v>
      </c>
      <c r="E21" s="76" t="s">
        <v>158</v>
      </c>
      <c r="F21" s="77" t="s">
        <v>162</v>
      </c>
      <c r="G21" s="107">
        <f>G22</f>
        <v>725.3</v>
      </c>
      <c r="H21" s="104">
        <v>100</v>
      </c>
    </row>
    <row r="22" spans="1:8" ht="12.75">
      <c r="A22" s="75" t="s">
        <v>163</v>
      </c>
      <c r="B22" s="76" t="s">
        <v>139</v>
      </c>
      <c r="C22" s="77" t="s">
        <v>141</v>
      </c>
      <c r="D22" s="77" t="s">
        <v>157</v>
      </c>
      <c r="E22" s="76" t="s">
        <v>158</v>
      </c>
      <c r="F22" s="77" t="s">
        <v>164</v>
      </c>
      <c r="G22" s="107">
        <v>725.3</v>
      </c>
      <c r="H22" s="104">
        <v>100</v>
      </c>
    </row>
    <row r="23" spans="1:8" ht="12.75">
      <c r="A23" s="75" t="s">
        <v>165</v>
      </c>
      <c r="B23" s="76" t="s">
        <v>139</v>
      </c>
      <c r="C23" s="77" t="s">
        <v>141</v>
      </c>
      <c r="D23" s="77" t="s">
        <v>157</v>
      </c>
      <c r="E23" s="76" t="s">
        <v>158</v>
      </c>
      <c r="F23" s="77" t="s">
        <v>166</v>
      </c>
      <c r="G23" s="107">
        <f>G24</f>
        <v>13.8</v>
      </c>
      <c r="H23" s="104">
        <v>100</v>
      </c>
    </row>
    <row r="24" spans="1:8" ht="12.75">
      <c r="A24" s="75" t="s">
        <v>167</v>
      </c>
      <c r="B24" s="76" t="s">
        <v>139</v>
      </c>
      <c r="C24" s="77" t="s">
        <v>141</v>
      </c>
      <c r="D24" s="77" t="s">
        <v>157</v>
      </c>
      <c r="E24" s="76" t="s">
        <v>158</v>
      </c>
      <c r="F24" s="77" t="s">
        <v>168</v>
      </c>
      <c r="G24" s="107">
        <f>G25+G26+G27</f>
        <v>13.8</v>
      </c>
      <c r="H24" s="104">
        <v>100</v>
      </c>
    </row>
    <row r="25" spans="1:8" ht="12.75">
      <c r="A25" s="75" t="s">
        <v>169</v>
      </c>
      <c r="B25" s="76" t="s">
        <v>139</v>
      </c>
      <c r="C25" s="77" t="s">
        <v>141</v>
      </c>
      <c r="D25" s="77" t="s">
        <v>157</v>
      </c>
      <c r="E25" s="76" t="s">
        <v>158</v>
      </c>
      <c r="F25" s="77" t="s">
        <v>170</v>
      </c>
      <c r="G25" s="107">
        <v>1.3</v>
      </c>
      <c r="H25" s="104">
        <v>100</v>
      </c>
    </row>
    <row r="26" spans="1:8" ht="12.75">
      <c r="A26" s="75" t="s">
        <v>171</v>
      </c>
      <c r="B26" s="76" t="s">
        <v>139</v>
      </c>
      <c r="C26" s="77" t="s">
        <v>141</v>
      </c>
      <c r="D26" s="77" t="s">
        <v>157</v>
      </c>
      <c r="E26" s="76" t="s">
        <v>158</v>
      </c>
      <c r="F26" s="77" t="s">
        <v>172</v>
      </c>
      <c r="G26" s="107">
        <v>0</v>
      </c>
      <c r="H26" s="104">
        <v>100</v>
      </c>
    </row>
    <row r="27" spans="1:8" ht="12.75">
      <c r="A27" s="78" t="s">
        <v>173</v>
      </c>
      <c r="B27" s="76" t="s">
        <v>139</v>
      </c>
      <c r="C27" s="77" t="s">
        <v>141</v>
      </c>
      <c r="D27" s="77" t="s">
        <v>157</v>
      </c>
      <c r="E27" s="76" t="s">
        <v>158</v>
      </c>
      <c r="F27" s="76" t="s">
        <v>174</v>
      </c>
      <c r="G27" s="107">
        <v>12.5</v>
      </c>
      <c r="H27" s="104">
        <v>100</v>
      </c>
    </row>
    <row r="28" spans="1:8" ht="12.75">
      <c r="A28" s="79" t="s">
        <v>175</v>
      </c>
      <c r="B28" s="80" t="s">
        <v>139</v>
      </c>
      <c r="C28" s="80" t="s">
        <v>141</v>
      </c>
      <c r="D28" s="80" t="s">
        <v>176</v>
      </c>
      <c r="E28" s="81"/>
      <c r="F28" s="82"/>
      <c r="G28" s="108">
        <f>G29</f>
        <v>442.8</v>
      </c>
      <c r="H28" s="104">
        <v>100</v>
      </c>
    </row>
    <row r="29" spans="1:8" ht="12.75">
      <c r="A29" s="79" t="s">
        <v>177</v>
      </c>
      <c r="B29" s="83" t="s">
        <v>139</v>
      </c>
      <c r="C29" s="80" t="s">
        <v>141</v>
      </c>
      <c r="D29" s="80" t="s">
        <v>176</v>
      </c>
      <c r="E29" s="81">
        <v>9910640190</v>
      </c>
      <c r="F29" s="83"/>
      <c r="G29" s="109">
        <f>G30</f>
        <v>442.8</v>
      </c>
      <c r="H29" s="104">
        <v>100</v>
      </c>
    </row>
    <row r="30" spans="1:8" ht="12.75">
      <c r="A30" s="79" t="s">
        <v>165</v>
      </c>
      <c r="B30" s="83" t="s">
        <v>139</v>
      </c>
      <c r="C30" s="80" t="str">
        <f>C28</f>
        <v>01</v>
      </c>
      <c r="D30" s="80" t="str">
        <f>D28</f>
        <v>07</v>
      </c>
      <c r="E30" s="81">
        <v>9910640190</v>
      </c>
      <c r="F30" s="83" t="s">
        <v>166</v>
      </c>
      <c r="G30" s="109">
        <f>G31</f>
        <v>442.8</v>
      </c>
      <c r="H30" s="104">
        <v>100</v>
      </c>
    </row>
    <row r="31" spans="1:8" ht="12.75">
      <c r="A31" s="79" t="s">
        <v>178</v>
      </c>
      <c r="B31" s="83" t="s">
        <v>139</v>
      </c>
      <c r="C31" s="80" t="str">
        <f>C29</f>
        <v>01</v>
      </c>
      <c r="D31" s="80" t="str">
        <f>D29</f>
        <v>07</v>
      </c>
      <c r="E31" s="81">
        <v>9910640190</v>
      </c>
      <c r="F31" s="83" t="s">
        <v>179</v>
      </c>
      <c r="G31" s="109">
        <v>442.8</v>
      </c>
      <c r="H31" s="104">
        <v>100</v>
      </c>
    </row>
    <row r="32" spans="1:8" ht="12.75" hidden="1">
      <c r="A32" s="75" t="s">
        <v>180</v>
      </c>
      <c r="B32" s="76" t="s">
        <v>139</v>
      </c>
      <c r="C32" s="77" t="s">
        <v>141</v>
      </c>
      <c r="D32" s="77" t="s">
        <v>181</v>
      </c>
      <c r="E32" s="77"/>
      <c r="F32" s="77"/>
      <c r="G32" s="107">
        <f>G33</f>
        <v>0</v>
      </c>
      <c r="H32" s="104"/>
    </row>
    <row r="33" spans="1:8" ht="12.75" hidden="1">
      <c r="A33" s="75" t="s">
        <v>182</v>
      </c>
      <c r="B33" s="76" t="s">
        <v>139</v>
      </c>
      <c r="C33" s="77" t="s">
        <v>141</v>
      </c>
      <c r="D33" s="77" t="s">
        <v>181</v>
      </c>
      <c r="E33" s="76" t="s">
        <v>183</v>
      </c>
      <c r="F33" s="77"/>
      <c r="G33" s="107">
        <f>G34</f>
        <v>0</v>
      </c>
      <c r="H33" s="104"/>
    </row>
    <row r="34" spans="1:8" ht="12.75" hidden="1">
      <c r="A34" s="75" t="s">
        <v>184</v>
      </c>
      <c r="B34" s="76" t="s">
        <v>139</v>
      </c>
      <c r="C34" s="77" t="s">
        <v>141</v>
      </c>
      <c r="D34" s="77" t="s">
        <v>181</v>
      </c>
      <c r="E34" s="76" t="s">
        <v>185</v>
      </c>
      <c r="F34" s="77"/>
      <c r="G34" s="107">
        <f>G35</f>
        <v>0</v>
      </c>
      <c r="H34" s="104"/>
    </row>
    <row r="35" spans="1:8" ht="12.75" hidden="1">
      <c r="A35" s="75" t="s">
        <v>165</v>
      </c>
      <c r="B35" s="76" t="s">
        <v>139</v>
      </c>
      <c r="C35" s="77" t="s">
        <v>141</v>
      </c>
      <c r="D35" s="77" t="s">
        <v>181</v>
      </c>
      <c r="E35" s="76" t="s">
        <v>185</v>
      </c>
      <c r="F35" s="77" t="s">
        <v>166</v>
      </c>
      <c r="G35" s="107">
        <f>G36</f>
        <v>0</v>
      </c>
      <c r="H35" s="104"/>
    </row>
    <row r="36" spans="1:8" ht="12.75">
      <c r="A36" s="75" t="s">
        <v>186</v>
      </c>
      <c r="B36" s="76" t="s">
        <v>139</v>
      </c>
      <c r="C36" s="77" t="s">
        <v>141</v>
      </c>
      <c r="D36" s="77" t="s">
        <v>181</v>
      </c>
      <c r="E36" s="76" t="s">
        <v>185</v>
      </c>
      <c r="F36" s="77" t="s">
        <v>187</v>
      </c>
      <c r="G36" s="107">
        <f>48-48</f>
        <v>0</v>
      </c>
      <c r="H36" s="104"/>
    </row>
    <row r="37" spans="1:8" ht="12.75">
      <c r="A37" s="75" t="s">
        <v>188</v>
      </c>
      <c r="B37" s="76" t="s">
        <v>139</v>
      </c>
      <c r="C37" s="77" t="s">
        <v>141</v>
      </c>
      <c r="D37" s="77" t="s">
        <v>189</v>
      </c>
      <c r="E37" s="77"/>
      <c r="F37" s="77"/>
      <c r="G37" s="107">
        <f>G38+G42+G48+G54+G58+G62+G70+G66+G74</f>
        <v>113.7</v>
      </c>
      <c r="H37" s="104">
        <v>100</v>
      </c>
    </row>
    <row r="38" spans="1:8" ht="12.75">
      <c r="A38" s="78" t="s">
        <v>190</v>
      </c>
      <c r="B38" s="76" t="s">
        <v>139</v>
      </c>
      <c r="C38" s="77" t="s">
        <v>141</v>
      </c>
      <c r="D38" s="77" t="s">
        <v>189</v>
      </c>
      <c r="E38" s="76" t="s">
        <v>191</v>
      </c>
      <c r="F38" s="77"/>
      <c r="G38" s="107">
        <f>G39</f>
        <v>0.7</v>
      </c>
      <c r="H38" s="104">
        <v>100</v>
      </c>
    </row>
    <row r="39" spans="1:8" ht="12.75">
      <c r="A39" s="75" t="s">
        <v>159</v>
      </c>
      <c r="B39" s="76" t="s">
        <v>139</v>
      </c>
      <c r="C39" s="77" t="s">
        <v>141</v>
      </c>
      <c r="D39" s="77" t="s">
        <v>189</v>
      </c>
      <c r="E39" s="76" t="s">
        <v>191</v>
      </c>
      <c r="F39" s="77" t="s">
        <v>160</v>
      </c>
      <c r="G39" s="107">
        <f>G40</f>
        <v>0.7</v>
      </c>
      <c r="H39" s="104">
        <v>100</v>
      </c>
    </row>
    <row r="40" spans="1:8" ht="12.75">
      <c r="A40" s="75" t="s">
        <v>161</v>
      </c>
      <c r="B40" s="76" t="s">
        <v>139</v>
      </c>
      <c r="C40" s="77" t="s">
        <v>141</v>
      </c>
      <c r="D40" s="77" t="s">
        <v>189</v>
      </c>
      <c r="E40" s="76" t="s">
        <v>191</v>
      </c>
      <c r="F40" s="77" t="s">
        <v>162</v>
      </c>
      <c r="G40" s="107">
        <f>G41</f>
        <v>0.7</v>
      </c>
      <c r="H40" s="104">
        <v>100</v>
      </c>
    </row>
    <row r="41" spans="1:8" ht="12.75">
      <c r="A41" s="75" t="s">
        <v>163</v>
      </c>
      <c r="B41" s="76" t="s">
        <v>139</v>
      </c>
      <c r="C41" s="77" t="s">
        <v>141</v>
      </c>
      <c r="D41" s="77" t="s">
        <v>189</v>
      </c>
      <c r="E41" s="76" t="s">
        <v>191</v>
      </c>
      <c r="F41" s="77" t="s">
        <v>164</v>
      </c>
      <c r="G41" s="107">
        <v>0.7</v>
      </c>
      <c r="H41" s="104">
        <v>100</v>
      </c>
    </row>
    <row r="42" spans="1:8" ht="25.5">
      <c r="A42" s="84" t="s">
        <v>192</v>
      </c>
      <c r="B42" s="76" t="s">
        <v>139</v>
      </c>
      <c r="C42" s="77" t="s">
        <v>141</v>
      </c>
      <c r="D42" s="77" t="s">
        <v>189</v>
      </c>
      <c r="E42" s="76" t="s">
        <v>193</v>
      </c>
      <c r="F42" s="77"/>
      <c r="G42" s="107">
        <f>G43+G46</f>
        <v>7</v>
      </c>
      <c r="H42" s="104">
        <v>100</v>
      </c>
    </row>
    <row r="43" spans="1:8" ht="0.75" customHeight="1">
      <c r="A43" s="75" t="s">
        <v>159</v>
      </c>
      <c r="B43" s="76" t="s">
        <v>139</v>
      </c>
      <c r="C43" s="77" t="s">
        <v>141</v>
      </c>
      <c r="D43" s="77" t="s">
        <v>189</v>
      </c>
      <c r="E43" s="76" t="s">
        <v>193</v>
      </c>
      <c r="F43" s="77" t="s">
        <v>160</v>
      </c>
      <c r="G43" s="107">
        <f>G44</f>
        <v>0</v>
      </c>
      <c r="H43" s="104"/>
    </row>
    <row r="44" spans="1:8" ht="12.75" hidden="1">
      <c r="A44" s="75" t="s">
        <v>161</v>
      </c>
      <c r="B44" s="76" t="s">
        <v>139</v>
      </c>
      <c r="C44" s="77" t="s">
        <v>141</v>
      </c>
      <c r="D44" s="77" t="s">
        <v>189</v>
      </c>
      <c r="E44" s="76" t="s">
        <v>193</v>
      </c>
      <c r="F44" s="77" t="s">
        <v>162</v>
      </c>
      <c r="G44" s="107">
        <f>G45</f>
        <v>0</v>
      </c>
      <c r="H44" s="104"/>
    </row>
    <row r="45" spans="1:8" ht="12.75" hidden="1">
      <c r="A45" s="75" t="s">
        <v>163</v>
      </c>
      <c r="B45" s="76" t="s">
        <v>139</v>
      </c>
      <c r="C45" s="77" t="s">
        <v>141</v>
      </c>
      <c r="D45" s="77" t="s">
        <v>189</v>
      </c>
      <c r="E45" s="76" t="s">
        <v>193</v>
      </c>
      <c r="F45" s="77" t="s">
        <v>164</v>
      </c>
      <c r="G45" s="107">
        <v>0</v>
      </c>
      <c r="H45" s="104"/>
    </row>
    <row r="46" spans="1:8" ht="12.75">
      <c r="A46" s="75" t="s">
        <v>194</v>
      </c>
      <c r="B46" s="76" t="s">
        <v>139</v>
      </c>
      <c r="C46" s="77" t="s">
        <v>141</v>
      </c>
      <c r="D46" s="77" t="s">
        <v>189</v>
      </c>
      <c r="E46" s="76" t="s">
        <v>193</v>
      </c>
      <c r="F46" s="77" t="s">
        <v>195</v>
      </c>
      <c r="G46" s="107">
        <f>G47</f>
        <v>7</v>
      </c>
      <c r="H46" s="104">
        <v>100</v>
      </c>
    </row>
    <row r="47" spans="1:8" ht="12.75">
      <c r="A47" s="75" t="s">
        <v>196</v>
      </c>
      <c r="B47" s="76" t="s">
        <v>139</v>
      </c>
      <c r="C47" s="77" t="s">
        <v>141</v>
      </c>
      <c r="D47" s="77" t="s">
        <v>189</v>
      </c>
      <c r="E47" s="76" t="s">
        <v>193</v>
      </c>
      <c r="F47" s="77" t="s">
        <v>197</v>
      </c>
      <c r="G47" s="107">
        <v>7</v>
      </c>
      <c r="H47" s="104">
        <v>100</v>
      </c>
    </row>
    <row r="48" spans="1:8" ht="38.25">
      <c r="A48" s="85" t="s">
        <v>198</v>
      </c>
      <c r="B48" s="76" t="s">
        <v>139</v>
      </c>
      <c r="C48" s="77" t="s">
        <v>141</v>
      </c>
      <c r="D48" s="77" t="s">
        <v>189</v>
      </c>
      <c r="E48" s="76" t="s">
        <v>199</v>
      </c>
      <c r="F48" s="77"/>
      <c r="G48" s="107">
        <f>G49+G52</f>
        <v>7</v>
      </c>
      <c r="H48" s="104">
        <v>100</v>
      </c>
    </row>
    <row r="49" spans="1:8" ht="12.75" hidden="1">
      <c r="A49" s="75" t="s">
        <v>159</v>
      </c>
      <c r="B49" s="76" t="s">
        <v>139</v>
      </c>
      <c r="C49" s="77" t="s">
        <v>141</v>
      </c>
      <c r="D49" s="77" t="s">
        <v>189</v>
      </c>
      <c r="E49" s="76" t="s">
        <v>199</v>
      </c>
      <c r="F49" s="77" t="s">
        <v>160</v>
      </c>
      <c r="G49" s="107">
        <f>G50</f>
        <v>0</v>
      </c>
      <c r="H49" s="104"/>
    </row>
    <row r="50" spans="1:8" ht="12.75" hidden="1">
      <c r="A50" s="75" t="s">
        <v>161</v>
      </c>
      <c r="B50" s="76" t="s">
        <v>139</v>
      </c>
      <c r="C50" s="77" t="s">
        <v>141</v>
      </c>
      <c r="D50" s="77" t="s">
        <v>189</v>
      </c>
      <c r="E50" s="76" t="s">
        <v>199</v>
      </c>
      <c r="F50" s="77" t="s">
        <v>162</v>
      </c>
      <c r="G50" s="107">
        <f>G51</f>
        <v>0</v>
      </c>
      <c r="H50" s="104"/>
    </row>
    <row r="51" spans="1:8" ht="12.75">
      <c r="A51" s="75" t="s">
        <v>163</v>
      </c>
      <c r="B51" s="76" t="s">
        <v>139</v>
      </c>
      <c r="C51" s="77" t="s">
        <v>141</v>
      </c>
      <c r="D51" s="77" t="s">
        <v>189</v>
      </c>
      <c r="E51" s="76" t="s">
        <v>199</v>
      </c>
      <c r="F51" s="77" t="s">
        <v>164</v>
      </c>
      <c r="G51" s="107">
        <v>0</v>
      </c>
      <c r="H51" s="104"/>
    </row>
    <row r="52" spans="1:8" ht="12.75">
      <c r="A52" s="75" t="s">
        <v>194</v>
      </c>
      <c r="B52" s="76" t="s">
        <v>139</v>
      </c>
      <c r="C52" s="77" t="s">
        <v>141</v>
      </c>
      <c r="D52" s="77" t="s">
        <v>189</v>
      </c>
      <c r="E52" s="76" t="s">
        <v>199</v>
      </c>
      <c r="F52" s="77" t="s">
        <v>195</v>
      </c>
      <c r="G52" s="107">
        <f>G53</f>
        <v>7</v>
      </c>
      <c r="H52" s="104">
        <v>100</v>
      </c>
    </row>
    <row r="53" spans="1:8" ht="12.75">
      <c r="A53" s="75" t="s">
        <v>196</v>
      </c>
      <c r="B53" s="76" t="s">
        <v>139</v>
      </c>
      <c r="C53" s="77" t="s">
        <v>141</v>
      </c>
      <c r="D53" s="77" t="s">
        <v>189</v>
      </c>
      <c r="E53" s="76" t="s">
        <v>199</v>
      </c>
      <c r="F53" s="77" t="s">
        <v>197</v>
      </c>
      <c r="G53" s="107">
        <v>7</v>
      </c>
      <c r="H53" s="104">
        <v>100</v>
      </c>
    </row>
    <row r="54" spans="1:8" ht="25.5">
      <c r="A54" s="86" t="s">
        <v>200</v>
      </c>
      <c r="B54" s="76" t="s">
        <v>139</v>
      </c>
      <c r="C54" s="77" t="s">
        <v>141</v>
      </c>
      <c r="D54" s="77" t="s">
        <v>189</v>
      </c>
      <c r="E54" s="76" t="s">
        <v>201</v>
      </c>
      <c r="F54" s="77"/>
      <c r="G54" s="107">
        <f>G55</f>
        <v>23</v>
      </c>
      <c r="H54" s="104">
        <v>100</v>
      </c>
    </row>
    <row r="55" spans="1:8" ht="12.75">
      <c r="A55" s="75" t="s">
        <v>159</v>
      </c>
      <c r="B55" s="76" t="s">
        <v>139</v>
      </c>
      <c r="C55" s="77" t="s">
        <v>141</v>
      </c>
      <c r="D55" s="77" t="s">
        <v>189</v>
      </c>
      <c r="E55" s="76" t="s">
        <v>201</v>
      </c>
      <c r="F55" s="77" t="s">
        <v>160</v>
      </c>
      <c r="G55" s="107">
        <f>G56</f>
        <v>23</v>
      </c>
      <c r="H55" s="104">
        <v>100</v>
      </c>
    </row>
    <row r="56" spans="1:8" ht="12.75">
      <c r="A56" s="75" t="s">
        <v>161</v>
      </c>
      <c r="B56" s="76" t="s">
        <v>139</v>
      </c>
      <c r="C56" s="77" t="s">
        <v>141</v>
      </c>
      <c r="D56" s="77" t="s">
        <v>189</v>
      </c>
      <c r="E56" s="76" t="s">
        <v>201</v>
      </c>
      <c r="F56" s="77" t="s">
        <v>162</v>
      </c>
      <c r="G56" s="107">
        <f>G57</f>
        <v>23</v>
      </c>
      <c r="H56" s="104">
        <v>100</v>
      </c>
    </row>
    <row r="57" spans="1:8" ht="12.75">
      <c r="A57" s="75" t="s">
        <v>163</v>
      </c>
      <c r="B57" s="76" t="s">
        <v>139</v>
      </c>
      <c r="C57" s="77" t="s">
        <v>141</v>
      </c>
      <c r="D57" s="77" t="s">
        <v>189</v>
      </c>
      <c r="E57" s="76" t="s">
        <v>201</v>
      </c>
      <c r="F57" s="77" t="s">
        <v>164</v>
      </c>
      <c r="G57" s="107">
        <v>23</v>
      </c>
      <c r="H57" s="104">
        <v>100</v>
      </c>
    </row>
    <row r="58" spans="1:8" ht="25.5">
      <c r="A58" s="87" t="s">
        <v>202</v>
      </c>
      <c r="B58" s="76" t="s">
        <v>139</v>
      </c>
      <c r="C58" s="77" t="s">
        <v>141</v>
      </c>
      <c r="D58" s="77" t="s">
        <v>189</v>
      </c>
      <c r="E58" s="76" t="s">
        <v>203</v>
      </c>
      <c r="F58" s="77"/>
      <c r="G58" s="107">
        <f>G59</f>
        <v>53</v>
      </c>
      <c r="H58" s="104">
        <v>100</v>
      </c>
    </row>
    <row r="59" spans="1:8" ht="12.75">
      <c r="A59" s="75" t="s">
        <v>159</v>
      </c>
      <c r="B59" s="76" t="s">
        <v>139</v>
      </c>
      <c r="C59" s="77" t="s">
        <v>141</v>
      </c>
      <c r="D59" s="77" t="s">
        <v>189</v>
      </c>
      <c r="E59" s="76" t="s">
        <v>203</v>
      </c>
      <c r="F59" s="77" t="s">
        <v>160</v>
      </c>
      <c r="G59" s="107">
        <f>G60</f>
        <v>53</v>
      </c>
      <c r="H59" s="104">
        <v>100</v>
      </c>
    </row>
    <row r="60" spans="1:8" ht="12.75">
      <c r="A60" s="75" t="s">
        <v>161</v>
      </c>
      <c r="B60" s="76" t="s">
        <v>139</v>
      </c>
      <c r="C60" s="77" t="s">
        <v>141</v>
      </c>
      <c r="D60" s="77" t="s">
        <v>189</v>
      </c>
      <c r="E60" s="76" t="s">
        <v>203</v>
      </c>
      <c r="F60" s="77" t="s">
        <v>162</v>
      </c>
      <c r="G60" s="107">
        <f>G61</f>
        <v>53</v>
      </c>
      <c r="H60" s="104">
        <v>100</v>
      </c>
    </row>
    <row r="61" spans="1:8" ht="12.75">
      <c r="A61" s="75" t="s">
        <v>163</v>
      </c>
      <c r="B61" s="76" t="s">
        <v>139</v>
      </c>
      <c r="C61" s="77" t="s">
        <v>141</v>
      </c>
      <c r="D61" s="77" t="s">
        <v>189</v>
      </c>
      <c r="E61" s="76" t="s">
        <v>203</v>
      </c>
      <c r="F61" s="77" t="s">
        <v>164</v>
      </c>
      <c r="G61" s="107">
        <v>53</v>
      </c>
      <c r="H61" s="104">
        <v>100</v>
      </c>
    </row>
    <row r="62" spans="1:8" ht="51">
      <c r="A62" s="88" t="s">
        <v>204</v>
      </c>
      <c r="B62" s="76" t="s">
        <v>139</v>
      </c>
      <c r="C62" s="77" t="s">
        <v>141</v>
      </c>
      <c r="D62" s="77" t="s">
        <v>189</v>
      </c>
      <c r="E62" s="76" t="s">
        <v>205</v>
      </c>
      <c r="F62" s="77"/>
      <c r="G62" s="107">
        <f>G63</f>
        <v>20</v>
      </c>
      <c r="H62" s="104">
        <v>100</v>
      </c>
    </row>
    <row r="63" spans="1:8" ht="12.75">
      <c r="A63" s="75" t="s">
        <v>159</v>
      </c>
      <c r="B63" s="76" t="s">
        <v>139</v>
      </c>
      <c r="C63" s="77" t="s">
        <v>141</v>
      </c>
      <c r="D63" s="77" t="s">
        <v>189</v>
      </c>
      <c r="E63" s="76" t="s">
        <v>205</v>
      </c>
      <c r="F63" s="77" t="s">
        <v>160</v>
      </c>
      <c r="G63" s="107">
        <f>G64</f>
        <v>20</v>
      </c>
      <c r="H63" s="104">
        <v>100</v>
      </c>
    </row>
    <row r="64" spans="1:8" ht="12.75">
      <c r="A64" s="75" t="s">
        <v>161</v>
      </c>
      <c r="B64" s="76" t="s">
        <v>139</v>
      </c>
      <c r="C64" s="77" t="s">
        <v>141</v>
      </c>
      <c r="D64" s="77" t="s">
        <v>189</v>
      </c>
      <c r="E64" s="76" t="s">
        <v>205</v>
      </c>
      <c r="F64" s="77" t="s">
        <v>162</v>
      </c>
      <c r="G64" s="107">
        <f>G65</f>
        <v>20</v>
      </c>
      <c r="H64" s="104">
        <v>100</v>
      </c>
    </row>
    <row r="65" spans="1:8" ht="12.75">
      <c r="A65" s="75" t="s">
        <v>163</v>
      </c>
      <c r="B65" s="76" t="s">
        <v>139</v>
      </c>
      <c r="C65" s="77" t="s">
        <v>141</v>
      </c>
      <c r="D65" s="77" t="s">
        <v>189</v>
      </c>
      <c r="E65" s="76" t="s">
        <v>205</v>
      </c>
      <c r="F65" s="77" t="s">
        <v>164</v>
      </c>
      <c r="G65" s="107">
        <v>20</v>
      </c>
      <c r="H65" s="104">
        <v>100</v>
      </c>
    </row>
    <row r="66" spans="1:8" ht="25.5">
      <c r="A66" s="89" t="s">
        <v>206</v>
      </c>
      <c r="B66" s="76" t="s">
        <v>139</v>
      </c>
      <c r="C66" s="77" t="s">
        <v>141</v>
      </c>
      <c r="D66" s="77" t="s">
        <v>189</v>
      </c>
      <c r="E66" s="76" t="s">
        <v>207</v>
      </c>
      <c r="F66" s="77"/>
      <c r="G66" s="107">
        <f>G67</f>
        <v>3</v>
      </c>
      <c r="H66" s="104">
        <v>100</v>
      </c>
    </row>
    <row r="67" spans="1:8" ht="12.75">
      <c r="A67" s="75" t="s">
        <v>159</v>
      </c>
      <c r="B67" s="76" t="s">
        <v>139</v>
      </c>
      <c r="C67" s="77" t="s">
        <v>141</v>
      </c>
      <c r="D67" s="77" t="s">
        <v>189</v>
      </c>
      <c r="E67" s="76" t="s">
        <v>207</v>
      </c>
      <c r="F67" s="77" t="s">
        <v>160</v>
      </c>
      <c r="G67" s="107">
        <f>G68</f>
        <v>3</v>
      </c>
      <c r="H67" s="104">
        <v>100</v>
      </c>
    </row>
    <row r="68" spans="1:8" ht="12.75">
      <c r="A68" s="75" t="s">
        <v>161</v>
      </c>
      <c r="B68" s="76" t="s">
        <v>139</v>
      </c>
      <c r="C68" s="77" t="s">
        <v>141</v>
      </c>
      <c r="D68" s="77" t="s">
        <v>189</v>
      </c>
      <c r="E68" s="76" t="s">
        <v>207</v>
      </c>
      <c r="F68" s="77" t="s">
        <v>162</v>
      </c>
      <c r="G68" s="107">
        <f>G69</f>
        <v>3</v>
      </c>
      <c r="H68" s="104">
        <v>100</v>
      </c>
    </row>
    <row r="69" spans="1:8" ht="12.75">
      <c r="A69" s="75" t="s">
        <v>163</v>
      </c>
      <c r="B69" s="76" t="s">
        <v>139</v>
      </c>
      <c r="C69" s="77" t="s">
        <v>141</v>
      </c>
      <c r="D69" s="77" t="s">
        <v>189</v>
      </c>
      <c r="E69" s="76" t="s">
        <v>207</v>
      </c>
      <c r="F69" s="77" t="s">
        <v>164</v>
      </c>
      <c r="G69" s="107">
        <v>3</v>
      </c>
      <c r="H69" s="104">
        <v>100</v>
      </c>
    </row>
    <row r="70" spans="1:8" ht="25.5" hidden="1">
      <c r="A70" s="89" t="s">
        <v>208</v>
      </c>
      <c r="B70" s="76" t="s">
        <v>139</v>
      </c>
      <c r="C70" s="77" t="s">
        <v>141</v>
      </c>
      <c r="D70" s="77" t="s">
        <v>189</v>
      </c>
      <c r="E70" s="76" t="s">
        <v>209</v>
      </c>
      <c r="F70" s="77"/>
      <c r="G70" s="107">
        <f>G71</f>
        <v>0</v>
      </c>
      <c r="H70" s="104"/>
    </row>
    <row r="71" spans="1:8" ht="12.75" hidden="1">
      <c r="A71" s="75" t="s">
        <v>159</v>
      </c>
      <c r="B71" s="76" t="s">
        <v>139</v>
      </c>
      <c r="C71" s="77" t="s">
        <v>141</v>
      </c>
      <c r="D71" s="77" t="s">
        <v>189</v>
      </c>
      <c r="E71" s="76" t="s">
        <v>209</v>
      </c>
      <c r="F71" s="77" t="s">
        <v>160</v>
      </c>
      <c r="G71" s="107">
        <f>G72</f>
        <v>0</v>
      </c>
      <c r="H71" s="104"/>
    </row>
    <row r="72" spans="1:8" ht="12.75" hidden="1">
      <c r="A72" s="75" t="s">
        <v>161</v>
      </c>
      <c r="B72" s="76" t="s">
        <v>139</v>
      </c>
      <c r="C72" s="77" t="s">
        <v>141</v>
      </c>
      <c r="D72" s="77" t="s">
        <v>189</v>
      </c>
      <c r="E72" s="76" t="s">
        <v>209</v>
      </c>
      <c r="F72" s="77" t="s">
        <v>162</v>
      </c>
      <c r="G72" s="107">
        <f>G73</f>
        <v>0</v>
      </c>
      <c r="H72" s="104"/>
    </row>
    <row r="73" spans="1:8" ht="12.75" hidden="1">
      <c r="A73" s="75" t="s">
        <v>163</v>
      </c>
      <c r="B73" s="76" t="s">
        <v>139</v>
      </c>
      <c r="C73" s="77" t="s">
        <v>141</v>
      </c>
      <c r="D73" s="77" t="s">
        <v>189</v>
      </c>
      <c r="E73" s="76" t="s">
        <v>209</v>
      </c>
      <c r="F73" s="77" t="s">
        <v>164</v>
      </c>
      <c r="G73" s="107">
        <v>0</v>
      </c>
      <c r="H73" s="104"/>
    </row>
    <row r="74" spans="1:8" ht="38.25" hidden="1">
      <c r="A74" s="89" t="s">
        <v>210</v>
      </c>
      <c r="B74" s="76" t="s">
        <v>139</v>
      </c>
      <c r="C74" s="77" t="s">
        <v>141</v>
      </c>
      <c r="D74" s="77" t="s">
        <v>189</v>
      </c>
      <c r="E74" s="76" t="s">
        <v>211</v>
      </c>
      <c r="F74" s="77"/>
      <c r="G74" s="107">
        <f>G75</f>
        <v>0</v>
      </c>
      <c r="H74" s="104"/>
    </row>
    <row r="75" spans="1:8" ht="12.75" hidden="1">
      <c r="A75" s="75" t="s">
        <v>159</v>
      </c>
      <c r="B75" s="76" t="s">
        <v>139</v>
      </c>
      <c r="C75" s="77" t="s">
        <v>141</v>
      </c>
      <c r="D75" s="77" t="s">
        <v>189</v>
      </c>
      <c r="E75" s="76" t="s">
        <v>211</v>
      </c>
      <c r="F75" s="77" t="s">
        <v>160</v>
      </c>
      <c r="G75" s="107">
        <f>G76</f>
        <v>0</v>
      </c>
      <c r="H75" s="104"/>
    </row>
    <row r="76" spans="1:8" ht="12.75" hidden="1">
      <c r="A76" s="75" t="s">
        <v>161</v>
      </c>
      <c r="B76" s="76" t="s">
        <v>139</v>
      </c>
      <c r="C76" s="77" t="s">
        <v>141</v>
      </c>
      <c r="D76" s="77" t="s">
        <v>189</v>
      </c>
      <c r="E76" s="76" t="s">
        <v>211</v>
      </c>
      <c r="F76" s="77" t="s">
        <v>162</v>
      </c>
      <c r="G76" s="107">
        <f>G77</f>
        <v>0</v>
      </c>
      <c r="H76" s="104"/>
    </row>
    <row r="77" spans="1:8" ht="12.75" hidden="1">
      <c r="A77" s="75" t="s">
        <v>163</v>
      </c>
      <c r="B77" s="76" t="s">
        <v>139</v>
      </c>
      <c r="C77" s="77" t="s">
        <v>141</v>
      </c>
      <c r="D77" s="77" t="s">
        <v>189</v>
      </c>
      <c r="E77" s="76" t="s">
        <v>211</v>
      </c>
      <c r="F77" s="77" t="s">
        <v>164</v>
      </c>
      <c r="G77" s="107">
        <v>0</v>
      </c>
      <c r="H77" s="104"/>
    </row>
    <row r="78" spans="1:8" ht="12.75">
      <c r="A78" s="75"/>
      <c r="B78" s="76"/>
      <c r="C78" s="77"/>
      <c r="D78" s="77"/>
      <c r="E78" s="76"/>
      <c r="F78" s="77"/>
      <c r="G78" s="107"/>
      <c r="H78" s="104"/>
    </row>
    <row r="79" spans="1:8" ht="12.75">
      <c r="A79" s="75" t="s">
        <v>212</v>
      </c>
      <c r="B79" s="76" t="s">
        <v>139</v>
      </c>
      <c r="C79" s="77" t="s">
        <v>144</v>
      </c>
      <c r="D79" s="77" t="s">
        <v>142</v>
      </c>
      <c r="E79" s="77"/>
      <c r="F79" s="77"/>
      <c r="G79" s="107">
        <f>G80</f>
        <v>335.3</v>
      </c>
      <c r="H79" s="104">
        <v>100</v>
      </c>
    </row>
    <row r="80" spans="1:8" ht="12.75">
      <c r="A80" s="75" t="s">
        <v>213</v>
      </c>
      <c r="B80" s="76" t="s">
        <v>139</v>
      </c>
      <c r="C80" s="77" t="s">
        <v>144</v>
      </c>
      <c r="D80" s="77" t="s">
        <v>214</v>
      </c>
      <c r="E80" s="77"/>
      <c r="F80" s="77"/>
      <c r="G80" s="107">
        <f>G81</f>
        <v>335.3</v>
      </c>
      <c r="H80" s="104">
        <v>100</v>
      </c>
    </row>
    <row r="81" spans="1:8" ht="12.75">
      <c r="A81" s="75" t="s">
        <v>215</v>
      </c>
      <c r="B81" s="76" t="s">
        <v>139</v>
      </c>
      <c r="C81" s="77" t="s">
        <v>144</v>
      </c>
      <c r="D81" s="77" t="s">
        <v>214</v>
      </c>
      <c r="E81" s="76" t="s">
        <v>216</v>
      </c>
      <c r="F81" s="77"/>
      <c r="G81" s="107">
        <f>G82</f>
        <v>335.3</v>
      </c>
      <c r="H81" s="104">
        <v>100</v>
      </c>
    </row>
    <row r="82" spans="1:8" ht="25.5">
      <c r="A82" s="75" t="s">
        <v>217</v>
      </c>
      <c r="B82" s="76" t="s">
        <v>139</v>
      </c>
      <c r="C82" s="77" t="s">
        <v>144</v>
      </c>
      <c r="D82" s="77" t="s">
        <v>214</v>
      </c>
      <c r="E82" s="76" t="s">
        <v>218</v>
      </c>
      <c r="F82" s="77"/>
      <c r="G82" s="107">
        <f>G83+G87</f>
        <v>335.3</v>
      </c>
      <c r="H82" s="104">
        <v>100</v>
      </c>
    </row>
    <row r="83" spans="1:8" ht="38.25">
      <c r="A83" s="75" t="s">
        <v>148</v>
      </c>
      <c r="B83" s="76" t="s">
        <v>139</v>
      </c>
      <c r="C83" s="77" t="s">
        <v>144</v>
      </c>
      <c r="D83" s="77" t="s">
        <v>214</v>
      </c>
      <c r="E83" s="76" t="s">
        <v>218</v>
      </c>
      <c r="F83" s="77" t="s">
        <v>149</v>
      </c>
      <c r="G83" s="107">
        <f>G84</f>
        <v>318.2</v>
      </c>
      <c r="H83" s="104">
        <v>100</v>
      </c>
    </row>
    <row r="84" spans="1:8" ht="12.75">
      <c r="A84" s="75" t="s">
        <v>150</v>
      </c>
      <c r="B84" s="76" t="s">
        <v>139</v>
      </c>
      <c r="C84" s="77" t="s">
        <v>144</v>
      </c>
      <c r="D84" s="77" t="s">
        <v>214</v>
      </c>
      <c r="E84" s="76" t="s">
        <v>218</v>
      </c>
      <c r="F84" s="77" t="s">
        <v>151</v>
      </c>
      <c r="G84" s="107">
        <f>G85+G86</f>
        <v>318.2</v>
      </c>
      <c r="H84" s="104">
        <v>100</v>
      </c>
    </row>
    <row r="85" spans="1:8" ht="12.75">
      <c r="A85" s="75" t="s">
        <v>152</v>
      </c>
      <c r="B85" s="76" t="s">
        <v>139</v>
      </c>
      <c r="C85" s="77" t="s">
        <v>144</v>
      </c>
      <c r="D85" s="77" t="s">
        <v>214</v>
      </c>
      <c r="E85" s="76" t="s">
        <v>218</v>
      </c>
      <c r="F85" s="77" t="s">
        <v>153</v>
      </c>
      <c r="G85" s="107">
        <f>232.8+11.6</f>
        <v>244.4</v>
      </c>
      <c r="H85" s="104">
        <v>100</v>
      </c>
    </row>
    <row r="86" spans="1:8" ht="25.5">
      <c r="A86" s="75" t="s">
        <v>154</v>
      </c>
      <c r="B86" s="76" t="s">
        <v>139</v>
      </c>
      <c r="C86" s="77" t="s">
        <v>144</v>
      </c>
      <c r="D86" s="77" t="s">
        <v>214</v>
      </c>
      <c r="E86" s="76" t="s">
        <v>218</v>
      </c>
      <c r="F86" s="77" t="s">
        <v>155</v>
      </c>
      <c r="G86" s="107">
        <f>70.3+3.5</f>
        <v>73.8</v>
      </c>
      <c r="H86" s="104">
        <v>100</v>
      </c>
    </row>
    <row r="87" spans="1:8" ht="12.75">
      <c r="A87" s="75" t="s">
        <v>159</v>
      </c>
      <c r="B87" s="76" t="s">
        <v>139</v>
      </c>
      <c r="C87" s="77" t="s">
        <v>144</v>
      </c>
      <c r="D87" s="77" t="s">
        <v>214</v>
      </c>
      <c r="E87" s="76" t="s">
        <v>218</v>
      </c>
      <c r="F87" s="77" t="s">
        <v>160</v>
      </c>
      <c r="G87" s="107">
        <f>G88</f>
        <v>17.1</v>
      </c>
      <c r="H87" s="104">
        <v>100</v>
      </c>
    </row>
    <row r="88" spans="1:8" ht="12.75">
      <c r="A88" s="75" t="s">
        <v>161</v>
      </c>
      <c r="B88" s="76" t="s">
        <v>139</v>
      </c>
      <c r="C88" s="77" t="s">
        <v>144</v>
      </c>
      <c r="D88" s="77" t="s">
        <v>214</v>
      </c>
      <c r="E88" s="76" t="s">
        <v>218</v>
      </c>
      <c r="F88" s="77" t="s">
        <v>162</v>
      </c>
      <c r="G88" s="107">
        <f>G89</f>
        <v>17.1</v>
      </c>
      <c r="H88" s="104">
        <v>100</v>
      </c>
    </row>
    <row r="89" spans="1:8" ht="12.75">
      <c r="A89" s="75" t="s">
        <v>163</v>
      </c>
      <c r="B89" s="76" t="s">
        <v>139</v>
      </c>
      <c r="C89" s="77" t="s">
        <v>144</v>
      </c>
      <c r="D89" s="77" t="s">
        <v>214</v>
      </c>
      <c r="E89" s="76" t="s">
        <v>218</v>
      </c>
      <c r="F89" s="77" t="s">
        <v>164</v>
      </c>
      <c r="G89" s="107">
        <v>17.1</v>
      </c>
      <c r="H89" s="104">
        <v>100</v>
      </c>
    </row>
    <row r="90" spans="1:8" ht="12.75">
      <c r="A90" s="75"/>
      <c r="B90" s="76"/>
      <c r="C90" s="77"/>
      <c r="D90" s="77"/>
      <c r="E90" s="76"/>
      <c r="F90" s="77"/>
      <c r="G90" s="107"/>
      <c r="H90" s="104"/>
    </row>
    <row r="91" spans="1:8" ht="12.75">
      <c r="A91" s="75" t="s">
        <v>219</v>
      </c>
      <c r="B91" s="76" t="s">
        <v>139</v>
      </c>
      <c r="C91" s="77" t="s">
        <v>157</v>
      </c>
      <c r="D91" s="77" t="s">
        <v>142</v>
      </c>
      <c r="E91" s="77"/>
      <c r="F91" s="77"/>
      <c r="G91" s="107">
        <f>G92+G100+G114</f>
        <v>3794.6</v>
      </c>
      <c r="H91" s="104">
        <v>100</v>
      </c>
    </row>
    <row r="92" spans="1:8" ht="12.75">
      <c r="A92" s="78" t="s">
        <v>220</v>
      </c>
      <c r="B92" s="76" t="s">
        <v>139</v>
      </c>
      <c r="C92" s="76" t="s">
        <v>157</v>
      </c>
      <c r="D92" s="76" t="s">
        <v>141</v>
      </c>
      <c r="E92" s="77"/>
      <c r="F92" s="77"/>
      <c r="G92" s="107">
        <f>G93+G97</f>
        <v>70.00000000000001</v>
      </c>
      <c r="H92" s="104">
        <v>100</v>
      </c>
    </row>
    <row r="93" spans="1:8" ht="38.25">
      <c r="A93" s="75" t="s">
        <v>148</v>
      </c>
      <c r="B93" s="76" t="s">
        <v>139</v>
      </c>
      <c r="C93" s="77" t="s">
        <v>157</v>
      </c>
      <c r="D93" s="76" t="s">
        <v>141</v>
      </c>
      <c r="E93" s="76" t="s">
        <v>221</v>
      </c>
      <c r="F93" s="77" t="s">
        <v>149</v>
      </c>
      <c r="G93" s="107">
        <f>G94</f>
        <v>66.60000000000001</v>
      </c>
      <c r="H93" s="104">
        <v>100</v>
      </c>
    </row>
    <row r="94" spans="1:8" ht="12.75">
      <c r="A94" s="75" t="s">
        <v>150</v>
      </c>
      <c r="B94" s="76" t="s">
        <v>139</v>
      </c>
      <c r="C94" s="76" t="s">
        <v>157</v>
      </c>
      <c r="D94" s="76" t="s">
        <v>141</v>
      </c>
      <c r="E94" s="76" t="s">
        <v>221</v>
      </c>
      <c r="F94" s="77" t="s">
        <v>151</v>
      </c>
      <c r="G94" s="107">
        <f>G95+G96</f>
        <v>66.60000000000001</v>
      </c>
      <c r="H94" s="104">
        <v>100</v>
      </c>
    </row>
    <row r="95" spans="1:8" ht="12.75">
      <c r="A95" s="75" t="s">
        <v>152</v>
      </c>
      <c r="B95" s="76" t="s">
        <v>139</v>
      </c>
      <c r="C95" s="77" t="s">
        <v>157</v>
      </c>
      <c r="D95" s="76" t="s">
        <v>141</v>
      </c>
      <c r="E95" s="76" t="s">
        <v>221</v>
      </c>
      <c r="F95" s="77" t="s">
        <v>153</v>
      </c>
      <c r="G95" s="107">
        <v>51.2</v>
      </c>
      <c r="H95" s="104">
        <v>100</v>
      </c>
    </row>
    <row r="96" spans="1:8" ht="25.5">
      <c r="A96" s="75" t="s">
        <v>154</v>
      </c>
      <c r="B96" s="76" t="s">
        <v>139</v>
      </c>
      <c r="C96" s="76" t="s">
        <v>157</v>
      </c>
      <c r="D96" s="76" t="s">
        <v>141</v>
      </c>
      <c r="E96" s="76" t="s">
        <v>221</v>
      </c>
      <c r="F96" s="77" t="s">
        <v>155</v>
      </c>
      <c r="G96" s="107">
        <v>15.4</v>
      </c>
      <c r="H96" s="104">
        <v>100</v>
      </c>
    </row>
    <row r="97" spans="1:8" ht="12.75">
      <c r="A97" s="75" t="s">
        <v>159</v>
      </c>
      <c r="B97" s="76" t="s">
        <v>139</v>
      </c>
      <c r="C97" s="77" t="s">
        <v>157</v>
      </c>
      <c r="D97" s="76" t="s">
        <v>141</v>
      </c>
      <c r="E97" s="76" t="s">
        <v>221</v>
      </c>
      <c r="F97" s="77" t="s">
        <v>160</v>
      </c>
      <c r="G97" s="107">
        <f>G98</f>
        <v>3.4</v>
      </c>
      <c r="H97" s="104">
        <v>100</v>
      </c>
    </row>
    <row r="98" spans="1:8" ht="12.75">
      <c r="A98" s="75" t="s">
        <v>161</v>
      </c>
      <c r="B98" s="76" t="s">
        <v>139</v>
      </c>
      <c r="C98" s="76" t="s">
        <v>157</v>
      </c>
      <c r="D98" s="76" t="s">
        <v>141</v>
      </c>
      <c r="E98" s="76" t="s">
        <v>221</v>
      </c>
      <c r="F98" s="77" t="s">
        <v>162</v>
      </c>
      <c r="G98" s="107">
        <f>G99</f>
        <v>3.4</v>
      </c>
      <c r="H98" s="104">
        <v>100</v>
      </c>
    </row>
    <row r="99" spans="1:8" ht="12.75">
      <c r="A99" s="75" t="s">
        <v>163</v>
      </c>
      <c r="B99" s="76" t="s">
        <v>139</v>
      </c>
      <c r="C99" s="77" t="s">
        <v>157</v>
      </c>
      <c r="D99" s="76" t="s">
        <v>141</v>
      </c>
      <c r="E99" s="76" t="s">
        <v>221</v>
      </c>
      <c r="F99" s="77" t="s">
        <v>164</v>
      </c>
      <c r="G99" s="107">
        <v>3.4</v>
      </c>
      <c r="H99" s="104">
        <v>100</v>
      </c>
    </row>
    <row r="100" spans="1:8" ht="12.75">
      <c r="A100" s="75" t="s">
        <v>222</v>
      </c>
      <c r="B100" s="76" t="s">
        <v>139</v>
      </c>
      <c r="C100" s="76" t="s">
        <v>157</v>
      </c>
      <c r="D100" s="77" t="s">
        <v>223</v>
      </c>
      <c r="E100" s="77"/>
      <c r="F100" s="77"/>
      <c r="G100" s="107">
        <f aca="true" t="shared" si="0" ref="G100:G105">G101</f>
        <v>3724.6</v>
      </c>
      <c r="H100" s="104">
        <v>100</v>
      </c>
    </row>
    <row r="101" spans="1:8" ht="12.75">
      <c r="A101" s="75" t="s">
        <v>224</v>
      </c>
      <c r="B101" s="76" t="s">
        <v>139</v>
      </c>
      <c r="C101" s="77" t="s">
        <v>157</v>
      </c>
      <c r="D101" s="77" t="s">
        <v>223</v>
      </c>
      <c r="E101" s="76"/>
      <c r="F101" s="77"/>
      <c r="G101" s="107">
        <f t="shared" si="0"/>
        <v>3724.6</v>
      </c>
      <c r="H101" s="104">
        <v>100</v>
      </c>
    </row>
    <row r="102" spans="1:8" ht="25.5">
      <c r="A102" s="78" t="s">
        <v>225</v>
      </c>
      <c r="B102" s="76" t="s">
        <v>139</v>
      </c>
      <c r="C102" s="76" t="s">
        <v>157</v>
      </c>
      <c r="D102" s="77" t="s">
        <v>223</v>
      </c>
      <c r="E102" s="76" t="s">
        <v>226</v>
      </c>
      <c r="F102" s="77"/>
      <c r="G102" s="107">
        <f t="shared" si="0"/>
        <v>3724.6</v>
      </c>
      <c r="H102" s="104">
        <v>100</v>
      </c>
    </row>
    <row r="103" spans="1:8" ht="38.25">
      <c r="A103" s="75" t="s">
        <v>227</v>
      </c>
      <c r="B103" s="76" t="s">
        <v>139</v>
      </c>
      <c r="C103" s="77" t="s">
        <v>157</v>
      </c>
      <c r="D103" s="77" t="s">
        <v>223</v>
      </c>
      <c r="E103" s="76" t="s">
        <v>226</v>
      </c>
      <c r="F103" s="77"/>
      <c r="G103" s="107">
        <f t="shared" si="0"/>
        <v>3724.6</v>
      </c>
      <c r="H103" s="104">
        <v>100</v>
      </c>
    </row>
    <row r="104" spans="1:8" ht="12.75">
      <c r="A104" s="75" t="s">
        <v>159</v>
      </c>
      <c r="B104" s="76" t="s">
        <v>139</v>
      </c>
      <c r="C104" s="76" t="s">
        <v>157</v>
      </c>
      <c r="D104" s="77" t="s">
        <v>223</v>
      </c>
      <c r="E104" s="76" t="s">
        <v>226</v>
      </c>
      <c r="F104" s="77" t="s">
        <v>160</v>
      </c>
      <c r="G104" s="107">
        <f t="shared" si="0"/>
        <v>3724.6</v>
      </c>
      <c r="H104" s="104">
        <v>100</v>
      </c>
    </row>
    <row r="105" spans="1:8" ht="12.75">
      <c r="A105" s="75" t="s">
        <v>161</v>
      </c>
      <c r="B105" s="76" t="s">
        <v>139</v>
      </c>
      <c r="C105" s="77" t="s">
        <v>157</v>
      </c>
      <c r="D105" s="77" t="s">
        <v>223</v>
      </c>
      <c r="E105" s="76" t="s">
        <v>226</v>
      </c>
      <c r="F105" s="77" t="s">
        <v>162</v>
      </c>
      <c r="G105" s="107">
        <f t="shared" si="0"/>
        <v>3724.6</v>
      </c>
      <c r="H105" s="104">
        <v>100</v>
      </c>
    </row>
    <row r="106" spans="1:8" ht="12.75">
      <c r="A106" s="75" t="s">
        <v>163</v>
      </c>
      <c r="B106" s="76" t="s">
        <v>139</v>
      </c>
      <c r="C106" s="76" t="s">
        <v>157</v>
      </c>
      <c r="D106" s="77" t="s">
        <v>223</v>
      </c>
      <c r="E106" s="76" t="s">
        <v>226</v>
      </c>
      <c r="F106" s="77" t="s">
        <v>164</v>
      </c>
      <c r="G106" s="107">
        <f>3293.9+430.7</f>
        <v>3724.6</v>
      </c>
      <c r="H106" s="104">
        <v>100</v>
      </c>
    </row>
    <row r="107" spans="1:8" ht="12.75" hidden="1">
      <c r="A107" s="75" t="s">
        <v>228</v>
      </c>
      <c r="B107" s="76" t="s">
        <v>139</v>
      </c>
      <c r="C107" s="77" t="s">
        <v>157</v>
      </c>
      <c r="D107" s="77" t="s">
        <v>229</v>
      </c>
      <c r="E107" s="77"/>
      <c r="F107" s="77"/>
      <c r="G107" s="107">
        <f>G108</f>
        <v>0</v>
      </c>
      <c r="H107" s="104"/>
    </row>
    <row r="108" spans="1:8" ht="25.5" hidden="1">
      <c r="A108" s="78" t="s">
        <v>230</v>
      </c>
      <c r="B108" s="76" t="s">
        <v>139</v>
      </c>
      <c r="C108" s="76" t="s">
        <v>157</v>
      </c>
      <c r="D108" s="77" t="s">
        <v>229</v>
      </c>
      <c r="E108" s="76" t="s">
        <v>231</v>
      </c>
      <c r="F108" s="77"/>
      <c r="G108" s="107">
        <f>G109</f>
        <v>0</v>
      </c>
      <c r="H108" s="104"/>
    </row>
    <row r="109" spans="1:8" ht="12.75" hidden="1">
      <c r="A109" s="75" t="s">
        <v>159</v>
      </c>
      <c r="B109" s="76" t="s">
        <v>139</v>
      </c>
      <c r="C109" s="77" t="s">
        <v>157</v>
      </c>
      <c r="D109" s="77" t="s">
        <v>229</v>
      </c>
      <c r="E109" s="76" t="s">
        <v>231</v>
      </c>
      <c r="F109" s="77" t="s">
        <v>160</v>
      </c>
      <c r="G109" s="107">
        <f>G110</f>
        <v>0</v>
      </c>
      <c r="H109" s="104"/>
    </row>
    <row r="110" spans="1:8" ht="12.75" hidden="1">
      <c r="A110" s="75" t="s">
        <v>161</v>
      </c>
      <c r="B110" s="76" t="s">
        <v>139</v>
      </c>
      <c r="C110" s="76" t="s">
        <v>157</v>
      </c>
      <c r="D110" s="77" t="s">
        <v>229</v>
      </c>
      <c r="E110" s="76" t="s">
        <v>231</v>
      </c>
      <c r="F110" s="77" t="s">
        <v>162</v>
      </c>
      <c r="G110" s="107">
        <f>G111</f>
        <v>0</v>
      </c>
      <c r="H110" s="104"/>
    </row>
    <row r="111" spans="1:8" ht="12.75" hidden="1">
      <c r="A111" s="75" t="s">
        <v>163</v>
      </c>
      <c r="B111" s="76" t="s">
        <v>139</v>
      </c>
      <c r="C111" s="77" t="s">
        <v>157</v>
      </c>
      <c r="D111" s="77" t="s">
        <v>229</v>
      </c>
      <c r="E111" s="76" t="s">
        <v>231</v>
      </c>
      <c r="F111" s="77" t="s">
        <v>164</v>
      </c>
      <c r="G111" s="107"/>
      <c r="H111" s="104"/>
    </row>
    <row r="112" spans="1:8" ht="25.5" hidden="1">
      <c r="A112" s="78" t="s">
        <v>232</v>
      </c>
      <c r="B112" s="76" t="s">
        <v>139</v>
      </c>
      <c r="C112" s="76" t="s">
        <v>157</v>
      </c>
      <c r="D112" s="77" t="s">
        <v>229</v>
      </c>
      <c r="E112" s="76" t="s">
        <v>233</v>
      </c>
      <c r="F112" s="77"/>
      <c r="G112" s="107">
        <f aca="true" t="shared" si="1" ref="G112:G117">G113</f>
        <v>0</v>
      </c>
      <c r="H112" s="104"/>
    </row>
    <row r="113" spans="1:8" ht="12.75" hidden="1">
      <c r="A113" s="75" t="s">
        <v>159</v>
      </c>
      <c r="B113" s="76" t="s">
        <v>139</v>
      </c>
      <c r="C113" s="77" t="s">
        <v>157</v>
      </c>
      <c r="D113" s="77" t="s">
        <v>229</v>
      </c>
      <c r="E113" s="76" t="s">
        <v>233</v>
      </c>
      <c r="F113" s="77" t="s">
        <v>160</v>
      </c>
      <c r="G113" s="107">
        <f t="shared" si="1"/>
        <v>0</v>
      </c>
      <c r="H113" s="104"/>
    </row>
    <row r="114" spans="1:8" ht="12.75" hidden="1">
      <c r="A114" s="75" t="s">
        <v>161</v>
      </c>
      <c r="B114" s="76" t="s">
        <v>139</v>
      </c>
      <c r="C114" s="76" t="s">
        <v>157</v>
      </c>
      <c r="D114" s="77" t="s">
        <v>229</v>
      </c>
      <c r="E114" s="76" t="s">
        <v>233</v>
      </c>
      <c r="F114" s="77" t="s">
        <v>162</v>
      </c>
      <c r="G114" s="107">
        <f t="shared" si="1"/>
        <v>0</v>
      </c>
      <c r="H114" s="104"/>
    </row>
    <row r="115" spans="1:8" ht="12.75" hidden="1">
      <c r="A115" s="75" t="s">
        <v>163</v>
      </c>
      <c r="B115" s="76" t="s">
        <v>139</v>
      </c>
      <c r="C115" s="77" t="s">
        <v>157</v>
      </c>
      <c r="D115" s="77" t="s">
        <v>229</v>
      </c>
      <c r="E115" s="76" t="s">
        <v>233</v>
      </c>
      <c r="F115" s="77" t="s">
        <v>164</v>
      </c>
      <c r="G115" s="107">
        <f t="shared" si="1"/>
        <v>0</v>
      </c>
      <c r="H115" s="104"/>
    </row>
    <row r="116" spans="1:8" ht="12.75" hidden="1">
      <c r="A116" s="75" t="s">
        <v>159</v>
      </c>
      <c r="B116" s="76" t="s">
        <v>139</v>
      </c>
      <c r="C116" s="76" t="s">
        <v>157</v>
      </c>
      <c r="D116" s="77" t="s">
        <v>229</v>
      </c>
      <c r="E116" s="76" t="s">
        <v>234</v>
      </c>
      <c r="F116" s="77" t="s">
        <v>160</v>
      </c>
      <c r="G116" s="107">
        <f t="shared" si="1"/>
        <v>0</v>
      </c>
      <c r="H116" s="104"/>
    </row>
    <row r="117" spans="1:8" ht="12.75" hidden="1">
      <c r="A117" s="75" t="s">
        <v>161</v>
      </c>
      <c r="B117" s="76" t="s">
        <v>139</v>
      </c>
      <c r="C117" s="77" t="s">
        <v>157</v>
      </c>
      <c r="D117" s="77" t="s">
        <v>229</v>
      </c>
      <c r="E117" s="76" t="s">
        <v>234</v>
      </c>
      <c r="F117" s="77" t="s">
        <v>162</v>
      </c>
      <c r="G117" s="107">
        <f t="shared" si="1"/>
        <v>0</v>
      </c>
      <c r="H117" s="104"/>
    </row>
    <row r="118" spans="1:8" ht="12.75" hidden="1">
      <c r="A118" s="75" t="s">
        <v>163</v>
      </c>
      <c r="B118" s="76" t="s">
        <v>139</v>
      </c>
      <c r="C118" s="76" t="s">
        <v>157</v>
      </c>
      <c r="D118" s="77" t="s">
        <v>229</v>
      </c>
      <c r="E118" s="76" t="s">
        <v>234</v>
      </c>
      <c r="F118" s="77" t="s">
        <v>164</v>
      </c>
      <c r="G118" s="107">
        <v>0</v>
      </c>
      <c r="H118" s="104"/>
    </row>
    <row r="119" spans="1:8" ht="12.75">
      <c r="A119" s="75"/>
      <c r="B119" s="76"/>
      <c r="C119" s="76"/>
      <c r="D119" s="77"/>
      <c r="E119" s="76"/>
      <c r="F119" s="77"/>
      <c r="G119" s="107"/>
      <c r="H119" s="104"/>
    </row>
    <row r="120" spans="1:8" ht="12.75">
      <c r="A120" s="75" t="s">
        <v>235</v>
      </c>
      <c r="B120" s="76" t="s">
        <v>139</v>
      </c>
      <c r="C120" s="77" t="s">
        <v>236</v>
      </c>
      <c r="D120" s="77" t="s">
        <v>142</v>
      </c>
      <c r="E120" s="77"/>
      <c r="F120" s="77"/>
      <c r="G120" s="107">
        <f>G121+G129+G166</f>
        <v>50285.6</v>
      </c>
      <c r="H120" s="104">
        <v>100</v>
      </c>
    </row>
    <row r="121" spans="1:8" ht="12.75">
      <c r="A121" s="75" t="s">
        <v>237</v>
      </c>
      <c r="B121" s="76" t="s">
        <v>139</v>
      </c>
      <c r="C121" s="77" t="s">
        <v>236</v>
      </c>
      <c r="D121" s="77" t="s">
        <v>141</v>
      </c>
      <c r="E121" s="76" t="s">
        <v>238</v>
      </c>
      <c r="F121" s="77"/>
      <c r="G121" s="107">
        <f>G122</f>
        <v>83</v>
      </c>
      <c r="H121" s="104">
        <v>100</v>
      </c>
    </row>
    <row r="122" spans="1:8" ht="12.75">
      <c r="A122" s="75" t="s">
        <v>159</v>
      </c>
      <c r="B122" s="76" t="s">
        <v>139</v>
      </c>
      <c r="C122" s="77" t="s">
        <v>236</v>
      </c>
      <c r="D122" s="77" t="s">
        <v>141</v>
      </c>
      <c r="E122" s="76" t="s">
        <v>238</v>
      </c>
      <c r="F122" s="77" t="s">
        <v>160</v>
      </c>
      <c r="G122" s="107">
        <f>G123</f>
        <v>83</v>
      </c>
      <c r="H122" s="104">
        <v>100</v>
      </c>
    </row>
    <row r="123" spans="1:8" ht="12.75">
      <c r="A123" s="75" t="s">
        <v>161</v>
      </c>
      <c r="B123" s="76" t="s">
        <v>139</v>
      </c>
      <c r="C123" s="77" t="s">
        <v>236</v>
      </c>
      <c r="D123" s="77" t="s">
        <v>141</v>
      </c>
      <c r="E123" s="76" t="s">
        <v>238</v>
      </c>
      <c r="F123" s="77" t="s">
        <v>162</v>
      </c>
      <c r="G123" s="107">
        <f>G124</f>
        <v>83</v>
      </c>
      <c r="H123" s="104">
        <v>100</v>
      </c>
    </row>
    <row r="124" spans="1:8" ht="12.75">
      <c r="A124" s="75" t="s">
        <v>163</v>
      </c>
      <c r="B124" s="76" t="s">
        <v>139</v>
      </c>
      <c r="C124" s="77" t="s">
        <v>236</v>
      </c>
      <c r="D124" s="77" t="s">
        <v>141</v>
      </c>
      <c r="E124" s="76" t="s">
        <v>238</v>
      </c>
      <c r="F124" s="77" t="s">
        <v>164</v>
      </c>
      <c r="G124" s="107">
        <v>83</v>
      </c>
      <c r="H124" s="104">
        <v>100</v>
      </c>
    </row>
    <row r="125" spans="1:8" ht="25.5" hidden="1">
      <c r="A125" s="90" t="s">
        <v>239</v>
      </c>
      <c r="B125" s="76" t="s">
        <v>139</v>
      </c>
      <c r="C125" s="77" t="s">
        <v>236</v>
      </c>
      <c r="D125" s="77" t="s">
        <v>141</v>
      </c>
      <c r="E125" s="76" t="s">
        <v>238</v>
      </c>
      <c r="F125" s="77"/>
      <c r="G125" s="107">
        <f>G126</f>
        <v>0</v>
      </c>
      <c r="H125" s="104"/>
    </row>
    <row r="126" spans="1:8" ht="12.75" hidden="1">
      <c r="A126" s="91" t="s">
        <v>240</v>
      </c>
      <c r="B126" s="76" t="s">
        <v>139</v>
      </c>
      <c r="C126" s="77" t="s">
        <v>236</v>
      </c>
      <c r="D126" s="77" t="s">
        <v>141</v>
      </c>
      <c r="E126" s="76" t="s">
        <v>238</v>
      </c>
      <c r="F126" s="77" t="s">
        <v>241</v>
      </c>
      <c r="G126" s="107">
        <f>G127</f>
        <v>0</v>
      </c>
      <c r="H126" s="104"/>
    </row>
    <row r="127" spans="1:8" ht="12.75" hidden="1">
      <c r="A127" s="91" t="s">
        <v>242</v>
      </c>
      <c r="B127" s="76" t="s">
        <v>139</v>
      </c>
      <c r="C127" s="77" t="s">
        <v>236</v>
      </c>
      <c r="D127" s="77" t="s">
        <v>141</v>
      </c>
      <c r="E127" s="76" t="s">
        <v>238</v>
      </c>
      <c r="F127" s="77" t="s">
        <v>243</v>
      </c>
      <c r="G127" s="107">
        <f>G128</f>
        <v>0</v>
      </c>
      <c r="H127" s="104"/>
    </row>
    <row r="128" spans="1:8" ht="25.5" hidden="1">
      <c r="A128" s="79" t="s">
        <v>244</v>
      </c>
      <c r="B128" s="76" t="s">
        <v>139</v>
      </c>
      <c r="C128" s="77" t="s">
        <v>236</v>
      </c>
      <c r="D128" s="77" t="s">
        <v>141</v>
      </c>
      <c r="E128" s="76" t="s">
        <v>238</v>
      </c>
      <c r="F128" s="77" t="s">
        <v>245</v>
      </c>
      <c r="G128" s="107">
        <v>0</v>
      </c>
      <c r="H128" s="104"/>
    </row>
    <row r="129" spans="1:8" ht="12.75">
      <c r="A129" s="75" t="s">
        <v>246</v>
      </c>
      <c r="B129" s="76" t="s">
        <v>139</v>
      </c>
      <c r="C129" s="77" t="s">
        <v>236</v>
      </c>
      <c r="D129" s="77" t="s">
        <v>144</v>
      </c>
      <c r="E129" s="77"/>
      <c r="F129" s="77"/>
      <c r="G129" s="107">
        <f>G130+G140+G143+G147+G151+G155+G159</f>
        <v>46038.1</v>
      </c>
      <c r="H129" s="104">
        <v>100</v>
      </c>
    </row>
    <row r="130" spans="1:8" ht="12.75">
      <c r="A130" s="75" t="s">
        <v>247</v>
      </c>
      <c r="B130" s="76" t="s">
        <v>139</v>
      </c>
      <c r="C130" s="77" t="s">
        <v>236</v>
      </c>
      <c r="D130" s="77" t="s">
        <v>144</v>
      </c>
      <c r="E130" s="76" t="s">
        <v>248</v>
      </c>
      <c r="F130" s="77"/>
      <c r="G130" s="107">
        <f>G131+G134</f>
        <v>443</v>
      </c>
      <c r="H130" s="104">
        <v>100</v>
      </c>
    </row>
    <row r="131" spans="1:8" ht="12.75">
      <c r="A131" s="75" t="s">
        <v>159</v>
      </c>
      <c r="B131" s="76" t="s">
        <v>139</v>
      </c>
      <c r="C131" s="77" t="s">
        <v>236</v>
      </c>
      <c r="D131" s="77" t="s">
        <v>144</v>
      </c>
      <c r="E131" s="76" t="s">
        <v>248</v>
      </c>
      <c r="F131" s="77" t="s">
        <v>160</v>
      </c>
      <c r="G131" s="107">
        <f>G132</f>
        <v>390.6</v>
      </c>
      <c r="H131" s="104">
        <v>100</v>
      </c>
    </row>
    <row r="132" spans="1:8" ht="12.75">
      <c r="A132" s="75" t="s">
        <v>161</v>
      </c>
      <c r="B132" s="76" t="s">
        <v>139</v>
      </c>
      <c r="C132" s="77" t="s">
        <v>236</v>
      </c>
      <c r="D132" s="77" t="s">
        <v>144</v>
      </c>
      <c r="E132" s="76" t="s">
        <v>248</v>
      </c>
      <c r="F132" s="77" t="s">
        <v>162</v>
      </c>
      <c r="G132" s="107">
        <f>G133</f>
        <v>390.6</v>
      </c>
      <c r="H132" s="104">
        <v>100</v>
      </c>
    </row>
    <row r="133" spans="1:8" ht="12.75">
      <c r="A133" s="75" t="s">
        <v>163</v>
      </c>
      <c r="B133" s="76" t="s">
        <v>139</v>
      </c>
      <c r="C133" s="77" t="s">
        <v>236</v>
      </c>
      <c r="D133" s="77" t="s">
        <v>144</v>
      </c>
      <c r="E133" s="76" t="s">
        <v>248</v>
      </c>
      <c r="F133" s="77" t="s">
        <v>164</v>
      </c>
      <c r="G133" s="107">
        <v>390.6</v>
      </c>
      <c r="H133" s="104">
        <v>100</v>
      </c>
    </row>
    <row r="134" spans="1:8" ht="12.75">
      <c r="A134" s="75" t="s">
        <v>165</v>
      </c>
      <c r="B134" s="76" t="s">
        <v>139</v>
      </c>
      <c r="C134" s="77" t="s">
        <v>236</v>
      </c>
      <c r="D134" s="77" t="s">
        <v>144</v>
      </c>
      <c r="E134" s="76" t="s">
        <v>248</v>
      </c>
      <c r="F134" s="77" t="s">
        <v>166</v>
      </c>
      <c r="G134" s="107">
        <f>G135</f>
        <v>52.4</v>
      </c>
      <c r="H134" s="104">
        <v>100</v>
      </c>
    </row>
    <row r="135" spans="1:8" ht="12.75">
      <c r="A135" s="75" t="s">
        <v>167</v>
      </c>
      <c r="B135" s="76" t="s">
        <v>139</v>
      </c>
      <c r="C135" s="77" t="s">
        <v>236</v>
      </c>
      <c r="D135" s="77" t="s">
        <v>144</v>
      </c>
      <c r="E135" s="76" t="s">
        <v>248</v>
      </c>
      <c r="F135" s="77" t="s">
        <v>168</v>
      </c>
      <c r="G135" s="107">
        <f>G137+G138</f>
        <v>52.4</v>
      </c>
      <c r="H135" s="104">
        <v>100</v>
      </c>
    </row>
    <row r="136" spans="1:8" ht="12.75">
      <c r="A136" s="92" t="s">
        <v>249</v>
      </c>
      <c r="B136" s="76" t="s">
        <v>139</v>
      </c>
      <c r="C136" s="77" t="s">
        <v>236</v>
      </c>
      <c r="D136" s="77" t="s">
        <v>144</v>
      </c>
      <c r="E136" s="76" t="s">
        <v>248</v>
      </c>
      <c r="F136" s="76" t="s">
        <v>170</v>
      </c>
      <c r="G136" s="107">
        <v>0</v>
      </c>
      <c r="H136" s="104">
        <v>100</v>
      </c>
    </row>
    <row r="137" spans="1:8" ht="12.75">
      <c r="A137" s="93" t="s">
        <v>171</v>
      </c>
      <c r="B137" s="76" t="s">
        <v>139</v>
      </c>
      <c r="C137" s="77" t="s">
        <v>236</v>
      </c>
      <c r="D137" s="77" t="s">
        <v>144</v>
      </c>
      <c r="E137" s="76" t="s">
        <v>248</v>
      </c>
      <c r="F137" s="76" t="s">
        <v>172</v>
      </c>
      <c r="G137" s="107">
        <v>40</v>
      </c>
      <c r="H137" s="104">
        <v>100</v>
      </c>
    </row>
    <row r="138" spans="1:8" ht="12.75">
      <c r="A138" s="75" t="s">
        <v>173</v>
      </c>
      <c r="B138" s="76" t="s">
        <v>139</v>
      </c>
      <c r="C138" s="77" t="s">
        <v>236</v>
      </c>
      <c r="D138" s="77" t="s">
        <v>144</v>
      </c>
      <c r="E138" s="76" t="s">
        <v>248</v>
      </c>
      <c r="F138" s="76" t="s">
        <v>174</v>
      </c>
      <c r="G138" s="107">
        <v>12.4</v>
      </c>
      <c r="H138" s="104">
        <v>100</v>
      </c>
    </row>
    <row r="139" spans="1:8" ht="0.75" customHeight="1">
      <c r="A139" s="75"/>
      <c r="B139" s="76"/>
      <c r="C139" s="77"/>
      <c r="D139" s="77"/>
      <c r="E139" s="76"/>
      <c r="F139" s="76"/>
      <c r="G139" s="107"/>
      <c r="H139" s="104"/>
    </row>
    <row r="140" spans="1:8" ht="12.75" hidden="1">
      <c r="A140" s="75" t="s">
        <v>159</v>
      </c>
      <c r="B140" s="76" t="s">
        <v>139</v>
      </c>
      <c r="C140" s="77" t="s">
        <v>236</v>
      </c>
      <c r="D140" s="77" t="s">
        <v>144</v>
      </c>
      <c r="E140" s="76" t="s">
        <v>250</v>
      </c>
      <c r="F140" s="77" t="s">
        <v>160</v>
      </c>
      <c r="G140" s="107">
        <f>G141</f>
        <v>0</v>
      </c>
      <c r="H140" s="104"/>
    </row>
    <row r="141" spans="1:8" ht="12.75" hidden="1">
      <c r="A141" s="75" t="s">
        <v>161</v>
      </c>
      <c r="B141" s="76" t="s">
        <v>139</v>
      </c>
      <c r="C141" s="77" t="s">
        <v>236</v>
      </c>
      <c r="D141" s="77" t="s">
        <v>144</v>
      </c>
      <c r="E141" s="76" t="s">
        <v>250</v>
      </c>
      <c r="F141" s="77" t="s">
        <v>162</v>
      </c>
      <c r="G141" s="107">
        <f>G142</f>
        <v>0</v>
      </c>
      <c r="H141" s="104"/>
    </row>
    <row r="142" spans="1:8" ht="12.75" hidden="1">
      <c r="A142" s="75" t="s">
        <v>163</v>
      </c>
      <c r="B142" s="76" t="s">
        <v>139</v>
      </c>
      <c r="C142" s="77" t="s">
        <v>236</v>
      </c>
      <c r="D142" s="77" t="s">
        <v>144</v>
      </c>
      <c r="E142" s="76"/>
      <c r="F142" s="77" t="s">
        <v>164</v>
      </c>
      <c r="G142" s="107">
        <v>0</v>
      </c>
      <c r="H142" s="104"/>
    </row>
    <row r="143" spans="1:8" ht="12.75" hidden="1">
      <c r="A143" s="78" t="s">
        <v>251</v>
      </c>
      <c r="B143" s="76" t="s">
        <v>139</v>
      </c>
      <c r="C143" s="77" t="s">
        <v>236</v>
      </c>
      <c r="D143" s="77" t="s">
        <v>144</v>
      </c>
      <c r="E143" s="76" t="s">
        <v>252</v>
      </c>
      <c r="F143" s="77"/>
      <c r="G143" s="107">
        <f>G144</f>
        <v>0</v>
      </c>
      <c r="H143" s="104"/>
    </row>
    <row r="144" spans="1:8" ht="12.75" hidden="1">
      <c r="A144" s="75" t="s">
        <v>159</v>
      </c>
      <c r="B144" s="76" t="s">
        <v>139</v>
      </c>
      <c r="C144" s="77" t="s">
        <v>236</v>
      </c>
      <c r="D144" s="77" t="s">
        <v>144</v>
      </c>
      <c r="E144" s="76" t="s">
        <v>252</v>
      </c>
      <c r="F144" s="77" t="s">
        <v>160</v>
      </c>
      <c r="G144" s="107">
        <f>G145</f>
        <v>0</v>
      </c>
      <c r="H144" s="104"/>
    </row>
    <row r="145" spans="1:8" ht="12.75" hidden="1">
      <c r="A145" s="75" t="s">
        <v>161</v>
      </c>
      <c r="B145" s="76" t="s">
        <v>139</v>
      </c>
      <c r="C145" s="77" t="s">
        <v>236</v>
      </c>
      <c r="D145" s="77" t="s">
        <v>144</v>
      </c>
      <c r="E145" s="76" t="s">
        <v>252</v>
      </c>
      <c r="F145" s="77" t="s">
        <v>162</v>
      </c>
      <c r="G145" s="107">
        <f>G146</f>
        <v>0</v>
      </c>
      <c r="H145" s="104"/>
    </row>
    <row r="146" spans="1:8" ht="12.75" hidden="1">
      <c r="A146" s="75" t="s">
        <v>163</v>
      </c>
      <c r="B146" s="76" t="s">
        <v>139</v>
      </c>
      <c r="C146" s="77" t="s">
        <v>236</v>
      </c>
      <c r="D146" s="77" t="s">
        <v>144</v>
      </c>
      <c r="E146" s="76" t="s">
        <v>252</v>
      </c>
      <c r="F146" s="77" t="s">
        <v>164</v>
      </c>
      <c r="G146" s="107">
        <v>0</v>
      </c>
      <c r="H146" s="104"/>
    </row>
    <row r="147" spans="1:8" ht="25.5" hidden="1">
      <c r="A147" s="94" t="s">
        <v>253</v>
      </c>
      <c r="B147" s="76" t="s">
        <v>139</v>
      </c>
      <c r="C147" s="77" t="s">
        <v>236</v>
      </c>
      <c r="D147" s="77" t="s">
        <v>144</v>
      </c>
      <c r="E147" s="76" t="s">
        <v>254</v>
      </c>
      <c r="F147" s="77"/>
      <c r="G147" s="107">
        <f>G148</f>
        <v>0</v>
      </c>
      <c r="H147" s="104"/>
    </row>
    <row r="148" spans="1:8" ht="31.5" hidden="1">
      <c r="A148" s="95" t="s">
        <v>255</v>
      </c>
      <c r="B148" s="76" t="s">
        <v>139</v>
      </c>
      <c r="C148" s="77" t="s">
        <v>236</v>
      </c>
      <c r="D148" s="77" t="s">
        <v>144</v>
      </c>
      <c r="E148" s="76" t="s">
        <v>254</v>
      </c>
      <c r="F148" s="77" t="s">
        <v>160</v>
      </c>
      <c r="G148" s="107">
        <f>G149</f>
        <v>0</v>
      </c>
      <c r="H148" s="104"/>
    </row>
    <row r="149" spans="1:8" ht="12.75" hidden="1">
      <c r="A149" s="75" t="s">
        <v>161</v>
      </c>
      <c r="B149" s="76" t="s">
        <v>139</v>
      </c>
      <c r="C149" s="77" t="s">
        <v>236</v>
      </c>
      <c r="D149" s="77" t="s">
        <v>144</v>
      </c>
      <c r="E149" s="76" t="s">
        <v>254</v>
      </c>
      <c r="F149" s="77" t="s">
        <v>162</v>
      </c>
      <c r="G149" s="107">
        <f>G150</f>
        <v>0</v>
      </c>
      <c r="H149" s="104"/>
    </row>
    <row r="150" spans="1:8" ht="12.75" hidden="1">
      <c r="A150" s="75" t="s">
        <v>163</v>
      </c>
      <c r="B150" s="76" t="s">
        <v>139</v>
      </c>
      <c r="C150" s="77" t="s">
        <v>236</v>
      </c>
      <c r="D150" s="77" t="s">
        <v>144</v>
      </c>
      <c r="E150" s="76" t="s">
        <v>254</v>
      </c>
      <c r="F150" s="77" t="s">
        <v>164</v>
      </c>
      <c r="G150" s="107">
        <v>0</v>
      </c>
      <c r="H150" s="104"/>
    </row>
    <row r="151" spans="1:8" ht="31.5" hidden="1">
      <c r="A151" s="95" t="s">
        <v>255</v>
      </c>
      <c r="B151" s="76" t="s">
        <v>139</v>
      </c>
      <c r="C151" s="77" t="s">
        <v>236</v>
      </c>
      <c r="D151" s="77" t="s">
        <v>144</v>
      </c>
      <c r="E151" s="76" t="s">
        <v>256</v>
      </c>
      <c r="F151" s="77"/>
      <c r="G151" s="107">
        <f>G152</f>
        <v>0</v>
      </c>
      <c r="H151" s="104"/>
    </row>
    <row r="152" spans="1:8" ht="12.75" hidden="1">
      <c r="A152" s="75" t="s">
        <v>159</v>
      </c>
      <c r="B152" s="76" t="s">
        <v>139</v>
      </c>
      <c r="C152" s="77" t="s">
        <v>236</v>
      </c>
      <c r="D152" s="77" t="s">
        <v>144</v>
      </c>
      <c r="E152" s="76" t="s">
        <v>257</v>
      </c>
      <c r="F152" s="77" t="s">
        <v>160</v>
      </c>
      <c r="G152" s="107">
        <f>G153</f>
        <v>0</v>
      </c>
      <c r="H152" s="104"/>
    </row>
    <row r="153" spans="1:8" ht="12.75" hidden="1">
      <c r="A153" s="75" t="s">
        <v>161</v>
      </c>
      <c r="B153" s="76" t="s">
        <v>139</v>
      </c>
      <c r="C153" s="77" t="s">
        <v>236</v>
      </c>
      <c r="D153" s="77" t="s">
        <v>144</v>
      </c>
      <c r="E153" s="76" t="s">
        <v>257</v>
      </c>
      <c r="F153" s="77" t="s">
        <v>162</v>
      </c>
      <c r="G153" s="107">
        <f>G154</f>
        <v>0</v>
      </c>
      <c r="H153" s="104"/>
    </row>
    <row r="154" spans="1:8" ht="12.75" hidden="1">
      <c r="A154" s="75" t="s">
        <v>163</v>
      </c>
      <c r="B154" s="76" t="s">
        <v>139</v>
      </c>
      <c r="C154" s="77" t="s">
        <v>236</v>
      </c>
      <c r="D154" s="77" t="s">
        <v>144</v>
      </c>
      <c r="E154" s="76" t="s">
        <v>257</v>
      </c>
      <c r="F154" s="77" t="s">
        <v>164</v>
      </c>
      <c r="G154" s="107">
        <v>0</v>
      </c>
      <c r="H154" s="104"/>
    </row>
    <row r="155" spans="1:8" ht="25.5" hidden="1">
      <c r="A155" s="75" t="s">
        <v>258</v>
      </c>
      <c r="B155" s="76" t="s">
        <v>139</v>
      </c>
      <c r="C155" s="77" t="s">
        <v>236</v>
      </c>
      <c r="D155" s="77" t="s">
        <v>144</v>
      </c>
      <c r="E155" s="76" t="s">
        <v>259</v>
      </c>
      <c r="F155" s="77"/>
      <c r="G155" s="107">
        <f aca="true" t="shared" si="2" ref="G155:G164">G156</f>
        <v>0</v>
      </c>
      <c r="H155" s="104"/>
    </row>
    <row r="156" spans="1:8" ht="12.75" hidden="1">
      <c r="A156" s="96" t="s">
        <v>240</v>
      </c>
      <c r="B156" s="76" t="s">
        <v>139</v>
      </c>
      <c r="C156" s="77" t="s">
        <v>236</v>
      </c>
      <c r="D156" s="77" t="s">
        <v>144</v>
      </c>
      <c r="E156" s="76" t="s">
        <v>259</v>
      </c>
      <c r="F156" s="77" t="s">
        <v>241</v>
      </c>
      <c r="G156" s="107">
        <f t="shared" si="2"/>
        <v>0</v>
      </c>
      <c r="H156" s="104"/>
    </row>
    <row r="157" spans="1:8" ht="12.75" hidden="1">
      <c r="A157" s="96" t="s">
        <v>242</v>
      </c>
      <c r="B157" s="76" t="s">
        <v>139</v>
      </c>
      <c r="C157" s="77" t="s">
        <v>236</v>
      </c>
      <c r="D157" s="77" t="s">
        <v>144</v>
      </c>
      <c r="E157" s="76" t="s">
        <v>259</v>
      </c>
      <c r="F157" s="77" t="s">
        <v>243</v>
      </c>
      <c r="G157" s="107">
        <f t="shared" si="2"/>
        <v>0</v>
      </c>
      <c r="H157" s="104"/>
    </row>
    <row r="158" spans="1:8" ht="25.5" hidden="1">
      <c r="A158" s="97" t="s">
        <v>244</v>
      </c>
      <c r="B158" s="76" t="s">
        <v>139</v>
      </c>
      <c r="C158" s="77" t="s">
        <v>236</v>
      </c>
      <c r="D158" s="77" t="s">
        <v>144</v>
      </c>
      <c r="E158" s="76" t="s">
        <v>259</v>
      </c>
      <c r="F158" s="77" t="s">
        <v>245</v>
      </c>
      <c r="G158" s="107">
        <v>0</v>
      </c>
      <c r="H158" s="104"/>
    </row>
    <row r="159" spans="1:8" ht="25.5">
      <c r="A159" s="79" t="s">
        <v>260</v>
      </c>
      <c r="B159" s="111" t="s">
        <v>139</v>
      </c>
      <c r="C159" s="112" t="s">
        <v>236</v>
      </c>
      <c r="D159" s="112" t="s">
        <v>144</v>
      </c>
      <c r="E159" s="111" t="s">
        <v>259</v>
      </c>
      <c r="F159" s="112"/>
      <c r="G159" s="113">
        <f>G160+G163</f>
        <v>45595.1</v>
      </c>
      <c r="H159" s="104">
        <v>100</v>
      </c>
    </row>
    <row r="160" spans="1:8" ht="12.75">
      <c r="A160" s="91" t="s">
        <v>240</v>
      </c>
      <c r="B160" s="76" t="s">
        <v>139</v>
      </c>
      <c r="C160" s="77" t="s">
        <v>236</v>
      </c>
      <c r="D160" s="77" t="s">
        <v>144</v>
      </c>
      <c r="E160" s="76" t="s">
        <v>261</v>
      </c>
      <c r="F160" s="77" t="s">
        <v>241</v>
      </c>
      <c r="G160" s="107">
        <f t="shared" si="2"/>
        <v>0</v>
      </c>
      <c r="H160" s="104"/>
    </row>
    <row r="161" spans="1:8" ht="12.75">
      <c r="A161" s="91" t="s">
        <v>242</v>
      </c>
      <c r="B161" s="76" t="s">
        <v>139</v>
      </c>
      <c r="C161" s="77" t="s">
        <v>236</v>
      </c>
      <c r="D161" s="77" t="s">
        <v>144</v>
      </c>
      <c r="E161" s="76" t="s">
        <v>261</v>
      </c>
      <c r="F161" s="77" t="s">
        <v>243</v>
      </c>
      <c r="G161" s="107">
        <f t="shared" si="2"/>
        <v>0</v>
      </c>
      <c r="H161" s="104"/>
    </row>
    <row r="162" spans="1:8" ht="25.5">
      <c r="A162" s="79" t="s">
        <v>244</v>
      </c>
      <c r="B162" s="76" t="s">
        <v>139</v>
      </c>
      <c r="C162" s="77" t="s">
        <v>236</v>
      </c>
      <c r="D162" s="77" t="s">
        <v>144</v>
      </c>
      <c r="E162" s="76" t="s">
        <v>261</v>
      </c>
      <c r="F162" s="77" t="s">
        <v>245</v>
      </c>
      <c r="G162" s="107">
        <v>0</v>
      </c>
      <c r="H162" s="104"/>
    </row>
    <row r="163" spans="1:8" ht="12.75">
      <c r="A163" s="91" t="s">
        <v>240</v>
      </c>
      <c r="B163" s="76" t="s">
        <v>139</v>
      </c>
      <c r="C163" s="77" t="s">
        <v>236</v>
      </c>
      <c r="D163" s="77" t="s">
        <v>144</v>
      </c>
      <c r="E163" s="76" t="s">
        <v>262</v>
      </c>
      <c r="F163" s="77" t="s">
        <v>241</v>
      </c>
      <c r="G163" s="107">
        <f t="shared" si="2"/>
        <v>45595.1</v>
      </c>
      <c r="H163" s="104">
        <v>100</v>
      </c>
    </row>
    <row r="164" spans="1:8" ht="12.75">
      <c r="A164" s="91" t="s">
        <v>242</v>
      </c>
      <c r="B164" s="76" t="s">
        <v>139</v>
      </c>
      <c r="C164" s="77" t="s">
        <v>236</v>
      </c>
      <c r="D164" s="77" t="s">
        <v>144</v>
      </c>
      <c r="E164" s="76" t="s">
        <v>262</v>
      </c>
      <c r="F164" s="77" t="s">
        <v>243</v>
      </c>
      <c r="G164" s="107">
        <f t="shared" si="2"/>
        <v>45595.1</v>
      </c>
      <c r="H164" s="104">
        <v>100</v>
      </c>
    </row>
    <row r="165" spans="1:8" ht="25.5">
      <c r="A165" s="79" t="s">
        <v>244</v>
      </c>
      <c r="B165" s="76" t="s">
        <v>139</v>
      </c>
      <c r="C165" s="77" t="s">
        <v>236</v>
      </c>
      <c r="D165" s="77" t="s">
        <v>144</v>
      </c>
      <c r="E165" s="76" t="s">
        <v>262</v>
      </c>
      <c r="F165" s="77" t="s">
        <v>245</v>
      </c>
      <c r="G165" s="107">
        <v>45595.1</v>
      </c>
      <c r="H165" s="104">
        <v>100</v>
      </c>
    </row>
    <row r="166" spans="1:8" ht="12.75">
      <c r="A166" s="75" t="s">
        <v>263</v>
      </c>
      <c r="B166" s="76" t="s">
        <v>139</v>
      </c>
      <c r="C166" s="77" t="s">
        <v>236</v>
      </c>
      <c r="D166" s="77" t="s">
        <v>214</v>
      </c>
      <c r="E166" s="76"/>
      <c r="F166" s="77"/>
      <c r="G166" s="107">
        <f>G167+G191+G180+G183+G187</f>
        <v>4164.5</v>
      </c>
      <c r="H166" s="104">
        <v>100</v>
      </c>
    </row>
    <row r="167" spans="1:8" ht="12.75">
      <c r="A167" s="98" t="s">
        <v>264</v>
      </c>
      <c r="B167" s="76" t="s">
        <v>139</v>
      </c>
      <c r="C167" s="77" t="s">
        <v>236</v>
      </c>
      <c r="D167" s="77" t="s">
        <v>214</v>
      </c>
      <c r="E167" s="76" t="s">
        <v>265</v>
      </c>
      <c r="F167" s="77"/>
      <c r="G167" s="107">
        <f>G168+G174+G172</f>
        <v>1269.1000000000001</v>
      </c>
      <c r="H167" s="104">
        <v>100</v>
      </c>
    </row>
    <row r="168" spans="1:8" ht="12.75">
      <c r="A168" s="75" t="s">
        <v>159</v>
      </c>
      <c r="B168" s="76" t="s">
        <v>139</v>
      </c>
      <c r="C168" s="77" t="s">
        <v>236</v>
      </c>
      <c r="D168" s="77" t="s">
        <v>214</v>
      </c>
      <c r="E168" s="76" t="s">
        <v>265</v>
      </c>
      <c r="F168" s="77" t="s">
        <v>160</v>
      </c>
      <c r="G168" s="107">
        <f>G169</f>
        <v>1132.1000000000001</v>
      </c>
      <c r="H168" s="104">
        <v>100</v>
      </c>
    </row>
    <row r="169" spans="1:8" ht="12.75">
      <c r="A169" s="75" t="s">
        <v>161</v>
      </c>
      <c r="B169" s="76" t="s">
        <v>139</v>
      </c>
      <c r="C169" s="77" t="s">
        <v>236</v>
      </c>
      <c r="D169" s="77" t="s">
        <v>214</v>
      </c>
      <c r="E169" s="76" t="s">
        <v>265</v>
      </c>
      <c r="F169" s="77" t="s">
        <v>162</v>
      </c>
      <c r="G169" s="107">
        <f>G170+G171</f>
        <v>1132.1000000000001</v>
      </c>
      <c r="H169" s="104">
        <v>100</v>
      </c>
    </row>
    <row r="170" spans="1:8" ht="12.75">
      <c r="A170" s="75" t="s">
        <v>163</v>
      </c>
      <c r="B170" s="76" t="s">
        <v>139</v>
      </c>
      <c r="C170" s="77" t="s">
        <v>236</v>
      </c>
      <c r="D170" s="77" t="s">
        <v>214</v>
      </c>
      <c r="E170" s="76" t="s">
        <v>265</v>
      </c>
      <c r="F170" s="77" t="s">
        <v>164</v>
      </c>
      <c r="G170" s="107">
        <f>148.9-5.4+1753.4-1291.4+218+18.4+184-90-103.8+249.9+0.1</f>
        <v>1082.1000000000001</v>
      </c>
      <c r="H170" s="104">
        <v>100</v>
      </c>
    </row>
    <row r="171" spans="1:8" ht="25.5">
      <c r="A171" s="75" t="s">
        <v>266</v>
      </c>
      <c r="B171" s="76" t="s">
        <v>139</v>
      </c>
      <c r="C171" s="77" t="s">
        <v>236</v>
      </c>
      <c r="D171" s="77" t="s">
        <v>214</v>
      </c>
      <c r="E171" s="76" t="s">
        <v>265</v>
      </c>
      <c r="F171" s="77" t="s">
        <v>267</v>
      </c>
      <c r="G171" s="107">
        <v>50</v>
      </c>
      <c r="H171" s="104">
        <v>100</v>
      </c>
    </row>
    <row r="172" spans="1:8" ht="12.75">
      <c r="A172" s="75" t="s">
        <v>268</v>
      </c>
      <c r="B172" s="76" t="s">
        <v>139</v>
      </c>
      <c r="C172" s="77" t="s">
        <v>236</v>
      </c>
      <c r="D172" s="77" t="s">
        <v>214</v>
      </c>
      <c r="E172" s="76" t="s">
        <v>265</v>
      </c>
      <c r="F172" s="77" t="s">
        <v>195</v>
      </c>
      <c r="G172" s="107">
        <f>G173</f>
        <v>12</v>
      </c>
      <c r="H172" s="104">
        <v>100</v>
      </c>
    </row>
    <row r="173" spans="1:8" ht="12.75">
      <c r="A173" s="75" t="s">
        <v>196</v>
      </c>
      <c r="B173" s="76" t="s">
        <v>139</v>
      </c>
      <c r="C173" s="77" t="s">
        <v>236</v>
      </c>
      <c r="D173" s="77" t="s">
        <v>214</v>
      </c>
      <c r="E173" s="76" t="s">
        <v>265</v>
      </c>
      <c r="F173" s="77" t="s">
        <v>197</v>
      </c>
      <c r="G173" s="107">
        <v>12</v>
      </c>
      <c r="H173" s="104">
        <v>100</v>
      </c>
    </row>
    <row r="174" spans="1:8" ht="12.75">
      <c r="A174" s="75" t="s">
        <v>165</v>
      </c>
      <c r="B174" s="76" t="s">
        <v>139</v>
      </c>
      <c r="C174" s="77" t="s">
        <v>236</v>
      </c>
      <c r="D174" s="77" t="s">
        <v>214</v>
      </c>
      <c r="E174" s="76" t="s">
        <v>265</v>
      </c>
      <c r="F174" s="77" t="s">
        <v>166</v>
      </c>
      <c r="G174" s="107">
        <f>G175</f>
        <v>125</v>
      </c>
      <c r="H174" s="104">
        <v>100</v>
      </c>
    </row>
    <row r="175" spans="1:8" ht="12.75">
      <c r="A175" s="75" t="s">
        <v>167</v>
      </c>
      <c r="B175" s="76" t="s">
        <v>139</v>
      </c>
      <c r="C175" s="77" t="s">
        <v>236</v>
      </c>
      <c r="D175" s="77" t="s">
        <v>214</v>
      </c>
      <c r="E175" s="76" t="s">
        <v>265</v>
      </c>
      <c r="F175" s="77" t="s">
        <v>168</v>
      </c>
      <c r="G175" s="107">
        <f>G178+G176+G177</f>
        <v>125</v>
      </c>
      <c r="H175" s="104">
        <v>100</v>
      </c>
    </row>
    <row r="176" spans="1:8" ht="12.75">
      <c r="A176" s="93" t="s">
        <v>249</v>
      </c>
      <c r="B176" s="76" t="s">
        <v>139</v>
      </c>
      <c r="C176" s="77" t="s">
        <v>236</v>
      </c>
      <c r="D176" s="77" t="s">
        <v>214</v>
      </c>
      <c r="E176" s="76" t="s">
        <v>265</v>
      </c>
      <c r="F176" s="76" t="s">
        <v>170</v>
      </c>
      <c r="G176" s="107">
        <v>39</v>
      </c>
      <c r="H176" s="104">
        <v>100</v>
      </c>
    </row>
    <row r="177" spans="1:8" ht="12.75">
      <c r="A177" s="93" t="s">
        <v>171</v>
      </c>
      <c r="B177" s="76" t="s">
        <v>139</v>
      </c>
      <c r="C177" s="77" t="s">
        <v>236</v>
      </c>
      <c r="D177" s="77" t="s">
        <v>214</v>
      </c>
      <c r="E177" s="76" t="s">
        <v>265</v>
      </c>
      <c r="F177" s="76" t="s">
        <v>172</v>
      </c>
      <c r="G177" s="107">
        <v>0</v>
      </c>
      <c r="H177" s="104"/>
    </row>
    <row r="178" spans="1:8" ht="12.75">
      <c r="A178" s="78" t="s">
        <v>173</v>
      </c>
      <c r="B178" s="76" t="s">
        <v>139</v>
      </c>
      <c r="C178" s="77" t="s">
        <v>236</v>
      </c>
      <c r="D178" s="77" t="s">
        <v>214</v>
      </c>
      <c r="E178" s="76" t="s">
        <v>265</v>
      </c>
      <c r="F178" s="76" t="s">
        <v>174</v>
      </c>
      <c r="G178" s="107">
        <v>86</v>
      </c>
      <c r="H178" s="104">
        <v>100</v>
      </c>
    </row>
    <row r="179" spans="1:8" ht="25.5">
      <c r="A179" s="99" t="s">
        <v>269</v>
      </c>
      <c r="B179" s="76" t="s">
        <v>139</v>
      </c>
      <c r="C179" s="77" t="s">
        <v>236</v>
      </c>
      <c r="D179" s="77" t="s">
        <v>214</v>
      </c>
      <c r="E179" s="76" t="s">
        <v>270</v>
      </c>
      <c r="F179" s="76"/>
      <c r="G179" s="107">
        <f>G180</f>
        <v>48</v>
      </c>
      <c r="H179" s="104">
        <v>100</v>
      </c>
    </row>
    <row r="180" spans="1:8" ht="12.75">
      <c r="A180" s="75" t="s">
        <v>159</v>
      </c>
      <c r="B180" s="76" t="s">
        <v>139</v>
      </c>
      <c r="C180" s="77" t="s">
        <v>236</v>
      </c>
      <c r="D180" s="77" t="s">
        <v>214</v>
      </c>
      <c r="E180" s="76" t="s">
        <v>270</v>
      </c>
      <c r="F180" s="77" t="s">
        <v>160</v>
      </c>
      <c r="G180" s="107">
        <f>G181</f>
        <v>48</v>
      </c>
      <c r="H180" s="104">
        <v>100</v>
      </c>
    </row>
    <row r="181" spans="1:8" ht="12.75">
      <c r="A181" s="75" t="s">
        <v>161</v>
      </c>
      <c r="B181" s="76" t="s">
        <v>139</v>
      </c>
      <c r="C181" s="77" t="s">
        <v>236</v>
      </c>
      <c r="D181" s="77" t="s">
        <v>214</v>
      </c>
      <c r="E181" s="76" t="s">
        <v>270</v>
      </c>
      <c r="F181" s="77" t="s">
        <v>162</v>
      </c>
      <c r="G181" s="107">
        <f>G182</f>
        <v>48</v>
      </c>
      <c r="H181" s="104">
        <v>100</v>
      </c>
    </row>
    <row r="182" spans="1:8" ht="12.75">
      <c r="A182" s="75" t="s">
        <v>163</v>
      </c>
      <c r="B182" s="76" t="s">
        <v>139</v>
      </c>
      <c r="C182" s="77" t="s">
        <v>236</v>
      </c>
      <c r="D182" s="77" t="s">
        <v>214</v>
      </c>
      <c r="E182" s="76" t="s">
        <v>270</v>
      </c>
      <c r="F182" s="77" t="s">
        <v>164</v>
      </c>
      <c r="G182" s="107">
        <v>48</v>
      </c>
      <c r="H182" s="104">
        <v>100</v>
      </c>
    </row>
    <row r="183" spans="1:8" ht="12.75">
      <c r="A183" s="78" t="s">
        <v>271</v>
      </c>
      <c r="B183" s="76" t="s">
        <v>139</v>
      </c>
      <c r="C183" s="77" t="s">
        <v>236</v>
      </c>
      <c r="D183" s="77" t="s">
        <v>214</v>
      </c>
      <c r="E183" s="76" t="s">
        <v>272</v>
      </c>
      <c r="F183" s="77"/>
      <c r="G183" s="107">
        <f>G184</f>
        <v>1215.6999999999998</v>
      </c>
      <c r="H183" s="104">
        <v>100</v>
      </c>
    </row>
    <row r="184" spans="1:8" ht="12.75">
      <c r="A184" s="75" t="s">
        <v>159</v>
      </c>
      <c r="B184" s="76" t="s">
        <v>139</v>
      </c>
      <c r="C184" s="77" t="s">
        <v>236</v>
      </c>
      <c r="D184" s="77" t="s">
        <v>214</v>
      </c>
      <c r="E184" s="76" t="s">
        <v>272</v>
      </c>
      <c r="F184" s="77" t="s">
        <v>160</v>
      </c>
      <c r="G184" s="107">
        <f>G185</f>
        <v>1215.6999999999998</v>
      </c>
      <c r="H184" s="104">
        <v>100</v>
      </c>
    </row>
    <row r="185" spans="1:8" ht="12.75">
      <c r="A185" s="75" t="s">
        <v>161</v>
      </c>
      <c r="B185" s="76" t="s">
        <v>139</v>
      </c>
      <c r="C185" s="77" t="s">
        <v>236</v>
      </c>
      <c r="D185" s="77" t="s">
        <v>214</v>
      </c>
      <c r="E185" s="76" t="s">
        <v>272</v>
      </c>
      <c r="F185" s="77" t="s">
        <v>162</v>
      </c>
      <c r="G185" s="107">
        <f>G186</f>
        <v>1215.6999999999998</v>
      </c>
      <c r="H185" s="104">
        <v>100</v>
      </c>
    </row>
    <row r="186" spans="1:8" ht="12.75">
      <c r="A186" s="75" t="s">
        <v>163</v>
      </c>
      <c r="B186" s="76" t="s">
        <v>139</v>
      </c>
      <c r="C186" s="77" t="s">
        <v>236</v>
      </c>
      <c r="D186" s="77" t="s">
        <v>214</v>
      </c>
      <c r="E186" s="76" t="s">
        <v>272</v>
      </c>
      <c r="F186" s="77" t="s">
        <v>164</v>
      </c>
      <c r="G186" s="107">
        <f>846.2+369.4+0.1</f>
        <v>1215.6999999999998</v>
      </c>
      <c r="H186" s="104">
        <v>100</v>
      </c>
    </row>
    <row r="187" spans="1:8" ht="12.75" hidden="1">
      <c r="A187" s="78" t="s">
        <v>273</v>
      </c>
      <c r="B187" s="76" t="s">
        <v>139</v>
      </c>
      <c r="C187" s="77" t="s">
        <v>236</v>
      </c>
      <c r="D187" s="77" t="s">
        <v>214</v>
      </c>
      <c r="E187" s="76" t="s">
        <v>274</v>
      </c>
      <c r="F187" s="77"/>
      <c r="G187" s="107">
        <f>G188</f>
        <v>0</v>
      </c>
      <c r="H187" s="104"/>
    </row>
    <row r="188" spans="1:8" ht="12.75" hidden="1">
      <c r="A188" s="75" t="s">
        <v>159</v>
      </c>
      <c r="B188" s="76" t="s">
        <v>139</v>
      </c>
      <c r="C188" s="77" t="s">
        <v>236</v>
      </c>
      <c r="D188" s="77" t="s">
        <v>214</v>
      </c>
      <c r="E188" s="76" t="s">
        <v>274</v>
      </c>
      <c r="F188" s="77" t="s">
        <v>160</v>
      </c>
      <c r="G188" s="107">
        <f>G189</f>
        <v>0</v>
      </c>
      <c r="H188" s="104"/>
    </row>
    <row r="189" spans="1:8" ht="12.75" hidden="1">
      <c r="A189" s="75" t="s">
        <v>161</v>
      </c>
      <c r="B189" s="76" t="s">
        <v>139</v>
      </c>
      <c r="C189" s="77" t="s">
        <v>236</v>
      </c>
      <c r="D189" s="77" t="s">
        <v>214</v>
      </c>
      <c r="E189" s="76" t="s">
        <v>274</v>
      </c>
      <c r="F189" s="77" t="s">
        <v>162</v>
      </c>
      <c r="G189" s="107">
        <f>G190</f>
        <v>0</v>
      </c>
      <c r="H189" s="104"/>
    </row>
    <row r="190" spans="1:8" ht="12.75" hidden="1">
      <c r="A190" s="75" t="s">
        <v>163</v>
      </c>
      <c r="B190" s="76" t="s">
        <v>139</v>
      </c>
      <c r="C190" s="77" t="s">
        <v>236</v>
      </c>
      <c r="D190" s="77" t="s">
        <v>214</v>
      </c>
      <c r="E190" s="76" t="s">
        <v>274</v>
      </c>
      <c r="F190" s="77" t="s">
        <v>164</v>
      </c>
      <c r="G190" s="107">
        <v>0</v>
      </c>
      <c r="H190" s="104"/>
    </row>
    <row r="191" spans="1:8" ht="12.75">
      <c r="A191" s="78" t="s">
        <v>275</v>
      </c>
      <c r="B191" s="76" t="s">
        <v>139</v>
      </c>
      <c r="C191" s="77" t="s">
        <v>236</v>
      </c>
      <c r="D191" s="77" t="s">
        <v>214</v>
      </c>
      <c r="E191" s="76" t="s">
        <v>276</v>
      </c>
      <c r="F191" s="77"/>
      <c r="G191" s="107">
        <f>G192+G196</f>
        <v>1631.7</v>
      </c>
      <c r="H191" s="104">
        <v>100</v>
      </c>
    </row>
    <row r="192" spans="1:8" ht="12.75">
      <c r="A192" s="75" t="s">
        <v>159</v>
      </c>
      <c r="B192" s="76" t="s">
        <v>139</v>
      </c>
      <c r="C192" s="77" t="s">
        <v>236</v>
      </c>
      <c r="D192" s="77" t="s">
        <v>214</v>
      </c>
      <c r="E192" s="76" t="s">
        <v>276</v>
      </c>
      <c r="F192" s="77" t="s">
        <v>160</v>
      </c>
      <c r="G192" s="107">
        <f>G193</f>
        <v>1631.7</v>
      </c>
      <c r="H192" s="104">
        <v>100</v>
      </c>
    </row>
    <row r="193" spans="1:8" ht="12.75">
      <c r="A193" s="75" t="s">
        <v>161</v>
      </c>
      <c r="B193" s="76" t="s">
        <v>139</v>
      </c>
      <c r="C193" s="77" t="s">
        <v>236</v>
      </c>
      <c r="D193" s="77" t="s">
        <v>214</v>
      </c>
      <c r="E193" s="76" t="s">
        <v>276</v>
      </c>
      <c r="F193" s="77" t="s">
        <v>162</v>
      </c>
      <c r="G193" s="107">
        <f>G194</f>
        <v>1631.7</v>
      </c>
      <c r="H193" s="104">
        <v>100</v>
      </c>
    </row>
    <row r="194" spans="1:8" ht="12.75">
      <c r="A194" s="75" t="s">
        <v>163</v>
      </c>
      <c r="B194" s="76" t="s">
        <v>139</v>
      </c>
      <c r="C194" s="77" t="s">
        <v>236</v>
      </c>
      <c r="D194" s="77" t="s">
        <v>214</v>
      </c>
      <c r="E194" s="76" t="s">
        <v>276</v>
      </c>
      <c r="F194" s="77" t="s">
        <v>164</v>
      </c>
      <c r="G194" s="107">
        <v>1631.7</v>
      </c>
      <c r="H194" s="104">
        <v>100</v>
      </c>
    </row>
    <row r="195" spans="1:8" ht="12.75" hidden="1">
      <c r="A195" s="75" t="s">
        <v>277</v>
      </c>
      <c r="B195" s="76" t="s">
        <v>139</v>
      </c>
      <c r="C195" s="77" t="s">
        <v>236</v>
      </c>
      <c r="D195" s="77" t="s">
        <v>214</v>
      </c>
      <c r="E195" s="76" t="s">
        <v>274</v>
      </c>
      <c r="F195" s="77"/>
      <c r="G195" s="107"/>
      <c r="H195" s="104"/>
    </row>
    <row r="196" spans="1:8" ht="12.75" hidden="1">
      <c r="A196" s="75" t="s">
        <v>159</v>
      </c>
      <c r="B196" s="76" t="s">
        <v>139</v>
      </c>
      <c r="C196" s="77" t="s">
        <v>236</v>
      </c>
      <c r="D196" s="77" t="s">
        <v>214</v>
      </c>
      <c r="E196" s="76" t="s">
        <v>274</v>
      </c>
      <c r="F196" s="77" t="s">
        <v>160</v>
      </c>
      <c r="G196" s="107">
        <f>G197</f>
        <v>0</v>
      </c>
      <c r="H196" s="104"/>
    </row>
    <row r="197" spans="1:8" ht="12.75" hidden="1">
      <c r="A197" s="75" t="s">
        <v>161</v>
      </c>
      <c r="B197" s="76" t="s">
        <v>139</v>
      </c>
      <c r="C197" s="77" t="s">
        <v>236</v>
      </c>
      <c r="D197" s="77" t="s">
        <v>214</v>
      </c>
      <c r="E197" s="76" t="s">
        <v>274</v>
      </c>
      <c r="F197" s="77" t="s">
        <v>162</v>
      </c>
      <c r="G197" s="107">
        <f>G198</f>
        <v>0</v>
      </c>
      <c r="H197" s="104"/>
    </row>
    <row r="198" spans="1:8" ht="12.75" hidden="1">
      <c r="A198" s="75" t="s">
        <v>163</v>
      </c>
      <c r="B198" s="76" t="s">
        <v>139</v>
      </c>
      <c r="C198" s="77" t="s">
        <v>236</v>
      </c>
      <c r="D198" s="77" t="s">
        <v>214</v>
      </c>
      <c r="E198" s="76" t="s">
        <v>274</v>
      </c>
      <c r="F198" s="77" t="s">
        <v>164</v>
      </c>
      <c r="G198" s="107">
        <v>0</v>
      </c>
      <c r="H198" s="104"/>
    </row>
    <row r="199" spans="1:8" ht="12.75">
      <c r="A199" s="75"/>
      <c r="B199" s="76"/>
      <c r="C199" s="77"/>
      <c r="D199" s="77"/>
      <c r="E199" s="76"/>
      <c r="F199" s="77"/>
      <c r="G199" s="107"/>
      <c r="H199" s="104"/>
    </row>
    <row r="200" spans="1:8" ht="12.75">
      <c r="A200" s="75" t="s">
        <v>278</v>
      </c>
      <c r="B200" s="76" t="s">
        <v>139</v>
      </c>
      <c r="C200" s="77" t="s">
        <v>279</v>
      </c>
      <c r="D200" s="77" t="s">
        <v>142</v>
      </c>
      <c r="E200" s="77"/>
      <c r="F200" s="77"/>
      <c r="G200" s="107">
        <f>G201</f>
        <v>3360</v>
      </c>
      <c r="H200" s="104">
        <v>100</v>
      </c>
    </row>
    <row r="201" spans="1:8" ht="12.75">
      <c r="A201" s="75" t="s">
        <v>280</v>
      </c>
      <c r="B201" s="76" t="s">
        <v>139</v>
      </c>
      <c r="C201" s="77" t="s">
        <v>279</v>
      </c>
      <c r="D201" s="77" t="s">
        <v>141</v>
      </c>
      <c r="E201" s="77"/>
      <c r="F201" s="77"/>
      <c r="G201" s="107">
        <f>G202</f>
        <v>3360</v>
      </c>
      <c r="H201" s="104">
        <v>100</v>
      </c>
    </row>
    <row r="202" spans="1:8" ht="25.5">
      <c r="A202" s="78" t="s">
        <v>281</v>
      </c>
      <c r="B202" s="76" t="s">
        <v>139</v>
      </c>
      <c r="C202" s="77" t="s">
        <v>279</v>
      </c>
      <c r="D202" s="77" t="s">
        <v>141</v>
      </c>
      <c r="E202" s="76" t="s">
        <v>282</v>
      </c>
      <c r="F202" s="76" t="s">
        <v>283</v>
      </c>
      <c r="G202" s="107">
        <f>G203</f>
        <v>3360</v>
      </c>
      <c r="H202" s="104">
        <v>100</v>
      </c>
    </row>
    <row r="203" spans="1:8" ht="12.75">
      <c r="A203" s="78" t="s">
        <v>284</v>
      </c>
      <c r="B203" s="76" t="s">
        <v>139</v>
      </c>
      <c r="C203" s="77" t="s">
        <v>279</v>
      </c>
      <c r="D203" s="77" t="s">
        <v>141</v>
      </c>
      <c r="E203" s="76" t="s">
        <v>282</v>
      </c>
      <c r="F203" s="76" t="s">
        <v>285</v>
      </c>
      <c r="G203" s="107">
        <f>G204+G205</f>
        <v>3360</v>
      </c>
      <c r="H203" s="104">
        <v>100</v>
      </c>
    </row>
    <row r="204" spans="1:8" ht="25.5">
      <c r="A204" s="78" t="s">
        <v>286</v>
      </c>
      <c r="B204" s="76" t="s">
        <v>139</v>
      </c>
      <c r="C204" s="77" t="s">
        <v>279</v>
      </c>
      <c r="D204" s="77" t="s">
        <v>141</v>
      </c>
      <c r="E204" s="76" t="s">
        <v>282</v>
      </c>
      <c r="F204" s="76" t="s">
        <v>287</v>
      </c>
      <c r="G204" s="107">
        <v>854.4</v>
      </c>
      <c r="H204" s="104">
        <v>100</v>
      </c>
    </row>
    <row r="205" spans="1:8" ht="12.75">
      <c r="A205" s="78" t="s">
        <v>288</v>
      </c>
      <c r="B205" s="76" t="s">
        <v>139</v>
      </c>
      <c r="C205" s="77" t="s">
        <v>279</v>
      </c>
      <c r="D205" s="77" t="s">
        <v>141</v>
      </c>
      <c r="E205" s="76" t="s">
        <v>289</v>
      </c>
      <c r="F205" s="76" t="s">
        <v>290</v>
      </c>
      <c r="G205" s="107">
        <f>133.6+372+2000</f>
        <v>2505.6</v>
      </c>
      <c r="H205" s="104">
        <v>100</v>
      </c>
    </row>
    <row r="206" spans="1:8" ht="12.75">
      <c r="A206" s="78"/>
      <c r="B206" s="76"/>
      <c r="C206" s="77"/>
      <c r="D206" s="77"/>
      <c r="E206" s="76"/>
      <c r="F206" s="76"/>
      <c r="G206" s="107"/>
      <c r="H206" s="104">
        <v>100</v>
      </c>
    </row>
    <row r="207" spans="1:8" ht="12.75">
      <c r="A207" s="75" t="s">
        <v>291</v>
      </c>
      <c r="B207" s="76" t="s">
        <v>139</v>
      </c>
      <c r="C207" s="77" t="s">
        <v>292</v>
      </c>
      <c r="D207" s="77" t="s">
        <v>142</v>
      </c>
      <c r="E207" s="77"/>
      <c r="F207" s="77"/>
      <c r="G207" s="107">
        <f aca="true" t="shared" si="3" ref="G207:G212">G208</f>
        <v>120</v>
      </c>
      <c r="H207" s="104">
        <v>100</v>
      </c>
    </row>
    <row r="208" spans="1:8" ht="12.75">
      <c r="A208" s="75" t="s">
        <v>293</v>
      </c>
      <c r="B208" s="76" t="s">
        <v>139</v>
      </c>
      <c r="C208" s="77" t="s">
        <v>292</v>
      </c>
      <c r="D208" s="77" t="s">
        <v>141</v>
      </c>
      <c r="E208" s="77"/>
      <c r="F208" s="77"/>
      <c r="G208" s="107">
        <f t="shared" si="3"/>
        <v>120</v>
      </c>
      <c r="H208" s="104">
        <v>100</v>
      </c>
    </row>
    <row r="209" spans="1:8" ht="12.75">
      <c r="A209" s="75" t="s">
        <v>294</v>
      </c>
      <c r="B209" s="76" t="s">
        <v>139</v>
      </c>
      <c r="C209" s="77" t="s">
        <v>292</v>
      </c>
      <c r="D209" s="77" t="s">
        <v>141</v>
      </c>
      <c r="E209" s="76" t="s">
        <v>295</v>
      </c>
      <c r="F209" s="77"/>
      <c r="G209" s="107">
        <f t="shared" si="3"/>
        <v>120</v>
      </c>
      <c r="H209" s="104">
        <v>100</v>
      </c>
    </row>
    <row r="210" spans="1:8" ht="38.25">
      <c r="A210" s="75" t="s">
        <v>296</v>
      </c>
      <c r="B210" s="76" t="s">
        <v>139</v>
      </c>
      <c r="C210" s="77" t="s">
        <v>292</v>
      </c>
      <c r="D210" s="77" t="s">
        <v>141</v>
      </c>
      <c r="E210" s="76" t="s">
        <v>295</v>
      </c>
      <c r="F210" s="77"/>
      <c r="G210" s="107">
        <f t="shared" si="3"/>
        <v>120</v>
      </c>
      <c r="H210" s="104">
        <v>100</v>
      </c>
    </row>
    <row r="211" spans="1:8" ht="12.75">
      <c r="A211" s="75" t="s">
        <v>268</v>
      </c>
      <c r="B211" s="76" t="s">
        <v>139</v>
      </c>
      <c r="C211" s="77" t="s">
        <v>292</v>
      </c>
      <c r="D211" s="77" t="s">
        <v>141</v>
      </c>
      <c r="E211" s="76" t="s">
        <v>295</v>
      </c>
      <c r="F211" s="77" t="s">
        <v>195</v>
      </c>
      <c r="G211" s="107">
        <f t="shared" si="3"/>
        <v>120</v>
      </c>
      <c r="H211" s="104">
        <v>100</v>
      </c>
    </row>
    <row r="212" spans="1:8" ht="25.5">
      <c r="A212" s="78" t="s">
        <v>297</v>
      </c>
      <c r="B212" s="76" t="s">
        <v>139</v>
      </c>
      <c r="C212" s="77" t="s">
        <v>292</v>
      </c>
      <c r="D212" s="77" t="s">
        <v>141</v>
      </c>
      <c r="E212" s="76" t="s">
        <v>295</v>
      </c>
      <c r="F212" s="76" t="s">
        <v>298</v>
      </c>
      <c r="G212" s="107">
        <f t="shared" si="3"/>
        <v>120</v>
      </c>
      <c r="H212" s="104">
        <v>100</v>
      </c>
    </row>
    <row r="213" spans="1:8" ht="25.5">
      <c r="A213" s="78" t="s">
        <v>299</v>
      </c>
      <c r="B213" s="76" t="s">
        <v>139</v>
      </c>
      <c r="C213" s="77" t="s">
        <v>292</v>
      </c>
      <c r="D213" s="77" t="s">
        <v>141</v>
      </c>
      <c r="E213" s="76" t="s">
        <v>295</v>
      </c>
      <c r="F213" s="76" t="s">
        <v>300</v>
      </c>
      <c r="G213" s="107">
        <v>120</v>
      </c>
      <c r="H213" s="104">
        <v>100</v>
      </c>
    </row>
    <row r="214" spans="1:8" ht="12.75">
      <c r="A214" s="78"/>
      <c r="B214" s="76"/>
      <c r="C214" s="77"/>
      <c r="D214" s="77"/>
      <c r="E214" s="76"/>
      <c r="F214" s="76"/>
      <c r="G214" s="107"/>
      <c r="H214" s="104">
        <v>100</v>
      </c>
    </row>
    <row r="215" spans="1:8" ht="12.75">
      <c r="A215" s="78" t="s">
        <v>301</v>
      </c>
      <c r="B215" s="76" t="s">
        <v>139</v>
      </c>
      <c r="C215" s="76" t="s">
        <v>181</v>
      </c>
      <c r="D215" s="76" t="s">
        <v>142</v>
      </c>
      <c r="E215" s="76"/>
      <c r="F215" s="76"/>
      <c r="G215" s="107">
        <f>G216</f>
        <v>66</v>
      </c>
      <c r="H215" s="104">
        <v>100</v>
      </c>
    </row>
    <row r="216" spans="1:8" ht="12.75">
      <c r="A216" s="78" t="s">
        <v>302</v>
      </c>
      <c r="B216" s="76" t="s">
        <v>139</v>
      </c>
      <c r="C216" s="76" t="s">
        <v>181</v>
      </c>
      <c r="D216" s="76" t="s">
        <v>141</v>
      </c>
      <c r="E216" s="76" t="s">
        <v>303</v>
      </c>
      <c r="F216" s="76"/>
      <c r="G216" s="107">
        <f>G217+G221+G223</f>
        <v>66</v>
      </c>
      <c r="H216" s="104">
        <v>100</v>
      </c>
    </row>
    <row r="217" spans="1:8" ht="38.25">
      <c r="A217" s="78" t="s">
        <v>304</v>
      </c>
      <c r="B217" s="76" t="s">
        <v>139</v>
      </c>
      <c r="C217" s="76" t="s">
        <v>181</v>
      </c>
      <c r="D217" s="76" t="s">
        <v>141</v>
      </c>
      <c r="E217" s="76" t="s">
        <v>305</v>
      </c>
      <c r="F217" s="76"/>
      <c r="G217" s="107">
        <f>G218</f>
        <v>52</v>
      </c>
      <c r="H217" s="104">
        <v>100</v>
      </c>
    </row>
    <row r="218" spans="1:8" ht="12.75">
      <c r="A218" s="75" t="s">
        <v>159</v>
      </c>
      <c r="B218" s="76" t="s">
        <v>139</v>
      </c>
      <c r="C218" s="76" t="s">
        <v>181</v>
      </c>
      <c r="D218" s="76" t="s">
        <v>141</v>
      </c>
      <c r="E218" s="76" t="s">
        <v>305</v>
      </c>
      <c r="F218" s="77" t="s">
        <v>160</v>
      </c>
      <c r="G218" s="107">
        <f>G219</f>
        <v>52</v>
      </c>
      <c r="H218" s="104">
        <v>100</v>
      </c>
    </row>
    <row r="219" spans="1:8" ht="12.75">
      <c r="A219" s="75" t="s">
        <v>161</v>
      </c>
      <c r="B219" s="76" t="s">
        <v>139</v>
      </c>
      <c r="C219" s="76" t="s">
        <v>181</v>
      </c>
      <c r="D219" s="76" t="s">
        <v>141</v>
      </c>
      <c r="E219" s="76" t="s">
        <v>305</v>
      </c>
      <c r="F219" s="77" t="s">
        <v>162</v>
      </c>
      <c r="G219" s="107">
        <f>G220</f>
        <v>52</v>
      </c>
      <c r="H219" s="104">
        <v>100</v>
      </c>
    </row>
    <row r="220" spans="1:8" ht="12.75">
      <c r="A220" s="75" t="s">
        <v>163</v>
      </c>
      <c r="B220" s="76" t="s">
        <v>139</v>
      </c>
      <c r="C220" s="76" t="s">
        <v>181</v>
      </c>
      <c r="D220" s="76" t="s">
        <v>141</v>
      </c>
      <c r="E220" s="76" t="s">
        <v>305</v>
      </c>
      <c r="F220" s="77" t="s">
        <v>164</v>
      </c>
      <c r="G220" s="107">
        <v>52</v>
      </c>
      <c r="H220" s="104">
        <v>100</v>
      </c>
    </row>
    <row r="221" spans="1:8" ht="12.75">
      <c r="A221" s="75" t="s">
        <v>194</v>
      </c>
      <c r="B221" s="76" t="s">
        <v>139</v>
      </c>
      <c r="C221" s="76" t="s">
        <v>181</v>
      </c>
      <c r="D221" s="76" t="s">
        <v>141</v>
      </c>
      <c r="E221" s="76" t="s">
        <v>306</v>
      </c>
      <c r="F221" s="77" t="s">
        <v>195</v>
      </c>
      <c r="G221" s="107">
        <f>G222</f>
        <v>13</v>
      </c>
      <c r="H221" s="104">
        <v>100</v>
      </c>
    </row>
    <row r="222" spans="1:8" ht="12.75">
      <c r="A222" s="75" t="s">
        <v>196</v>
      </c>
      <c r="B222" s="76" t="s">
        <v>139</v>
      </c>
      <c r="C222" s="76" t="s">
        <v>181</v>
      </c>
      <c r="D222" s="76" t="s">
        <v>141</v>
      </c>
      <c r="E222" s="76" t="s">
        <v>306</v>
      </c>
      <c r="F222" s="77" t="s">
        <v>197</v>
      </c>
      <c r="G222" s="107">
        <v>13</v>
      </c>
      <c r="H222" s="104">
        <v>100</v>
      </c>
    </row>
    <row r="223" spans="1:8" ht="12.75">
      <c r="A223" s="100" t="s">
        <v>307</v>
      </c>
      <c r="B223" s="76" t="s">
        <v>139</v>
      </c>
      <c r="C223" s="76" t="s">
        <v>181</v>
      </c>
      <c r="D223" s="76" t="s">
        <v>141</v>
      </c>
      <c r="E223" s="76" t="s">
        <v>306</v>
      </c>
      <c r="F223" s="77" t="s">
        <v>308</v>
      </c>
      <c r="G223" s="107">
        <v>1</v>
      </c>
      <c r="H223" s="104">
        <v>100</v>
      </c>
    </row>
    <row r="224" spans="1:8" ht="12.75">
      <c r="A224" s="101"/>
      <c r="B224" s="76"/>
      <c r="C224" s="76"/>
      <c r="D224" s="76"/>
      <c r="E224" s="76"/>
      <c r="F224" s="77"/>
      <c r="G224" s="107"/>
      <c r="H224" s="104">
        <v>100</v>
      </c>
    </row>
    <row r="225" spans="1:8" ht="12.75">
      <c r="A225" s="78" t="s">
        <v>309</v>
      </c>
      <c r="B225" s="76" t="s">
        <v>139</v>
      </c>
      <c r="C225" s="76" t="s">
        <v>310</v>
      </c>
      <c r="D225" s="76" t="s">
        <v>142</v>
      </c>
      <c r="E225" s="77"/>
      <c r="F225" s="77"/>
      <c r="G225" s="107">
        <f>G226</f>
        <v>194.4</v>
      </c>
      <c r="H225" s="104">
        <v>100</v>
      </c>
    </row>
    <row r="226" spans="1:8" ht="12.75">
      <c r="A226" s="75" t="s">
        <v>311</v>
      </c>
      <c r="B226" s="76" t="s">
        <v>139</v>
      </c>
      <c r="C226" s="76" t="s">
        <v>310</v>
      </c>
      <c r="D226" s="76" t="s">
        <v>214</v>
      </c>
      <c r="E226" s="76" t="s">
        <v>312</v>
      </c>
      <c r="F226" s="77" t="s">
        <v>313</v>
      </c>
      <c r="G226" s="107">
        <f>G227</f>
        <v>194.4</v>
      </c>
      <c r="H226" s="104">
        <v>100</v>
      </c>
    </row>
    <row r="227" spans="1:8" ht="12.75">
      <c r="A227" s="75" t="s">
        <v>314</v>
      </c>
      <c r="B227" s="76" t="s">
        <v>139</v>
      </c>
      <c r="C227" s="76" t="s">
        <v>310</v>
      </c>
      <c r="D227" s="76" t="s">
        <v>214</v>
      </c>
      <c r="E227" s="76" t="s">
        <v>312</v>
      </c>
      <c r="F227" s="77" t="s">
        <v>315</v>
      </c>
      <c r="G227" s="107">
        <v>194.4</v>
      </c>
      <c r="H227" s="104">
        <v>100</v>
      </c>
    </row>
    <row r="228" spans="1:8" ht="15.75">
      <c r="A228" s="116" t="s">
        <v>316</v>
      </c>
      <c r="B228" s="117"/>
      <c r="C228" s="117"/>
      <c r="D228" s="117"/>
      <c r="E228" s="118"/>
      <c r="F228" s="102"/>
      <c r="G228" s="110">
        <f>G4</f>
        <v>69536.29999999999</v>
      </c>
      <c r="H228" s="104">
        <v>100</v>
      </c>
    </row>
    <row r="230" spans="1:2" ht="12.75">
      <c r="A230" t="s">
        <v>69</v>
      </c>
      <c r="B230" t="s">
        <v>70</v>
      </c>
    </row>
  </sheetData>
  <sheetProtection/>
  <mergeCells count="2">
    <mergeCell ref="A228:E228"/>
    <mergeCell ref="A1:G1"/>
  </mergeCells>
  <printOptions/>
  <pageMargins left="0" right="0" top="0" bottom="0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</dc:creator>
  <cp:keywords/>
  <dc:description/>
  <cp:lastModifiedBy>Пользователь Windows</cp:lastModifiedBy>
  <cp:lastPrinted>2020-11-11T09:24:07Z</cp:lastPrinted>
  <dcterms:created xsi:type="dcterms:W3CDTF">2015-04-09T04:56:04Z</dcterms:created>
  <dcterms:modified xsi:type="dcterms:W3CDTF">2020-11-11T09:50:39Z</dcterms:modified>
  <cp:category/>
  <cp:version/>
  <cp:contentType/>
  <cp:contentStatus/>
</cp:coreProperties>
</file>