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2390" windowHeight="8670" firstSheet="1" activeTab="17"/>
  </bookViews>
  <sheets>
    <sheet name="2019" sheetId="1" r:id="rId1"/>
    <sheet name="21" sheetId="2" r:id="rId2"/>
    <sheet name="22" sheetId="3" r:id="rId3"/>
    <sheet name="23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</sheets>
  <definedNames>
    <definedName name="_xlnm.Print_Titles" localSheetId="11">'8'!$11:$11</definedName>
  </definedNames>
  <calcPr fullCalcOnLoad="1"/>
</workbook>
</file>

<file path=xl/sharedStrings.xml><?xml version="1.0" encoding="utf-8"?>
<sst xmlns="http://schemas.openxmlformats.org/spreadsheetml/2006/main" count="4347" uniqueCount="536">
  <si>
    <t>Сумма</t>
  </si>
  <si>
    <t>ОБЩЕГОСУДАРСТВЕННЫЕ ВОПРОСЫ</t>
  </si>
  <si>
    <t>ВСЕГО РАСХОДОВ</t>
  </si>
  <si>
    <t>НАЦИОНАЛЬНАЯ ОБОРОНА</t>
  </si>
  <si>
    <t>Коммунальное хозяйство</t>
  </si>
  <si>
    <t>Код бюджетной классификации Российской Федерации</t>
  </si>
  <si>
    <t>1 00 00000 00 0000 000</t>
  </si>
  <si>
    <t>1 05 00000 00 0000 000</t>
  </si>
  <si>
    <t>1 06 00000 00 0000 000</t>
  </si>
  <si>
    <t>Земельный налог</t>
  </si>
  <si>
    <t xml:space="preserve">Наименование 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</si>
  <si>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</si>
  <si>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</si>
  <si>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</si>
  <si>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</si>
  <si>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БЕЗВОЗМЕЗДНЫЕ ПОСТУПЛЕНИЯ</t>
  </si>
  <si>
    <t>2 00 00000 00 0000 000</t>
  </si>
  <si>
    <t>Дотации бюджетам субъектов Российской Федерации и муниципальных образований</t>
  </si>
  <si>
    <t>главного администратора доходов</t>
  </si>
  <si>
    <t>Глава</t>
  </si>
  <si>
    <t>Раздел</t>
  </si>
  <si>
    <t xml:space="preserve">Единый сельскохозяйственный налог </t>
  </si>
  <si>
    <t xml:space="preserve">1 05 03000 01 0000 110 </t>
  </si>
  <si>
    <t xml:space="preserve">1 06 01030 10 0000 110 </t>
  </si>
  <si>
    <t>ИТОГО ДОХОДОВ</t>
  </si>
  <si>
    <t>СОЦИАЛЬНАЯ ПОЛИТИКА</t>
  </si>
  <si>
    <t>НАЦИОНАЛЬНАЯ ЭКОНОМИКА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</si>
  <si>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</si>
  <si>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</si>
  <si>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</si>
  <si>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Прочие субсидии бюджетам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</si>
  <si>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</si>
  <si>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Пенсионное обеспечение</t>
  </si>
  <si>
    <t>Физическая культура</t>
  </si>
  <si>
    <t>ЖИЛИЩНО-КОММУНАЛЬНОЕ ХОЗЯЙСТВО</t>
  </si>
  <si>
    <t>Целевая статья</t>
  </si>
  <si>
    <t>1101</t>
  </si>
  <si>
    <t>доходов местного бюджета</t>
  </si>
  <si>
    <t>111 05025 10 0000 120</t>
  </si>
  <si>
    <t>111 05035  10 0000 120</t>
  </si>
  <si>
    <t>117 01050 10 0000 180</t>
  </si>
  <si>
    <t>117 05050 10 0000 180</t>
  </si>
  <si>
    <t>Код БК</t>
  </si>
  <si>
    <t xml:space="preserve">1 06 06000 00 0000 110 </t>
  </si>
  <si>
    <t>Земельный налог, взимаемый по ставкам, установленным в соответствии п/п 1 п1 ст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</si>
  <si>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</si>
  <si>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108 00000 00 0000 000</t>
  </si>
  <si>
    <t>108 04020 01 1000 110</t>
  </si>
  <si>
    <t>Другие вопросы в области национальной экономики</t>
  </si>
  <si>
    <t>108 04020 01 4000 110</t>
  </si>
  <si>
    <t>РАСПРЕДЕЛЕНИЕ БЮДЖЕТНЫХ АССИГНОВАНИЙ ПО РАЗДЕЛАМ,ПОДРАЗДЕЛАМ,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</si>
  <si>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</si>
  <si>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</si>
  <si>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 xml:space="preserve"> 1 01 02000 01 0000 110</t>
  </si>
  <si>
    <t xml:space="preserve"> 1 01 02010 01 0000 110</t>
  </si>
  <si>
    <t>НАЛОГИ НА ТОВАРЫ(РАБОТЫ,УСЛУГИ),РЕАЛИЗУЕМЫЕ НА ТЕРРИТОРИИ РОССИЙСКОЙ ФЕДЕРАЦИИ</t>
  </si>
  <si>
    <t>1 03 00000 00 0000 000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</si>
  <si>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</si>
  <si>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</si>
  <si>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</si>
  <si>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(иржекторных)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</si>
  <si>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</si>
  <si>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</si>
  <si>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Дорожное хозяйство</t>
  </si>
  <si>
    <t xml:space="preserve">Наименование  главного администратора доходов  бюджета </t>
  </si>
  <si>
    <t>113 02995  10 0000 130</t>
  </si>
  <si>
    <t>244</t>
  </si>
  <si>
    <t>9910240110</t>
  </si>
  <si>
    <t>9910140110</t>
  </si>
  <si>
    <t>9910349120</t>
  </si>
  <si>
    <t>9920373110</t>
  </si>
  <si>
    <t>9930149999</t>
  </si>
  <si>
    <t>9930249999</t>
  </si>
  <si>
    <t>9930349999</t>
  </si>
  <si>
    <t>9930449999</t>
  </si>
  <si>
    <t>9930849999</t>
  </si>
  <si>
    <t>120</t>
  </si>
  <si>
    <t>9910300000</t>
  </si>
  <si>
    <t>Резервные средства</t>
  </si>
  <si>
    <t>870</t>
  </si>
  <si>
    <t>9920100000</t>
  </si>
  <si>
    <t>9920173150</t>
  </si>
  <si>
    <t>9920200000</t>
  </si>
  <si>
    <t>9920251180</t>
  </si>
  <si>
    <t>Общеэкономические вопросы</t>
  </si>
  <si>
    <t>МЕЖБЮДЖЕТНЫЕ ТРАНСФЕРТЫ</t>
  </si>
  <si>
    <t>9920441040</t>
  </si>
  <si>
    <t>540</t>
  </si>
  <si>
    <t>Иные межбюджетные трансферты</t>
  </si>
  <si>
    <t>КУЛЬТУРА</t>
  </si>
  <si>
    <t>01</t>
  </si>
  <si>
    <t>02</t>
  </si>
  <si>
    <t>04</t>
  </si>
  <si>
    <t>13</t>
  </si>
  <si>
    <t>12</t>
  </si>
  <si>
    <t>05</t>
  </si>
  <si>
    <t>03</t>
  </si>
  <si>
    <t>08</t>
  </si>
  <si>
    <t>10</t>
  </si>
  <si>
    <t>14</t>
  </si>
  <si>
    <t>09</t>
  </si>
  <si>
    <t>11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</si>
  <si>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</si>
  <si>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</si>
  <si>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РАСПРЕДЕЛЕНИЕ БЮДЖЕТНЫХ АССИГНОВАНИЙ ПО РАЗДЕЛАМ, ПОДРАЗДЕЛАМ, 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</si>
  <si>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установленных, дифференцированных нормативов отчислений в местные бюджеты</t>
  </si>
  <si>
    <t>(тыс.рублей)</t>
  </si>
  <si>
    <t>Объем заимствований, всего</t>
  </si>
  <si>
    <t>в том числе:</t>
  </si>
  <si>
    <t>Наименование</t>
  </si>
  <si>
    <t>Код</t>
  </si>
  <si>
    <t>Источники внутреннего финансирования дефицита бюджета</t>
  </si>
  <si>
    <t>000 01 00 00 00 00 0000 000</t>
  </si>
  <si>
    <t>Изменение остатков средств на счетах по учету средств бюджетов</t>
  </si>
  <si>
    <t>000 01 05 00 00 00 0000 000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</si>
  <si>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</si>
  <si>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</si>
  <si>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</si>
  <si>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дотации бюджетам сельских поселений</t>
  </si>
  <si>
    <t xml:space="preserve">Дотации бюджетам  сельских поселений на поддержку мер по обеспечению сбалансированности бюджетов </t>
  </si>
  <si>
    <t>Дотации 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</si>
  <si>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Росссийской Федерации</t>
  </si>
  <si>
    <t>Дотации бюджетам сельских поселений на выравнивание бюджетной обеспеченности</t>
  </si>
  <si>
    <t>ЦЕЛЕВЫМ СТАТЬЯМ И ВИДАМ РАСХОДОВ КЛАССИФИКАЦИИ РАСХОДОВ БЮДЖЕТОВ</t>
  </si>
  <si>
    <t>Приложение № 2</t>
  </si>
  <si>
    <t>Приложение № 1</t>
  </si>
  <si>
    <t>046</t>
  </si>
  <si>
    <t>Приложение № 3</t>
  </si>
  <si>
    <t>Администрация муниципального образования "Баяндай"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</si>
  <si>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</si>
  <si>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</si>
  <si>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</si>
  <si>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</si>
  <si>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</si>
  <si>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</si>
  <si>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14</t>
  </si>
  <si>
    <t>Приложение № 12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</si>
  <si>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</si>
  <si>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</si>
  <si>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1 11 05025 10 0000 120</t>
  </si>
  <si>
    <t>ДОХОДЫ ОТ ПРОДАЖИ МАТЕРИАЛЬНЫХ И НЕМАТЕРИАЛЬНЫХ АКТИВОВ</t>
  </si>
  <si>
    <t>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</si>
  <si>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</si>
  <si>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</si>
  <si>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</si>
  <si>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</si>
  <si>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ШТРАФЫ, САНКЦИИ, ВОЗМЕЩЕНИЕ УЩЕРБА</t>
  </si>
  <si>
    <t>1 16 00000 00 0000 100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</si>
  <si>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</si>
  <si>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1 16 33050 10 6000 140</t>
  </si>
  <si>
    <t xml:space="preserve">Прочие неналоговые доходы </t>
  </si>
  <si>
    <t>1 17 00000 00 0000 180</t>
  </si>
  <si>
    <t>Невыясненные поступления, зачисляемые в бюджеты сельских поселений</t>
  </si>
  <si>
    <t>1 17 01050 10 0000 180</t>
  </si>
  <si>
    <t>Прочие неналоговые доходы перечисляемые бюджетам поселений</t>
  </si>
  <si>
    <t>1 17 05050 10 0000 180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</si>
  <si>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</si>
  <si>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</si>
  <si>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114 02053 10 0000 410</t>
  </si>
  <si>
    <t>114 06025 10 0000 430</t>
  </si>
  <si>
    <t>Подраздел</t>
  </si>
  <si>
    <t>Функционирование высшего должностного лица субъекта</t>
  </si>
  <si>
    <t>Российской Федерации и муниципального образования</t>
  </si>
  <si>
    <t>Руководство и управление в сфере установленных функций</t>
  </si>
  <si>
    <t xml:space="preserve">органов государственной власти субъектов Российской </t>
  </si>
  <si>
    <t>Федерации и органов местного самоуправления</t>
  </si>
  <si>
    <t>Расходы на выплаты персоналу в целях обеспечения выполнения функций муниципальными органами казенными учреждениями</t>
  </si>
  <si>
    <t>Функционирование Правительства Российской Федерации,</t>
  </si>
  <si>
    <t>высших органов исполнительной власти субъектов</t>
  </si>
  <si>
    <t>Российской Федерации, местных администраций</t>
  </si>
  <si>
    <t>Руководство и управление в сфере установленных</t>
  </si>
  <si>
    <t>функций органов государственной власти субъектов</t>
  </si>
  <si>
    <t>Российской Федерации и местного самоуправления</t>
  </si>
  <si>
    <t>Центральный аппарат</t>
  </si>
  <si>
    <t>Прочая закупка товаров, работ и услуг для обеспечения муниципальных нужд</t>
  </si>
  <si>
    <t>Уплата прочих налогов, сборов</t>
  </si>
  <si>
    <t>Уплата иных платежей</t>
  </si>
  <si>
    <t>Резервный фонд</t>
  </si>
  <si>
    <t>ДРУГИЕ ОБЩЕГОСУДАРСТВЕННЫЕ ВОПРОСЫ</t>
  </si>
  <si>
    <t>Составление административных протоколов</t>
  </si>
  <si>
    <t>Муниципальная программа "Пожарная безопасность на территории МО "Баяндай" на 2014 - 2018 годы"</t>
  </si>
  <si>
    <t>Муниципальная программа "Обеспечение населения муниципального образования "Баяндай" информацией о деятельности органов местного самоуправления в печатных и электронных средствах массовой информации на 2016 - 2020 годы"</t>
  </si>
  <si>
    <t>Мобилизационная и вневойсковая подготовка</t>
  </si>
  <si>
    <t>О3</t>
  </si>
  <si>
    <t>Осуществление первичного воинского учета на территориях,</t>
  </si>
  <si>
    <t>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</si>
  <si>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 казенными учреждениями</t>
  </si>
  <si>
    <t>Областная целевая программа "Переселение граждан из ветхого и аварийного жилищного фонда в МО "Баяндай на период до 2019 года"</t>
  </si>
  <si>
    <t>Долгосрочная целевая программа "Переселение граждан из ветхого и аварийного жилищного фонда в МО "Баяндай на период до 2019 года"</t>
  </si>
  <si>
    <t xml:space="preserve">Благоустройство </t>
  </si>
  <si>
    <t>КУЛЬТУРА, КИНЕМАТОГРАФИЯ</t>
  </si>
  <si>
    <t>Клубы (Дома культуры)</t>
  </si>
  <si>
    <t>Субсидии бюджетным учреждениям на финансовое обеспечение муниципального задания на оказание муниципальных услуг</t>
  </si>
  <si>
    <t>Доплата к пенсиям государственных служащих субъектов Российской Федерации и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</si>
  <si>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</si>
  <si>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</si>
  <si>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Муниципальная программа "Развитие мест массового отдыха жителей в муниципальном образовании и развитие на территории поселения массовой физической культуры и спорта на 2016-2018 г.г."</t>
  </si>
  <si>
    <t>9930В49999</t>
  </si>
  <si>
    <t>9930Ж49999</t>
  </si>
  <si>
    <t>9930И49999</t>
  </si>
  <si>
    <t>9930К49999</t>
  </si>
  <si>
    <t>9900000000</t>
  </si>
  <si>
    <t>9930Ж9999</t>
  </si>
  <si>
    <t>9910500000</t>
  </si>
  <si>
    <t>9910543060</t>
  </si>
  <si>
    <t>Проведение выборов</t>
  </si>
  <si>
    <t>Главы</t>
  </si>
  <si>
    <t>Депутатов</t>
  </si>
  <si>
    <t>07</t>
  </si>
  <si>
    <t>9930М49999</t>
  </si>
  <si>
    <t>9910640190</t>
  </si>
  <si>
    <t>9930Д49999</t>
  </si>
  <si>
    <t>Вид расхода</t>
  </si>
  <si>
    <t>851</t>
  </si>
  <si>
    <t>852</t>
  </si>
  <si>
    <t>853</t>
  </si>
  <si>
    <t>880</t>
  </si>
  <si>
    <t>321</t>
  </si>
  <si>
    <t>РАСПРЕДЕЛЕНИЕ БЮДЖЕТНЫХ АССИГНОВАНИЙ ПО ЦЕЛЕВЫМ СТАТЬЯМ НЕПРОГРАММНЫХ НАПРАВЛЕНИЯМ ДЕЯТЕЛЬНОСТИ, ВИДАМ РАСХОДОВ,</t>
  </si>
  <si>
    <t>РАЗДЕЛАМ, ПОДРАЗДЕЛАМ КЛАССИФИКАЦИИ РАСХОДОВ БЮДЖЕТОВ В ВЕДОМСТВЕННОЙ СТРУКТУРЕ</t>
  </si>
  <si>
    <t>Муниципальная программа "Профилактика алкоголизма, табакокурения, наркомании и токсикомании вдетской, подростковой и молодежной среде на 2017 - 2019 годы"</t>
  </si>
  <si>
    <t>Муниципальная программа "Профилактика алкоголизма, табакокурения, наркомании и токсикомании в детской, подростковой и молодежной среде на 2017 - 2019 годы"</t>
  </si>
  <si>
    <t xml:space="preserve">1 06 06033 10 0000 110 </t>
  </si>
  <si>
    <t xml:space="preserve">1 06 06043 10 0000 110 </t>
  </si>
  <si>
    <t>Уплата земельного и налога на имущество с организаций</t>
  </si>
  <si>
    <t>Жилищное хозяйство</t>
  </si>
  <si>
    <t>9930П49999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</si>
  <si>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</si>
  <si>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</si>
  <si>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</si>
  <si>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</si>
  <si>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114 02052 10 0000 410</t>
  </si>
  <si>
    <t>Доходы от реализации иного имущества, находящегося в собственности сельских поселений (за исключением 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</si>
  <si>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</si>
  <si>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</si>
  <si>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</si>
  <si>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</si>
  <si>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Исполнение бюджета МО "Баяндай" на</t>
  </si>
  <si>
    <t>340 ВСЕГО</t>
  </si>
  <si>
    <t>340гсм</t>
  </si>
  <si>
    <t>340 канц и хоз расходы</t>
  </si>
  <si>
    <t>340 зап.ч</t>
  </si>
  <si>
    <t>всего</t>
  </si>
  <si>
    <t>план</t>
  </si>
  <si>
    <t>О100</t>
  </si>
  <si>
    <t>Общегосударственные вопросы</t>
  </si>
  <si>
    <t>О102</t>
  </si>
  <si>
    <t>глава</t>
  </si>
  <si>
    <t>О104</t>
  </si>
  <si>
    <t>аппарат</t>
  </si>
  <si>
    <t>О111</t>
  </si>
  <si>
    <t>резервный фонд</t>
  </si>
  <si>
    <t>О113</t>
  </si>
  <si>
    <t>другие общегосударственные расходы</t>
  </si>
  <si>
    <t>О200</t>
  </si>
  <si>
    <t>Национальная оборона</t>
  </si>
  <si>
    <t>О203</t>
  </si>
  <si>
    <t>осуществление первичного воинского учета</t>
  </si>
  <si>
    <t>О400</t>
  </si>
  <si>
    <t>Национальная экономика</t>
  </si>
  <si>
    <t>О401</t>
  </si>
  <si>
    <t>общегосударственные вопросы</t>
  </si>
  <si>
    <t>О409</t>
  </si>
  <si>
    <t>дорожное хозяйство</t>
  </si>
  <si>
    <t>О412</t>
  </si>
  <si>
    <t>другие вопросы в области нац.экономики</t>
  </si>
  <si>
    <t>О500</t>
  </si>
  <si>
    <t>Жилищно-коммунальное хозяйство</t>
  </si>
  <si>
    <t>О501</t>
  </si>
  <si>
    <t>жилищное хозяйство</t>
  </si>
  <si>
    <t>О502</t>
  </si>
  <si>
    <t>коммунальное хозяйство</t>
  </si>
  <si>
    <t>0503</t>
  </si>
  <si>
    <t>благоустройство</t>
  </si>
  <si>
    <t>О800</t>
  </si>
  <si>
    <t>Культура</t>
  </si>
  <si>
    <t>О801</t>
  </si>
  <si>
    <t>дом культуры</t>
  </si>
  <si>
    <t>1000</t>
  </si>
  <si>
    <t>Социальная политика</t>
  </si>
  <si>
    <t>1001</t>
  </si>
  <si>
    <t>пенсия</t>
  </si>
  <si>
    <t>1100</t>
  </si>
  <si>
    <t>1400</t>
  </si>
  <si>
    <t>Межбюджетные трансферты</t>
  </si>
  <si>
    <t>1403</t>
  </si>
  <si>
    <t>Прочие мбт</t>
  </si>
  <si>
    <t>Заключительные обороты</t>
  </si>
  <si>
    <t>Переданные полномочия</t>
  </si>
  <si>
    <t>итого</t>
  </si>
  <si>
    <r>
      <t>2019</t>
    </r>
    <r>
      <rPr>
        <b/>
        <sz val="10"/>
        <rFont val="Arial Cyr"/>
        <family val="0"/>
      </rPr>
      <t xml:space="preserve"> год</t>
    </r>
  </si>
  <si>
    <t>Дорожный фонд</t>
  </si>
  <si>
    <t>2 02 10000 00 0000 150</t>
  </si>
  <si>
    <t>2 02 15001 10 0000 150</t>
  </si>
  <si>
    <t>2 02 35118 10 0000 150</t>
  </si>
  <si>
    <t>2 02 30024 10 0000 150</t>
  </si>
  <si>
    <t>202 15001 10 0000 150</t>
  </si>
  <si>
    <t>202 15002 10 0000 150</t>
  </si>
  <si>
    <t>202 19999 10 0000 150</t>
  </si>
  <si>
    <t>202 29999 10 0000 150</t>
  </si>
  <si>
    <t>202 35118 10 0000 150</t>
  </si>
  <si>
    <t>202 30024 10 0000 150</t>
  </si>
  <si>
    <t>202 49999 10 0000 150</t>
  </si>
  <si>
    <t>Муниципальная целевая программа "Развитие сети автомобильных дорог общего пользования в муниципальном образовании "Баяндай"  на 2019-2021 гг."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</si>
  <si>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</si>
  <si>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</si>
  <si>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</si>
  <si>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</si>
  <si>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Осуществление первичного воинского учета на территориях, где отсутствуют военные комиссариаты</t>
  </si>
  <si>
    <t>к решению Думы муниципального</t>
  </si>
  <si>
    <t>образования "Баяндай"</t>
  </si>
  <si>
    <t>Дотации бюджетам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</si>
  <si>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</si>
  <si>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</si>
  <si>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</si>
  <si>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</si>
  <si>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</si>
  <si>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2 02 25243 10 0000 150</t>
  </si>
  <si>
    <t>2 02 25555 10 0000 150</t>
  </si>
  <si>
    <t>202 27112 10 0000 150</t>
  </si>
  <si>
    <t>2 02 29999 10 0000 150</t>
  </si>
  <si>
    <t>ПРОЧИЕ БЕЗВОЗМЕЗДНЫЕ ПОСТУПЛЕНИЯ</t>
  </si>
  <si>
    <t>2 07 00000 00 0000 000</t>
  </si>
  <si>
    <t>Прочие безвозмездные поступления в бюджеты сельских поселений</t>
  </si>
  <si>
    <t>Субсидии бюджетам сельских поселений на реализацию программ формирования современной городской среды</t>
  </si>
  <si>
    <t>Перечень  главных администраторов доходов бюджета муниципального образования "Баяндай"</t>
  </si>
  <si>
    <t>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</si>
  <si>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</si>
  <si>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2 02 20079 10 0000 150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</si>
  <si>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</si>
  <si>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2 07 05030 10 0000 150</t>
  </si>
  <si>
    <t>208 05000 10 0000 150</t>
  </si>
  <si>
    <t>2 19 00000 02 0000 150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</si>
  <si>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</si>
  <si>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Муниципальная целевая программа "Патриотическое воспитание молодёжи в МО "Баяндай"  на 2017 - 2019 годы"</t>
  </si>
  <si>
    <t>Муниципальная программа "Организация и проведение оплачиваемых временных работ в МО "Баяндай" на 2019 год"</t>
  </si>
  <si>
    <t>Муниципальная программа "Пожарная безопасность на территории МО "Баяндай" на 2019 - 2021 годы"</t>
  </si>
  <si>
    <t>Муниципальная целевая программа "Повышение безопасности населения дорожного движения в муниципальном образовании "Баяндай" в 2017 - 2019 годы"</t>
  </si>
  <si>
    <t>Муниципальная целевая программа "Обеспечение безопасности населения на транспорте в муниципальном образовании "Баяндай" в 2017 - 2019 годах"</t>
  </si>
  <si>
    <t>Муниципальная программа "Противодействие экстремизму м профилактика терроризма в детской и молодежной среде на территории муниципального образования "Баяндай" на 2019 - 2021 годы"</t>
  </si>
  <si>
    <t>Бюджетные инвестиции в объекты капитального строительства муниципальной собственности</t>
  </si>
  <si>
    <t>9930749999</t>
  </si>
  <si>
    <t>9930С49999</t>
  </si>
  <si>
    <t>9930Л49999</t>
  </si>
  <si>
    <t>9930У49999</t>
  </si>
  <si>
    <t>99303S2370</t>
  </si>
  <si>
    <t>99303S2430</t>
  </si>
  <si>
    <t>414</t>
  </si>
  <si>
    <t>616G552430</t>
  </si>
  <si>
    <t>00</t>
  </si>
  <si>
    <t>Глава муниципального образования</t>
  </si>
  <si>
    <t>Расходы на обеспечение деятельности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</si>
  <si>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</si>
  <si>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</si>
  <si>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</si>
  <si>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Фонд оплаты труда муниципальных органов</t>
  </si>
  <si>
    <t>121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</si>
  <si>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</si>
  <si>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</si>
  <si>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Обеспечение деятельности исполнительных органов местных администраций</t>
  </si>
  <si>
    <t>Закупка товаров, работ и услуг для обеспечения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</si>
  <si>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</si>
  <si>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</si>
  <si>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</si>
  <si>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</si>
  <si>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</si>
  <si>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</si>
  <si>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</si>
  <si>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</si>
  <si>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Обеспечение проведения выборов и референдумов</t>
  </si>
  <si>
    <t>Проведение выборов главы и депутатов МО "Баяндай"</t>
  </si>
  <si>
    <t>Специальные расходы</t>
  </si>
  <si>
    <t>Резервные фонды</t>
  </si>
  <si>
    <t>Расходы за счет средств резервного фонда Администрации поселения</t>
  </si>
  <si>
    <t>Другие общегосударственные вопросы</t>
  </si>
  <si>
    <t>9930А49999</t>
  </si>
  <si>
    <t>Муниципальная программа "Пожарная безопасность на территории МО "Баяндай" на 2019 - 2023 годы"</t>
  </si>
  <si>
    <t>Муниципальная программа "Противодействие экстремизму м профилактика терроризма в детской и молодежной среде на территории муниципального образования "Баяндай" на 2016 - 2018 годы"</t>
  </si>
  <si>
    <t>9930Р49999</t>
  </si>
  <si>
    <t>Непрограммные расходы органов исполнительной власти</t>
  </si>
  <si>
    <t>9920000000</t>
  </si>
  <si>
    <t>Дорожное хозяйство (дорожные фонды)</t>
  </si>
  <si>
    <t>Муниципальная программа "Развитие сети автомобильных дорог общего пользования в МО "Баяндай" на 2015 - 2017 г.г."</t>
  </si>
  <si>
    <t>Строительство, модернизация, ремонт и содержание автомобильных дорог общего пользования, в том числе дорог в поселениях (за исключением дорог автомобильного значения)</t>
  </si>
  <si>
    <t>Реализация документов территориального планирования муниципального образования "Баяндай"</t>
  </si>
  <si>
    <t>9930S2970</t>
  </si>
  <si>
    <t>Проведение работ в отношении постановки на кадастровый учет границ населенного пункта «Баяндай»</t>
  </si>
  <si>
    <t>9930S2990</t>
  </si>
  <si>
    <t>Мероприятия в области коммунального хозяйства</t>
  </si>
  <si>
    <t>9930372320</t>
  </si>
  <si>
    <t>Мероприятия по перечню народных инициатив</t>
  </si>
  <si>
    <t>Государственная регистрация права муниципальной собственности на объекты недвижимого имущества, использкемые для передачи электрической, тепловой энергии, водоснабжения и водоотведения</t>
  </si>
  <si>
    <t>99303S2520</t>
  </si>
  <si>
    <t>Муниципальная программа "Чистая вода"</t>
  </si>
  <si>
    <t>9930300000</t>
  </si>
  <si>
    <t>99303М9999</t>
  </si>
  <si>
    <t>Разработка проектной документации «Строительство локального водопровода в МО «Баяндай» (с. Баяндай) Баяндаевского района Иркутской области</t>
  </si>
  <si>
    <t>Капитальные вложения в объекты муниципальной собственности</t>
  </si>
  <si>
    <t>400</t>
  </si>
  <si>
    <t>Бюджетные инвестиции</t>
  </si>
  <si>
    <t>410</t>
  </si>
  <si>
    <t>Строительство локального водопровода в МО "Баяндай" (с. Баяндай) Баяндаевского района Иркутской области из федерального бюджета</t>
  </si>
  <si>
    <t>Благоустройство</t>
  </si>
  <si>
    <t>9930000000</t>
  </si>
  <si>
    <t>Прочие мероприятия по благоустройству</t>
  </si>
  <si>
    <t>9930472320</t>
  </si>
  <si>
    <t>Мероприятия по перечню проектов народных инициатив</t>
  </si>
  <si>
    <t>99304S2370</t>
  </si>
  <si>
    <t>Создание и обустройство зон отдыха, спортивных и детских игровых площадок</t>
  </si>
  <si>
    <t>99304S2870</t>
  </si>
  <si>
    <t>Формирование современной городской среды</t>
  </si>
  <si>
    <t>9930400000</t>
  </si>
  <si>
    <t>99304L5555</t>
  </si>
  <si>
    <t>99304S2910</t>
  </si>
  <si>
    <t>Предоставление субсидий бюджетным, автономным учреждениям и иным некоммерческим организациям</t>
  </si>
  <si>
    <t>9930540590</t>
  </si>
  <si>
    <t>600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</si>
  <si>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</si>
  <si>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</si>
  <si>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</si>
  <si>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</si>
  <si>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99305S2370</t>
  </si>
  <si>
    <t>612</t>
  </si>
  <si>
    <t>Расходы на выплату пенсии за выслугу лет лицам, замещавшим муниципальные должности, должности муниципальной службы в органах местного самоуправления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</si>
  <si>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</si>
  <si>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</si>
  <si>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</si>
  <si>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</si>
  <si>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</si>
  <si>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Муниципальная программа "Развитие мест массового отдыха жителей в муниципальном образовании и развитие на территории поселения массовой физической культуры и спорта на 2019-2021 г.г."</t>
  </si>
  <si>
    <t>Социальное обеспечения и иные выплаты населению</t>
  </si>
  <si>
    <t>Премии и гранты</t>
  </si>
  <si>
    <t>350</t>
  </si>
  <si>
    <t>9930Д72320</t>
  </si>
  <si>
    <t>9930ДS2320</t>
  </si>
  <si>
    <t>500</t>
  </si>
  <si>
    <t>Приложение № 10</t>
  </si>
  <si>
    <t>№ п/п</t>
  </si>
  <si>
    <t>Наименование программы</t>
  </si>
  <si>
    <t>Исполнители</t>
  </si>
  <si>
    <t>Вид расходов</t>
  </si>
  <si>
    <t>Администрация МО "Баяндай"</t>
  </si>
  <si>
    <t>0409</t>
  </si>
  <si>
    <t>Итого:</t>
  </si>
  <si>
    <t>340 гсм</t>
  </si>
  <si>
    <t>в т.ч.ЕТС</t>
  </si>
  <si>
    <t>О107</t>
  </si>
  <si>
    <t>главы</t>
  </si>
  <si>
    <t>депутатов</t>
  </si>
  <si>
    <t>в т.ч. Целевые</t>
  </si>
  <si>
    <t>0502</t>
  </si>
  <si>
    <t>О600</t>
  </si>
  <si>
    <t>ОХРАНА ОКРУЖАЮЩЕЙ СРЕДЫ</t>
  </si>
  <si>
    <t>О605</t>
  </si>
  <si>
    <t>Другие вопросы в области охраны окружающей среды</t>
  </si>
  <si>
    <t>Андреянов З.И.</t>
  </si>
  <si>
    <t>Приложение № 11</t>
  </si>
  <si>
    <t>Сумма 2022 год</t>
  </si>
  <si>
    <t>Сумма 2022</t>
  </si>
  <si>
    <t>период 2022 и 2023 годов"</t>
  </si>
  <si>
    <t>"О бюджете  на 2021 год и на плановый</t>
  </si>
  <si>
    <t xml:space="preserve">                Источники внутреннего финансирования дефицита бюджета на плановый период 2022 и 2023 годов</t>
  </si>
  <si>
    <t xml:space="preserve">Прогнозируемые доходы бюджета  на 2021 год </t>
  </si>
  <si>
    <t>Прогнозируемые доходы бюджета  на плановый период 2022 и 2023 годов</t>
  </si>
  <si>
    <t xml:space="preserve"> КЛАССИФИКАЦИИ РАСХОДОВ БЮДЖЕТОВ НА 2021 ГОД</t>
  </si>
  <si>
    <t xml:space="preserve"> КЛАССИФИКАЦИИ РАСХОДОВ БЮДЖЕТОВ НА ПЛАНОВЫЙ ПЕРИОД 2022 И 2023 ГОДОВ</t>
  </si>
  <si>
    <t>ЦЕЛЕВЫМ СТАТЬЯМ И ВИДАМ РАСХОДОВ КЛАССИФИКАЦИИ РАСХОДОВ БЮДЖЕТОВ НА 2021 ГОД</t>
  </si>
  <si>
    <t>на плановый период 2022 и 2023 годов</t>
  </si>
  <si>
    <t>РАЗДЕЛАМ, ПОДРАЗДЕЛАМ КЛАССИФИКАЦИИ РАСХОДОВ БЮДЖЕТОВ В ВЕДОМСТВЕННОЙ СТРУКТУРЕ НА 2021 ГОД</t>
  </si>
  <si>
    <t>Распределение бюджетных ассигнований на реализацию долгосрочных целевых программ муниципального образования "Баяндай" на 2021 год</t>
  </si>
  <si>
    <t>Распределение бюджетных ассигнований на реализацию долгосрочных целевых программ муниципального образования "Баяндай" на плановый период 2022 и 2023 годов</t>
  </si>
  <si>
    <t xml:space="preserve">Источники внутреннего финансирования дефицита бюджета на 2021 год </t>
  </si>
  <si>
    <t>1 01 02010 01 0000 110</t>
  </si>
  <si>
    <t>ПРОЧИЕ МЕЖБЮДЖЕТНЫЕ ТРАНСФЕРТЫ</t>
  </si>
  <si>
    <t>2 02 40000 00 0000 150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</si>
  <si>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</si>
  <si>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202 40014 10 0000 150</t>
  </si>
  <si>
    <t>Возврат субвенции, субсидии, иных межбюджетных трансфертов, имеющих целевое назначение из бюджетов сельских поселений</t>
  </si>
  <si>
    <t>2 19 60010 10 0000 150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</si>
  <si>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</si>
  <si>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Главы администрации</t>
  </si>
  <si>
    <t>год</t>
  </si>
  <si>
    <t>Создание мест (площадок) накопления твердых коммунальных отходов</t>
  </si>
  <si>
    <t>06</t>
  </si>
  <si>
    <t>Сумма 2023 год</t>
  </si>
  <si>
    <t>Кредиты кредитных организаций в валюте Российской Федерации</t>
  </si>
  <si>
    <t>000 01 02 00 00 00 0000 000</t>
  </si>
  <si>
    <t>000 01 02 00 00 00 0000 700</t>
  </si>
  <si>
    <t>000 01 02 00 00 00 0000 800</t>
  </si>
  <si>
    <t>2 02 30000 00 0000 150</t>
  </si>
  <si>
    <t>2 02 27112 10 0000 150</t>
  </si>
  <si>
    <t>Субвенции бюджетам бюджетной системы Российской Федерации</t>
  </si>
  <si>
    <t>2 02 49999 10 0000 150</t>
  </si>
  <si>
    <t>2 02 40014 10 0000 150</t>
  </si>
  <si>
    <t>(тыс. рублей)</t>
  </si>
  <si>
    <t>Виды долговых обязательств</t>
  </si>
  <si>
    <t>2021 год</t>
  </si>
  <si>
    <t>2022 год</t>
  </si>
  <si>
    <t>2. Кредиты кредитных организаций в валюте Российской Федерации, в том числе:</t>
  </si>
  <si>
    <t>объем привлечения</t>
  </si>
  <si>
    <t>объем погашения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</si>
  <si>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</si>
  <si>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 xml:space="preserve">3. Бюджетные кредиты от других бюджетов бюджетной системы Российской Федерации, в том числе: </t>
  </si>
  <si>
    <t>из них:</t>
  </si>
  <si>
    <t>по реструктурированным бюджетным кредитам, предоставленным из федерального бюджета для частичного финансирования дефицита бюджета Иркутской области</t>
  </si>
  <si>
    <t>по бюджетным кредитам на пополнение остатков средств на счетах бюджетов субъектов Российской Федерации, в том числе:</t>
  </si>
  <si>
    <t>ПРОГРАММА ГОСУДАРСТВЕННЫХ ВНУТРЕННИХ ЗАИМСТВОВАНИЙ МО" БАЯНДАЙ"
 НА 2021 ГОД И НА ПЛАНОВЫЙ ПЕРИОД 2022 И 2023 ГОДОВ</t>
  </si>
  <si>
    <t>2023 год</t>
  </si>
  <si>
    <t>Погашение бюджетами сельских поселений кредитов от кредитных организаций в валюте Российской Федерации</t>
  </si>
  <si>
    <t>Приложение № 13</t>
  </si>
  <si>
    <t>ОБСЛУЖИВАНИЕ МУНИЦИПАЛЬНОГО ДОЛГА</t>
  </si>
  <si>
    <t>Обслуживание муниципального внутреннего долга</t>
  </si>
  <si>
    <t>Получение кредитов от кредитных организаций  в валюте Российской Федерации</t>
  </si>
  <si>
    <t>Получение кредитов от кредитных организаций бюджетами сельских поселений  в валюте Российской Федерации</t>
  </si>
  <si>
    <t>Погашение  кредитов,предоставленных   кредитными организациями в валюте Российской Федерации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</si>
  <si>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</si>
  <si>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</si>
  <si>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</si>
  <si>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</si>
  <si>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000 01 05 02 00 00 0000 600</t>
  </si>
  <si>
    <t>Уменьшение прочих  остатков денежных средств бюджетов сельских поселений</t>
  </si>
  <si>
    <t>Иные источники внутреннего финансирования дефицитов бюджетов</t>
  </si>
  <si>
    <t>000 01 06 00 00 00 0000 000</t>
  </si>
  <si>
    <t>046 01 02 00 00 10 0000 710</t>
  </si>
  <si>
    <t>046 01 05 02 01 10 0000 510</t>
  </si>
  <si>
    <t>046 01 05 01 01 10 0000 610</t>
  </si>
  <si>
    <t>046 01 02 00 00 10 0000 810</t>
  </si>
  <si>
    <t>Обслуживание муниципального долга</t>
  </si>
  <si>
    <t>730</t>
  </si>
  <si>
    <t>700</t>
  </si>
  <si>
    <t>9930Ш49999</t>
  </si>
  <si>
    <t>Муниципальная целевая программа "Развитие сети автомобильных дорог общего пользования в муниципальном образовании "Баяндай"  на 2019-2023 гг."</t>
  </si>
  <si>
    <t>9930ФS2820</t>
  </si>
  <si>
    <t>Прочие мероприятимя по благоустройству</t>
  </si>
  <si>
    <t>3 года</t>
  </si>
  <si>
    <t>Сумма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</si>
</sst>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#,##0.000"/>
    <numFmt numFmtId="184" formatCode="[$-FC19]d\ mmmm\ yyyy\ &quot;г.&quot;"/>
  </numFmts>
  <fonts count="7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b/>
      <u val="single"/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0"/>
      <color indexed="61"/>
      <name val="Arial Cyr"/>
      <family val="2"/>
    </font>
    <font>
      <b/>
      <sz val="10"/>
      <color indexed="61"/>
      <name val="Arial Cyr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000000"/>
      <name val="Times New Roman"/>
      <family val="2"/>
    </font>
    <font>
      <sz val="9"/>
      <color rgb="FF333333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>
      <alignment horizontal="left" vertical="top" wrapText="1"/>
      <protection/>
    </xf>
    <xf numFmtId="49" fontId="54" fillId="19" borderId="1">
      <alignment horizontal="center" vertical="top" shrinkToFit="1"/>
      <protection/>
    </xf>
    <xf numFmtId="4" fontId="54" fillId="19" borderId="1">
      <alignment horizontal="right" vertical="top" shrinkToFit="1"/>
      <protection/>
    </xf>
    <xf numFmtId="0" fontId="55" fillId="19" borderId="1">
      <alignment horizontal="right" vertical="top" wrapText="1"/>
      <protection/>
    </xf>
    <xf numFmtId="4" fontId="55" fillId="20" borderId="1">
      <alignment horizontal="right" vertical="top" shrinkToFit="1"/>
      <protection/>
    </xf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6" fillId="27" borderId="2" applyNumberFormat="0" applyAlignment="0" applyProtection="0"/>
    <xf numFmtId="0" fontId="57" fillId="28" borderId="3" applyNumberFormat="0" applyAlignment="0" applyProtection="0"/>
    <xf numFmtId="0" fontId="58" fillId="28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29" borderId="8" applyNumberFormat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16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Alignment="1">
      <alignment wrapText="1"/>
    </xf>
    <xf numFmtId="177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center"/>
    </xf>
    <xf numFmtId="3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4" fillId="0" borderId="13" xfId="0" applyFont="1" applyBorder="1" applyAlignment="1">
      <alignment horizontal="left" vertical="top" wrapText="1"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/>
    </xf>
    <xf numFmtId="0" fontId="0" fillId="0" borderId="11" xfId="0" applyBorder="1" applyAlignment="1">
      <alignment horizontal="center" vertical="top" wrapText="1"/>
    </xf>
    <xf numFmtId="172" fontId="17" fillId="0" borderId="11" xfId="0" applyNumberFormat="1" applyFont="1" applyBorder="1" applyAlignment="1">
      <alignment horizontal="center" vertical="top" wrapText="1"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49" fontId="17" fillId="0" borderId="18" xfId="0" applyNumberFormat="1" applyFont="1" applyBorder="1" applyAlignment="1">
      <alignment horizontal="center"/>
    </xf>
    <xf numFmtId="172" fontId="17" fillId="0" borderId="19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172" fontId="0" fillId="0" borderId="19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172" fontId="0" fillId="0" borderId="19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17" fillId="0" borderId="18" xfId="0" applyNumberFormat="1" applyFont="1" applyFill="1" applyBorder="1" applyAlignment="1">
      <alignment horizontal="center"/>
    </xf>
    <xf numFmtId="172" fontId="17" fillId="0" borderId="19" xfId="0" applyNumberFormat="1" applyFont="1" applyFill="1" applyBorder="1" applyAlignment="1">
      <alignment horizontal="center"/>
    </xf>
    <xf numFmtId="172" fontId="0" fillId="0" borderId="18" xfId="0" applyNumberFormat="1" applyFont="1" applyFill="1" applyBorder="1" applyAlignment="1">
      <alignment horizontal="center"/>
    </xf>
    <xf numFmtId="172" fontId="0" fillId="0" borderId="19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7" fillId="0" borderId="11" xfId="0" applyFont="1" applyBorder="1" applyAlignment="1">
      <alignment/>
    </xf>
    <xf numFmtId="0" fontId="0" fillId="0" borderId="16" xfId="0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wrapText="1"/>
    </xf>
    <xf numFmtId="49" fontId="18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18" fillId="0" borderId="20" xfId="0" applyNumberFormat="1" applyFont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1" fontId="18" fillId="0" borderId="20" xfId="0" applyNumberFormat="1" applyFont="1" applyFill="1" applyBorder="1" applyAlignment="1">
      <alignment horizontal="center" wrapText="1"/>
    </xf>
    <xf numFmtId="1" fontId="3" fillId="0" borderId="20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wrapText="1"/>
    </xf>
    <xf numFmtId="49" fontId="17" fillId="0" borderId="18" xfId="0" applyNumberFormat="1" applyFont="1" applyBorder="1" applyAlignment="1">
      <alignment horizontal="center"/>
    </xf>
    <xf numFmtId="172" fontId="17" fillId="0" borderId="19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 wrapText="1"/>
    </xf>
    <xf numFmtId="49" fontId="18" fillId="0" borderId="2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33" borderId="21" xfId="0" applyNumberFormat="1" applyFont="1" applyFill="1" applyBorder="1" applyAlignment="1">
      <alignment horizontal="center" wrapText="1"/>
    </xf>
    <xf numFmtId="1" fontId="18" fillId="0" borderId="21" xfId="0" applyNumberFormat="1" applyFont="1" applyFill="1" applyBorder="1" applyAlignment="1">
      <alignment horizontal="center" wrapText="1"/>
    </xf>
    <xf numFmtId="1" fontId="3" fillId="0" borderId="21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172" fontId="17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172" fontId="0" fillId="0" borderId="19" xfId="0" applyNumberFormat="1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0" fillId="33" borderId="0" xfId="0" applyFill="1" applyAlignment="1">
      <alignment/>
    </xf>
    <xf numFmtId="49" fontId="21" fillId="33" borderId="0" xfId="0" applyNumberFormat="1" applyFont="1" applyFill="1" applyAlignment="1">
      <alignment/>
    </xf>
    <xf numFmtId="0" fontId="17" fillId="33" borderId="13" xfId="0" applyFont="1" applyFill="1" applyBorder="1" applyAlignment="1">
      <alignment/>
    </xf>
    <xf numFmtId="0" fontId="17" fillId="34" borderId="13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17" fillId="4" borderId="13" xfId="0" applyFont="1" applyFill="1" applyBorder="1" applyAlignment="1">
      <alignment/>
    </xf>
    <xf numFmtId="0" fontId="17" fillId="4" borderId="13" xfId="0" applyFont="1" applyFill="1" applyBorder="1" applyAlignment="1">
      <alignment horizontal="left" vertical="top" wrapText="1"/>
    </xf>
    <xf numFmtId="2" fontId="17" fillId="34" borderId="13" xfId="0" applyNumberFormat="1" applyFont="1" applyFill="1" applyBorder="1" applyAlignment="1">
      <alignment horizontal="right"/>
    </xf>
    <xf numFmtId="2" fontId="17" fillId="4" borderId="13" xfId="0" applyNumberFormat="1" applyFont="1" applyFill="1" applyBorder="1" applyAlignment="1">
      <alignment horizontal="right"/>
    </xf>
    <xf numFmtId="2" fontId="22" fillId="4" borderId="13" xfId="0" applyNumberFormat="1" applyFont="1" applyFill="1" applyBorder="1" applyAlignment="1">
      <alignment horizontal="right"/>
    </xf>
    <xf numFmtId="49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2" fontId="0" fillId="34" borderId="13" xfId="0" applyNumberFormat="1" applyFill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33" borderId="13" xfId="0" applyNumberFormat="1" applyFill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23" fillId="0" borderId="13" xfId="0" applyNumberFormat="1" applyFont="1" applyBorder="1" applyAlignment="1">
      <alignment horizontal="right"/>
    </xf>
    <xf numFmtId="0" fontId="0" fillId="0" borderId="13" xfId="0" applyFont="1" applyFill="1" applyBorder="1" applyAlignment="1">
      <alignment vertical="top" wrapText="1"/>
    </xf>
    <xf numFmtId="49" fontId="17" fillId="3" borderId="13" xfId="0" applyNumberFormat="1" applyFont="1" applyFill="1" applyBorder="1" applyAlignment="1">
      <alignment/>
    </xf>
    <xf numFmtId="0" fontId="17" fillId="3" borderId="13" xfId="0" applyFont="1" applyFill="1" applyBorder="1" applyAlignment="1">
      <alignment/>
    </xf>
    <xf numFmtId="2" fontId="17" fillId="3" borderId="13" xfId="0" applyNumberFormat="1" applyFont="1" applyFill="1" applyBorder="1" applyAlignment="1">
      <alignment horizontal="right"/>
    </xf>
    <xf numFmtId="2" fontId="22" fillId="3" borderId="13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 wrapText="1"/>
    </xf>
    <xf numFmtId="2" fontId="0" fillId="36" borderId="13" xfId="0" applyNumberFormat="1" applyFill="1" applyBorder="1" applyAlignment="1">
      <alignment horizontal="right"/>
    </xf>
    <xf numFmtId="2" fontId="0" fillId="35" borderId="13" xfId="0" applyNumberForma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49" fontId="17" fillId="37" borderId="13" xfId="0" applyNumberFormat="1" applyFont="1" applyFill="1" applyBorder="1" applyAlignment="1">
      <alignment/>
    </xf>
    <xf numFmtId="0" fontId="17" fillId="37" borderId="13" xfId="0" applyFont="1" applyFill="1" applyBorder="1" applyAlignment="1">
      <alignment wrapText="1"/>
    </xf>
    <xf numFmtId="2" fontId="17" fillId="37" borderId="13" xfId="0" applyNumberFormat="1" applyFont="1" applyFill="1" applyBorder="1" applyAlignment="1">
      <alignment horizontal="right"/>
    </xf>
    <xf numFmtId="0" fontId="0" fillId="35" borderId="13" xfId="0" applyFont="1" applyFill="1" applyBorder="1" applyAlignment="1">
      <alignment horizontal="left" vertical="top" wrapText="1"/>
    </xf>
    <xf numFmtId="0" fontId="0" fillId="35" borderId="13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49" fontId="17" fillId="38" borderId="13" xfId="0" applyNumberFormat="1" applyFont="1" applyFill="1" applyBorder="1" applyAlignment="1">
      <alignment/>
    </xf>
    <xf numFmtId="0" fontId="17" fillId="38" borderId="13" xfId="0" applyFont="1" applyFill="1" applyBorder="1" applyAlignment="1">
      <alignment horizontal="left" vertical="top" wrapText="1"/>
    </xf>
    <xf numFmtId="2" fontId="17" fillId="38" borderId="13" xfId="0" applyNumberFormat="1" applyFont="1" applyFill="1" applyBorder="1" applyAlignment="1">
      <alignment horizontal="right"/>
    </xf>
    <xf numFmtId="2" fontId="22" fillId="38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0" fillId="39" borderId="13" xfId="0" applyNumberFormat="1" applyFont="1" applyFill="1" applyBorder="1" applyAlignment="1">
      <alignment horizontal="right"/>
    </xf>
    <xf numFmtId="0" fontId="0" fillId="35" borderId="13" xfId="0" applyFill="1" applyBorder="1" applyAlignment="1">
      <alignment/>
    </xf>
    <xf numFmtId="49" fontId="17" fillId="40" borderId="13" xfId="0" applyNumberFormat="1" applyFont="1" applyFill="1" applyBorder="1" applyAlignment="1">
      <alignment/>
    </xf>
    <xf numFmtId="0" fontId="17" fillId="40" borderId="13" xfId="0" applyFont="1" applyFill="1" applyBorder="1" applyAlignment="1">
      <alignment/>
    </xf>
    <xf numFmtId="2" fontId="17" fillId="4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49" fontId="17" fillId="41" borderId="13" xfId="0" applyNumberFormat="1" applyFont="1" applyFill="1" applyBorder="1" applyAlignment="1">
      <alignment/>
    </xf>
    <xf numFmtId="0" fontId="17" fillId="41" borderId="13" xfId="0" applyFont="1" applyFill="1" applyBorder="1" applyAlignment="1">
      <alignment/>
    </xf>
    <xf numFmtId="2" fontId="17" fillId="41" borderId="13" xfId="0" applyNumberFormat="1" applyFont="1" applyFill="1" applyBorder="1" applyAlignment="1">
      <alignment horizontal="right"/>
    </xf>
    <xf numFmtId="2" fontId="22" fillId="41" borderId="13" xfId="0" applyNumberFormat="1" applyFont="1" applyFill="1" applyBorder="1" applyAlignment="1">
      <alignment horizontal="right"/>
    </xf>
    <xf numFmtId="2" fontId="0" fillId="42" borderId="13" xfId="0" applyNumberFormat="1" applyFill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3" xfId="0" applyFill="1" applyBorder="1" applyAlignment="1">
      <alignment wrapText="1"/>
    </xf>
    <xf numFmtId="49" fontId="17" fillId="43" borderId="16" xfId="0" applyNumberFormat="1" applyFont="1" applyFill="1" applyBorder="1" applyAlignment="1">
      <alignment/>
    </xf>
    <xf numFmtId="0" fontId="17" fillId="43" borderId="16" xfId="0" applyFont="1" applyFill="1" applyBorder="1" applyAlignment="1">
      <alignment horizontal="left" vertical="top" wrapText="1"/>
    </xf>
    <xf numFmtId="2" fontId="17" fillId="34" borderId="16" xfId="0" applyNumberFormat="1" applyFont="1" applyFill="1" applyBorder="1" applyAlignment="1">
      <alignment horizontal="right"/>
    </xf>
    <xf numFmtId="2" fontId="17" fillId="43" borderId="16" xfId="0" applyNumberFormat="1" applyFont="1" applyFill="1" applyBorder="1" applyAlignment="1">
      <alignment horizontal="right"/>
    </xf>
    <xf numFmtId="2" fontId="22" fillId="43" borderId="16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2" fontId="0" fillId="34" borderId="16" xfId="0" applyNumberFormat="1" applyFill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33" borderId="16" xfId="0" applyNumberFormat="1" applyFill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49" fontId="0" fillId="34" borderId="11" xfId="0" applyNumberFormat="1" applyFont="1" applyFill="1" applyBorder="1" applyAlignment="1">
      <alignment/>
    </xf>
    <xf numFmtId="0" fontId="17" fillId="34" borderId="11" xfId="0" applyFont="1" applyFill="1" applyBorder="1" applyAlignment="1">
      <alignment/>
    </xf>
    <xf numFmtId="2" fontId="0" fillId="34" borderId="11" xfId="0" applyNumberFormat="1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33" borderId="11" xfId="0" applyNumberFormat="1" applyFill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23" fillId="0" borderId="11" xfId="0" applyNumberFormat="1" applyFont="1" applyBorder="1" applyAlignment="1">
      <alignment horizontal="right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/>
    </xf>
    <xf numFmtId="2" fontId="25" fillId="34" borderId="24" xfId="0" applyNumberFormat="1" applyFont="1" applyFill="1" applyBorder="1" applyAlignment="1">
      <alignment horizontal="right"/>
    </xf>
    <xf numFmtId="2" fontId="25" fillId="0" borderId="24" xfId="0" applyNumberFormat="1" applyFont="1" applyBorder="1" applyAlignment="1">
      <alignment horizontal="right"/>
    </xf>
    <xf numFmtId="2" fontId="22" fillId="0" borderId="24" xfId="0" applyNumberFormat="1" applyFont="1" applyBorder="1" applyAlignment="1">
      <alignment horizontal="right"/>
    </xf>
    <xf numFmtId="0" fontId="2" fillId="44" borderId="11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172" fontId="7" fillId="0" borderId="11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7" fillId="0" borderId="11" xfId="0" applyFont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172" fontId="17" fillId="0" borderId="11" xfId="0" applyNumberFormat="1" applyFont="1" applyBorder="1" applyAlignment="1">
      <alignment/>
    </xf>
    <xf numFmtId="0" fontId="0" fillId="0" borderId="11" xfId="0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172" fontId="0" fillId="0" borderId="11" xfId="0" applyNumberFormat="1" applyBorder="1" applyAlignment="1">
      <alignment vertical="top" wrapText="1"/>
    </xf>
    <xf numFmtId="0" fontId="0" fillId="0" borderId="13" xfId="0" applyBorder="1" applyAlignment="1">
      <alignment horizontal="right"/>
    </xf>
    <xf numFmtId="49" fontId="0" fillId="33" borderId="13" xfId="0" applyNumberFormat="1" applyFill="1" applyBorder="1" applyAlignment="1">
      <alignment/>
    </xf>
    <xf numFmtId="2" fontId="71" fillId="33" borderId="13" xfId="0" applyNumberFormat="1" applyFont="1" applyFill="1" applyBorder="1" applyAlignment="1">
      <alignment horizontal="right"/>
    </xf>
    <xf numFmtId="2" fontId="0" fillId="45" borderId="13" xfId="0" applyNumberFormat="1" applyFont="1" applyFill="1" applyBorder="1" applyAlignment="1">
      <alignment horizontal="right"/>
    </xf>
    <xf numFmtId="0" fontId="17" fillId="40" borderId="13" xfId="0" applyFont="1" applyFill="1" applyBorder="1" applyAlignment="1">
      <alignment wrapText="1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2" fontId="25" fillId="0" borderId="0" xfId="0" applyNumberFormat="1" applyFont="1" applyBorder="1" applyAlignment="1">
      <alignment horizontal="right"/>
    </xf>
    <xf numFmtId="1" fontId="17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5" fillId="0" borderId="17" xfId="0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6" xfId="0" applyFont="1" applyBorder="1" applyAlignment="1">
      <alignment/>
    </xf>
    <xf numFmtId="172" fontId="7" fillId="0" borderId="27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27" xfId="0" applyNumberFormat="1" applyFont="1" applyFill="1" applyBorder="1" applyAlignment="1">
      <alignment horizontal="center"/>
    </xf>
    <xf numFmtId="172" fontId="7" fillId="0" borderId="27" xfId="0" applyNumberFormat="1" applyFont="1" applyFill="1" applyBorder="1" applyAlignment="1">
      <alignment horizontal="center"/>
    </xf>
    <xf numFmtId="172" fontId="5" fillId="0" borderId="28" xfId="0" applyNumberFormat="1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29" xfId="0" applyFont="1" applyBorder="1" applyAlignment="1">
      <alignment/>
    </xf>
    <xf numFmtId="49" fontId="7" fillId="0" borderId="25" xfId="0" applyNumberFormat="1" applyFont="1" applyFill="1" applyBorder="1" applyAlignment="1">
      <alignment horizontal="center"/>
    </xf>
    <xf numFmtId="0" fontId="17" fillId="0" borderId="26" xfId="0" applyFont="1" applyBorder="1" applyAlignment="1">
      <alignment/>
    </xf>
    <xf numFmtId="49" fontId="17" fillId="0" borderId="21" xfId="0" applyNumberFormat="1" applyFont="1" applyBorder="1" applyAlignment="1">
      <alignment horizontal="center"/>
    </xf>
    <xf numFmtId="172" fontId="17" fillId="0" borderId="27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172" fontId="0" fillId="0" borderId="27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172" fontId="0" fillId="0" borderId="27" xfId="0" applyNumberFormat="1" applyFont="1" applyFill="1" applyBorder="1" applyAlignment="1">
      <alignment horizontal="center"/>
    </xf>
    <xf numFmtId="172" fontId="0" fillId="0" borderId="27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/>
    </xf>
    <xf numFmtId="172" fontId="17" fillId="0" borderId="27" xfId="0" applyNumberFormat="1" applyFont="1" applyFill="1" applyBorder="1" applyAlignment="1">
      <alignment horizontal="center"/>
    </xf>
    <xf numFmtId="172" fontId="0" fillId="0" borderId="27" xfId="0" applyNumberFormat="1" applyFont="1" applyFill="1" applyBorder="1" applyAlignment="1">
      <alignment horizontal="center"/>
    </xf>
    <xf numFmtId="172" fontId="0" fillId="0" borderId="27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18" fillId="0" borderId="27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 wrapText="1"/>
    </xf>
    <xf numFmtId="49" fontId="3" fillId="33" borderId="27" xfId="0" applyNumberFormat="1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center" wrapText="1"/>
    </xf>
    <xf numFmtId="1" fontId="18" fillId="0" borderId="27" xfId="0" applyNumberFormat="1" applyFont="1" applyFill="1" applyBorder="1" applyAlignment="1">
      <alignment horizontal="center" wrapText="1"/>
    </xf>
    <xf numFmtId="1" fontId="3" fillId="0" borderId="27" xfId="0" applyNumberFormat="1" applyFont="1" applyFill="1" applyBorder="1" applyAlignment="1">
      <alignment horizontal="center" wrapText="1"/>
    </xf>
    <xf numFmtId="49" fontId="72" fillId="19" borderId="21" xfId="34" applyNumberFormat="1" applyFont="1" applyBorder="1" applyProtection="1">
      <alignment horizontal="center" vertical="top" shrinkToFit="1"/>
      <protection/>
    </xf>
    <xf numFmtId="49" fontId="26" fillId="19" borderId="27" xfId="34" applyNumberFormat="1" applyFont="1" applyBorder="1" applyProtection="1">
      <alignment horizontal="center" vertical="top" shrinkToFit="1"/>
      <protection/>
    </xf>
    <xf numFmtId="0" fontId="17" fillId="0" borderId="12" xfId="0" applyFont="1" applyBorder="1" applyAlignment="1">
      <alignment/>
    </xf>
    <xf numFmtId="49" fontId="17" fillId="0" borderId="2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/>
    </xf>
    <xf numFmtId="49" fontId="72" fillId="19" borderId="20" xfId="34" applyNumberFormat="1" applyFont="1" applyBorder="1" applyProtection="1">
      <alignment horizontal="center" vertical="top" shrinkToFit="1"/>
      <protection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3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left" vertical="top"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5" fillId="0" borderId="20" xfId="0" applyFont="1" applyFill="1" applyBorder="1" applyAlignment="1">
      <alignment/>
    </xf>
    <xf numFmtId="0" fontId="7" fillId="0" borderId="20" xfId="0" applyFont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/>
    </xf>
    <xf numFmtId="0" fontId="3" fillId="0" borderId="20" xfId="0" applyFont="1" applyBorder="1" applyAlignment="1">
      <alignment wrapText="1"/>
    </xf>
    <xf numFmtId="0" fontId="72" fillId="19" borderId="20" xfId="33" applyNumberFormat="1" applyFont="1" applyBorder="1" applyProtection="1">
      <alignment horizontal="left" vertical="top" wrapText="1"/>
      <protection/>
    </xf>
    <xf numFmtId="0" fontId="5" fillId="0" borderId="20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5" fillId="0" borderId="31" xfId="0" applyFont="1" applyBorder="1" applyAlignment="1">
      <alignment/>
    </xf>
    <xf numFmtId="0" fontId="0" fillId="0" borderId="24" xfId="0" applyFill="1" applyBorder="1" applyAlignment="1">
      <alignment/>
    </xf>
    <xf numFmtId="0" fontId="17" fillId="0" borderId="20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left" vertical="top" wrapText="1"/>
    </xf>
    <xf numFmtId="0" fontId="0" fillId="0" borderId="20" xfId="0" applyFont="1" applyBorder="1" applyAlignment="1">
      <alignment/>
    </xf>
    <xf numFmtId="0" fontId="17" fillId="0" borderId="20" xfId="0" applyFont="1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17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/>
    </xf>
    <xf numFmtId="0" fontId="17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9" fillId="44" borderId="11" xfId="0" applyFont="1" applyFill="1" applyBorder="1" applyAlignment="1">
      <alignment horizontal="left" vertical="top" wrapText="1"/>
    </xf>
    <xf numFmtId="1" fontId="2" fillId="44" borderId="32" xfId="0" applyNumberFormat="1" applyFont="1" applyFill="1" applyBorder="1" applyAlignment="1" applyProtection="1">
      <alignment horizontal="left" vertical="top" wrapText="1"/>
      <protection locked="0"/>
    </xf>
    <xf numFmtId="3" fontId="6" fillId="0" borderId="11" xfId="0" applyNumberFormat="1" applyFont="1" applyFill="1" applyBorder="1" applyAlignment="1" applyProtection="1">
      <alignment horizontal="left" vertical="top" wrapText="1"/>
      <protection/>
    </xf>
    <xf numFmtId="3" fontId="4" fillId="0" borderId="11" xfId="58" applyNumberFormat="1" applyFont="1" applyFill="1" applyBorder="1" applyAlignment="1" applyProtection="1">
      <alignment horizontal="left" vertical="top" wrapText="1" indent="1"/>
      <protection locked="0"/>
    </xf>
    <xf numFmtId="3" fontId="4" fillId="0" borderId="11" xfId="58" applyNumberFormat="1" applyFont="1" applyFill="1" applyBorder="1" applyAlignment="1" applyProtection="1">
      <alignment horizontal="left" vertical="top" wrapText="1"/>
      <protection/>
    </xf>
    <xf numFmtId="3" fontId="4" fillId="0" borderId="11" xfId="58" applyNumberFormat="1" applyFont="1" applyFill="1" applyBorder="1" applyAlignment="1" applyProtection="1">
      <alignment horizontal="left" vertical="top" wrapText="1" indent="2"/>
      <protection locked="0"/>
    </xf>
    <xf numFmtId="3" fontId="6" fillId="0" borderId="11" xfId="58" applyNumberFormat="1" applyFont="1" applyFill="1" applyBorder="1" applyAlignment="1" applyProtection="1">
      <alignment horizontal="left" vertical="top" wrapText="1" indent="2"/>
      <protection locked="0"/>
    </xf>
    <xf numFmtId="3" fontId="4" fillId="0" borderId="11" xfId="0" applyNumberFormat="1" applyFont="1" applyFill="1" applyBorder="1" applyAlignment="1" applyProtection="1">
      <alignment horizontal="left" vertical="top" wrapText="1"/>
      <protection/>
    </xf>
    <xf numFmtId="3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left" vertical="top" wrapText="1"/>
    </xf>
    <xf numFmtId="3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left" vertical="top" wrapText="1"/>
    </xf>
    <xf numFmtId="1" fontId="6" fillId="0" borderId="32" xfId="0" applyNumberFormat="1" applyFont="1" applyFill="1" applyBorder="1" applyAlignment="1" applyProtection="1">
      <alignment horizontal="left" vertical="top" wrapText="1"/>
      <protection locked="0"/>
    </xf>
    <xf numFmtId="1" fontId="6" fillId="0" borderId="13" xfId="0" applyNumberFormat="1" applyFont="1" applyFill="1" applyBorder="1" applyAlignment="1" applyProtection="1">
      <alignment horizontal="left" vertical="top" wrapText="1"/>
      <protection/>
    </xf>
    <xf numFmtId="1" fontId="4" fillId="0" borderId="32" xfId="0" applyNumberFormat="1" applyFont="1" applyFill="1" applyBorder="1" applyAlignment="1" applyProtection="1">
      <alignment horizontal="left" vertical="top" wrapText="1"/>
      <protection locked="0"/>
    </xf>
    <xf numFmtId="1" fontId="4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3" fontId="7" fillId="0" borderId="11" xfId="0" applyNumberFormat="1" applyFont="1" applyFill="1" applyBorder="1" applyAlignment="1" applyProtection="1">
      <alignment horizontal="left" vertical="top" wrapText="1"/>
      <protection/>
    </xf>
    <xf numFmtId="3" fontId="6" fillId="0" borderId="11" xfId="0" applyNumberFormat="1" applyFont="1" applyFill="1" applyBorder="1" applyAlignment="1" applyProtection="1">
      <alignment horizontal="left" vertical="top"/>
      <protection locked="0"/>
    </xf>
    <xf numFmtId="0" fontId="5" fillId="0" borderId="11" xfId="0" applyFont="1" applyBorder="1" applyAlignment="1">
      <alignment horizontal="left" vertical="top" wrapText="1"/>
    </xf>
    <xf numFmtId="3" fontId="4" fillId="0" borderId="11" xfId="0" applyNumberFormat="1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>
      <alignment horizontal="left" vertical="top"/>
    </xf>
    <xf numFmtId="3" fontId="4" fillId="33" borderId="11" xfId="0" applyNumberFormat="1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>
      <alignment horizontal="left" vertical="top" wrapText="1"/>
    </xf>
    <xf numFmtId="0" fontId="73" fillId="0" borderId="0" xfId="0" applyFont="1" applyAlignment="1">
      <alignment horizontal="left" vertical="top"/>
    </xf>
    <xf numFmtId="3" fontId="5" fillId="33" borderId="11" xfId="0" applyNumberFormat="1" applyFont="1" applyFill="1" applyBorder="1" applyAlignment="1" applyProtection="1">
      <alignment horizontal="left" vertical="top"/>
      <protection locked="0"/>
    </xf>
    <xf numFmtId="1" fontId="7" fillId="0" borderId="32" xfId="0" applyNumberFormat="1" applyFont="1" applyFill="1" applyBorder="1" applyAlignment="1" applyProtection="1">
      <alignment horizontal="left" vertical="top" wrapText="1"/>
      <protection/>
    </xf>
    <xf numFmtId="1" fontId="6" fillId="0" borderId="13" xfId="0" applyNumberFormat="1" applyFont="1" applyFill="1" applyBorder="1" applyAlignment="1" applyProtection="1">
      <alignment horizontal="left" vertical="top"/>
      <protection locked="0"/>
    </xf>
    <xf numFmtId="1" fontId="5" fillId="0" borderId="32" xfId="0" applyNumberFormat="1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>
      <alignment horizontal="left" vertical="top"/>
    </xf>
    <xf numFmtId="1" fontId="5" fillId="0" borderId="32" xfId="0" applyNumberFormat="1" applyFont="1" applyFill="1" applyBorder="1" applyAlignment="1" applyProtection="1">
      <alignment horizontal="left" vertical="top" wrapText="1"/>
      <protection locked="0"/>
    </xf>
    <xf numFmtId="1" fontId="4" fillId="0" borderId="33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/>
      <protection locked="0"/>
    </xf>
    <xf numFmtId="3" fontId="12" fillId="0" borderId="11" xfId="0" applyNumberFormat="1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left" vertical="top" wrapText="1" indent="2"/>
      <protection locked="0"/>
    </xf>
    <xf numFmtId="0" fontId="7" fillId="0" borderId="21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3" fillId="0" borderId="21" xfId="0" applyFont="1" applyBorder="1" applyAlignment="1">
      <alignment horizontal="left" vertical="top" wrapText="1"/>
    </xf>
    <xf numFmtId="0" fontId="72" fillId="19" borderId="21" xfId="33" applyNumberFormat="1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>
      <alignment horizontal="left" vertical="top"/>
    </xf>
    <xf numFmtId="0" fontId="7" fillId="0" borderId="34" xfId="0" applyFont="1" applyBorder="1" applyAlignment="1">
      <alignment horizontal="left" vertical="top"/>
    </xf>
    <xf numFmtId="172" fontId="7" fillId="0" borderId="27" xfId="0" applyNumberFormat="1" applyFont="1" applyBorder="1" applyAlignment="1">
      <alignment horizontal="right" vertical="top"/>
    </xf>
    <xf numFmtId="172" fontId="5" fillId="0" borderId="27" xfId="0" applyNumberFormat="1" applyFont="1" applyBorder="1" applyAlignment="1">
      <alignment horizontal="right" vertical="top"/>
    </xf>
    <xf numFmtId="172" fontId="5" fillId="0" borderId="27" xfId="0" applyNumberFormat="1" applyFont="1" applyFill="1" applyBorder="1" applyAlignment="1">
      <alignment horizontal="right" vertical="top"/>
    </xf>
    <xf numFmtId="172" fontId="7" fillId="0" borderId="27" xfId="0" applyNumberFormat="1" applyFont="1" applyFill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0" fontId="5" fillId="0" borderId="17" xfId="0" applyFont="1" applyFill="1" applyBorder="1" applyAlignment="1">
      <alignment horizontal="right" vertical="top"/>
    </xf>
    <xf numFmtId="172" fontId="7" fillId="0" borderId="18" xfId="0" applyNumberFormat="1" applyFont="1" applyFill="1" applyBorder="1" applyAlignment="1">
      <alignment horizontal="right" vertical="top"/>
    </xf>
    <xf numFmtId="0" fontId="7" fillId="0" borderId="34" xfId="0" applyFont="1" applyBorder="1" applyAlignment="1">
      <alignment horizontal="right" vertical="top"/>
    </xf>
    <xf numFmtId="0" fontId="7" fillId="0" borderId="34" xfId="0" applyFont="1" applyFill="1" applyBorder="1" applyAlignment="1">
      <alignment horizontal="right" vertical="top"/>
    </xf>
    <xf numFmtId="172" fontId="7" fillId="0" borderId="35" xfId="0" applyNumberFormat="1" applyFont="1" applyBorder="1" applyAlignment="1">
      <alignment horizontal="right" vertical="top"/>
    </xf>
    <xf numFmtId="49" fontId="7" fillId="0" borderId="20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4" fillId="19" borderId="0" xfId="33" applyNumberFormat="1" applyFont="1" applyBorder="1" applyProtection="1">
      <alignment horizontal="left" vertical="top" wrapText="1"/>
      <protection/>
    </xf>
    <xf numFmtId="49" fontId="74" fillId="19" borderId="20" xfId="34" applyNumberFormat="1" applyFont="1" applyBorder="1" applyProtection="1">
      <alignment horizontal="center" vertical="top" shrinkToFit="1"/>
      <protection/>
    </xf>
    <xf numFmtId="49" fontId="74" fillId="19" borderId="21" xfId="34" applyNumberFormat="1" applyFont="1" applyBorder="1" applyProtection="1">
      <alignment horizontal="center" vertical="top" shrinkToFit="1"/>
      <protection/>
    </xf>
    <xf numFmtId="49" fontId="54" fillId="19" borderId="20" xfId="34" applyNumberFormat="1" applyBorder="1" applyProtection="1">
      <alignment horizontal="center" vertical="top" shrinkToFit="1"/>
      <protection/>
    </xf>
    <xf numFmtId="49" fontId="54" fillId="19" borderId="21" xfId="34" applyNumberFormat="1" applyBorder="1" applyProtection="1">
      <alignment horizontal="center" vertical="top" shrinkToFit="1"/>
      <protection/>
    </xf>
    <xf numFmtId="49" fontId="27" fillId="19" borderId="20" xfId="34" applyNumberFormat="1" applyFont="1" applyBorder="1" applyProtection="1">
      <alignment horizontal="center" vertical="top" shrinkToFit="1"/>
      <protection/>
    </xf>
    <xf numFmtId="172" fontId="17" fillId="0" borderId="19" xfId="0" applyNumberFormat="1" applyFont="1" applyFill="1" applyBorder="1" applyAlignment="1">
      <alignment horizontal="center"/>
    </xf>
    <xf numFmtId="49" fontId="54" fillId="19" borderId="27" xfId="34" applyNumberFormat="1" applyBorder="1" applyProtection="1">
      <alignment horizontal="center" vertical="top" shrinkToFit="1"/>
      <protection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7" fillId="33" borderId="11" xfId="0" applyFont="1" applyFill="1" applyBorder="1" applyAlignment="1">
      <alignment horizontal="left" vertical="top" wrapText="1"/>
    </xf>
    <xf numFmtId="3" fontId="6" fillId="33" borderId="11" xfId="0" applyNumberFormat="1" applyFont="1" applyFill="1" applyBorder="1" applyAlignment="1" applyProtection="1">
      <alignment horizontal="left" vertical="top"/>
      <protection locked="0"/>
    </xf>
    <xf numFmtId="0" fontId="7" fillId="0" borderId="11" xfId="0" applyFont="1" applyBorder="1" applyAlignment="1">
      <alignment horizontal="left" vertical="top" wrapText="1"/>
    </xf>
    <xf numFmtId="177" fontId="6" fillId="0" borderId="11" xfId="0" applyNumberFormat="1" applyFont="1" applyFill="1" applyBorder="1" applyAlignment="1">
      <alignment horizontal="right" vertical="top"/>
    </xf>
    <xf numFmtId="177" fontId="4" fillId="0" borderId="11" xfId="0" applyNumberFormat="1" applyFont="1" applyFill="1" applyBorder="1" applyAlignment="1">
      <alignment horizontal="right" vertical="top"/>
    </xf>
    <xf numFmtId="172" fontId="6" fillId="0" borderId="13" xfId="0" applyNumberFormat="1" applyFont="1" applyFill="1" applyBorder="1" applyAlignment="1">
      <alignment horizontal="right" vertical="top"/>
    </xf>
    <xf numFmtId="172" fontId="4" fillId="0" borderId="13" xfId="0" applyNumberFormat="1" applyFont="1" applyFill="1" applyBorder="1" applyAlignment="1">
      <alignment horizontal="right" vertical="top"/>
    </xf>
    <xf numFmtId="177" fontId="6" fillId="0" borderId="11" xfId="67" applyNumberFormat="1" applyFont="1" applyFill="1" applyBorder="1" applyAlignment="1">
      <alignment horizontal="right" vertical="top"/>
    </xf>
    <xf numFmtId="177" fontId="4" fillId="0" borderId="11" xfId="67" applyNumberFormat="1" applyFont="1" applyFill="1" applyBorder="1" applyAlignment="1">
      <alignment horizontal="right" vertical="top"/>
    </xf>
    <xf numFmtId="177" fontId="4" fillId="33" borderId="11" xfId="67" applyNumberFormat="1" applyFont="1" applyFill="1" applyBorder="1" applyAlignment="1">
      <alignment horizontal="right" vertical="top"/>
    </xf>
    <xf numFmtId="177" fontId="6" fillId="33" borderId="11" xfId="67" applyNumberFormat="1" applyFont="1" applyFill="1" applyBorder="1" applyAlignment="1">
      <alignment horizontal="right" vertical="top"/>
    </xf>
    <xf numFmtId="177" fontId="5" fillId="33" borderId="11" xfId="67" applyNumberFormat="1" applyFont="1" applyFill="1" applyBorder="1" applyAlignment="1">
      <alignment horizontal="right" vertical="top"/>
    </xf>
    <xf numFmtId="177" fontId="6" fillId="0" borderId="36" xfId="0" applyNumberFormat="1" applyFont="1" applyFill="1" applyBorder="1" applyAlignment="1">
      <alignment horizontal="right" vertical="top"/>
    </xf>
    <xf numFmtId="177" fontId="4" fillId="0" borderId="36" xfId="0" applyNumberFormat="1" applyFont="1" applyFill="1" applyBorder="1" applyAlignment="1">
      <alignment horizontal="right" vertical="top"/>
    </xf>
    <xf numFmtId="172" fontId="6" fillId="0" borderId="14" xfId="0" applyNumberFormat="1" applyFont="1" applyFill="1" applyBorder="1" applyAlignment="1">
      <alignment horizontal="right" vertical="top"/>
    </xf>
    <xf numFmtId="172" fontId="6" fillId="0" borderId="11" xfId="0" applyNumberFormat="1" applyFont="1" applyFill="1" applyBorder="1" applyAlignment="1">
      <alignment horizontal="right" vertical="top"/>
    </xf>
    <xf numFmtId="172" fontId="4" fillId="0" borderId="14" xfId="0" applyNumberFormat="1" applyFont="1" applyFill="1" applyBorder="1" applyAlignment="1">
      <alignment horizontal="right" vertical="top"/>
    </xf>
    <xf numFmtId="172" fontId="4" fillId="0" borderId="11" xfId="0" applyNumberFormat="1" applyFont="1" applyFill="1" applyBorder="1" applyAlignment="1">
      <alignment horizontal="right" vertical="top"/>
    </xf>
    <xf numFmtId="177" fontId="6" fillId="0" borderId="36" xfId="67" applyNumberFormat="1" applyFont="1" applyFill="1" applyBorder="1" applyAlignment="1">
      <alignment horizontal="right" vertical="top"/>
    </xf>
    <xf numFmtId="177" fontId="4" fillId="0" borderId="36" xfId="67" applyNumberFormat="1" applyFont="1" applyFill="1" applyBorder="1" applyAlignment="1">
      <alignment horizontal="right" vertical="top"/>
    </xf>
    <xf numFmtId="177" fontId="4" fillId="33" borderId="36" xfId="67" applyNumberFormat="1" applyFont="1" applyFill="1" applyBorder="1" applyAlignment="1">
      <alignment horizontal="right" vertical="top"/>
    </xf>
    <xf numFmtId="177" fontId="6" fillId="33" borderId="36" xfId="67" applyNumberFormat="1" applyFont="1" applyFill="1" applyBorder="1" applyAlignment="1">
      <alignment horizontal="right" vertical="top"/>
    </xf>
    <xf numFmtId="177" fontId="5" fillId="33" borderId="36" xfId="67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172" fontId="17" fillId="0" borderId="26" xfId="0" applyNumberFormat="1" applyFont="1" applyBorder="1" applyAlignment="1">
      <alignment horizontal="right" vertical="top" wrapText="1"/>
    </xf>
    <xf numFmtId="0" fontId="17" fillId="0" borderId="21" xfId="0" applyFont="1" applyBorder="1" applyAlignment="1">
      <alignment/>
    </xf>
    <xf numFmtId="172" fontId="17" fillId="0" borderId="27" xfId="0" applyNumberFormat="1" applyFont="1" applyBorder="1" applyAlignment="1">
      <alignment/>
    </xf>
    <xf numFmtId="0" fontId="54" fillId="19" borderId="21" xfId="33" applyNumberFormat="1" applyBorder="1" applyProtection="1">
      <alignment horizontal="left" vertical="top" wrapText="1"/>
      <protection/>
    </xf>
    <xf numFmtId="172" fontId="54" fillId="19" borderId="27" xfId="35" applyNumberFormat="1" applyBorder="1" applyProtection="1">
      <alignment horizontal="right" vertical="top" shrinkToFit="1"/>
      <protection/>
    </xf>
    <xf numFmtId="0" fontId="27" fillId="19" borderId="21" xfId="33" applyNumberFormat="1" applyFont="1" applyBorder="1" applyProtection="1">
      <alignment horizontal="left" vertical="top" wrapText="1"/>
      <protection/>
    </xf>
    <xf numFmtId="0" fontId="27" fillId="33" borderId="21" xfId="0" applyFont="1" applyFill="1" applyBorder="1" applyAlignment="1">
      <alignment horizontal="left" vertical="center" wrapText="1"/>
    </xf>
    <xf numFmtId="172" fontId="27" fillId="0" borderId="27" xfId="0" applyNumberFormat="1" applyFont="1" applyFill="1" applyBorder="1" applyAlignment="1">
      <alignment horizontal="right" vertical="center" wrapText="1"/>
    </xf>
    <xf numFmtId="172" fontId="27" fillId="0" borderId="27" xfId="0" applyNumberFormat="1" applyFont="1" applyFill="1" applyBorder="1" applyAlignment="1">
      <alignment horizontal="right" wrapText="1"/>
    </xf>
    <xf numFmtId="0" fontId="5" fillId="0" borderId="21" xfId="0" applyFont="1" applyBorder="1" applyAlignment="1">
      <alignment wrapText="1"/>
    </xf>
    <xf numFmtId="0" fontId="5" fillId="0" borderId="21" xfId="0" applyFont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4" fillId="19" borderId="21" xfId="33" applyNumberFormat="1" applyFont="1" applyBorder="1" applyProtection="1">
      <alignment horizontal="left" vertical="top" wrapText="1"/>
      <protection/>
    </xf>
    <xf numFmtId="0" fontId="54" fillId="19" borderId="21" xfId="33" applyNumberFormat="1" applyFont="1" applyBorder="1" applyProtection="1">
      <alignment horizontal="left" vertical="top" wrapText="1"/>
      <protection/>
    </xf>
    <xf numFmtId="0" fontId="27" fillId="33" borderId="21" xfId="0" applyFont="1" applyFill="1" applyBorder="1" applyAlignment="1">
      <alignment horizontal="left" vertical="center" wrapText="1"/>
    </xf>
    <xf numFmtId="49" fontId="17" fillId="0" borderId="23" xfId="0" applyNumberFormat="1" applyFont="1" applyBorder="1" applyAlignment="1">
      <alignment horizontal="center"/>
    </xf>
    <xf numFmtId="0" fontId="0" fillId="0" borderId="26" xfId="0" applyBorder="1" applyAlignment="1">
      <alignment horizontal="center" vertical="top" wrapText="1"/>
    </xf>
    <xf numFmtId="49" fontId="27" fillId="19" borderId="21" xfId="34" applyNumberFormat="1" applyFont="1" applyBorder="1" applyProtection="1">
      <alignment horizontal="center" vertical="top" shrinkToFit="1"/>
      <protection/>
    </xf>
    <xf numFmtId="49" fontId="27" fillId="19" borderId="27" xfId="34" applyNumberFormat="1" applyFont="1" applyBorder="1" applyProtection="1">
      <alignment horizontal="center" vertical="top" shrinkToFit="1"/>
      <protection/>
    </xf>
    <xf numFmtId="49" fontId="27" fillId="0" borderId="21" xfId="0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wrapText="1"/>
    </xf>
    <xf numFmtId="49" fontId="27" fillId="0" borderId="27" xfId="0" applyNumberFormat="1" applyFont="1" applyFill="1" applyBorder="1" applyAlignment="1">
      <alignment horizontal="center" wrapText="1"/>
    </xf>
    <xf numFmtId="0" fontId="0" fillId="0" borderId="2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27" fillId="0" borderId="20" xfId="0" applyNumberFormat="1" applyFont="1" applyFill="1" applyBorder="1" applyAlignment="1">
      <alignment horizontal="center" shrinkToFit="1"/>
    </xf>
    <xf numFmtId="0" fontId="75" fillId="19" borderId="21" xfId="33" applyNumberFormat="1" applyFont="1" applyBorder="1" applyProtection="1">
      <alignment horizontal="left" vertical="top" wrapText="1"/>
      <protection/>
    </xf>
    <xf numFmtId="49" fontId="29" fillId="19" borderId="21" xfId="34" applyNumberFormat="1" applyFont="1" applyBorder="1" applyProtection="1">
      <alignment horizontal="center" vertical="top" shrinkToFit="1"/>
      <protection/>
    </xf>
    <xf numFmtId="49" fontId="75" fillId="19" borderId="21" xfId="34" applyNumberFormat="1" applyFont="1" applyBorder="1" applyProtection="1">
      <alignment horizontal="center" vertical="top" shrinkToFit="1"/>
      <protection/>
    </xf>
    <xf numFmtId="49" fontId="75" fillId="19" borderId="20" xfId="34" applyNumberFormat="1" applyFont="1" applyBorder="1" applyProtection="1">
      <alignment horizontal="center" vertical="top" shrinkToFit="1"/>
      <protection/>
    </xf>
    <xf numFmtId="49" fontId="75" fillId="19" borderId="27" xfId="34" applyNumberFormat="1" applyFont="1" applyBorder="1" applyProtection="1">
      <alignment horizontal="center" vertical="top" shrinkToFit="1"/>
      <protection/>
    </xf>
    <xf numFmtId="172" fontId="75" fillId="19" borderId="27" xfId="35" applyNumberFormat="1" applyFont="1" applyBorder="1" applyProtection="1">
      <alignment horizontal="right" vertical="top" shrinkToFit="1"/>
      <protection/>
    </xf>
    <xf numFmtId="49" fontId="29" fillId="19" borderId="20" xfId="34" applyNumberFormat="1" applyFont="1" applyBorder="1" applyProtection="1">
      <alignment horizontal="center" vertical="top" shrinkToFit="1"/>
      <protection/>
    </xf>
    <xf numFmtId="0" fontId="29" fillId="19" borderId="21" xfId="33" applyNumberFormat="1" applyFont="1" applyBorder="1" applyProtection="1">
      <alignment horizontal="left" vertical="top" wrapText="1"/>
      <protection/>
    </xf>
    <xf numFmtId="49" fontId="29" fillId="19" borderId="27" xfId="34" applyNumberFormat="1" applyFont="1" applyBorder="1" applyProtection="1">
      <alignment horizontal="center" vertical="top" shrinkToFit="1"/>
      <protection/>
    </xf>
    <xf numFmtId="0" fontId="29" fillId="33" borderId="21" xfId="0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center" shrinkToFit="1"/>
    </xf>
    <xf numFmtId="0" fontId="29" fillId="0" borderId="27" xfId="0" applyFont="1" applyFill="1" applyBorder="1" applyAlignment="1">
      <alignment horizontal="center" vertical="center" wrapText="1"/>
    </xf>
    <xf numFmtId="172" fontId="29" fillId="0" borderId="27" xfId="0" applyNumberFormat="1" applyFont="1" applyFill="1" applyBorder="1" applyAlignment="1">
      <alignment horizontal="right" vertical="center" wrapText="1"/>
    </xf>
    <xf numFmtId="49" fontId="29" fillId="0" borderId="21" xfId="0" applyNumberFormat="1" applyFont="1" applyFill="1" applyBorder="1" applyAlignment="1">
      <alignment horizontal="center" wrapText="1"/>
    </xf>
    <xf numFmtId="49" fontId="29" fillId="0" borderId="27" xfId="0" applyNumberFormat="1" applyFont="1" applyFill="1" applyBorder="1" applyAlignment="1">
      <alignment horizontal="center" wrapText="1"/>
    </xf>
    <xf numFmtId="172" fontId="29" fillId="0" borderId="27" xfId="0" applyNumberFormat="1" applyFont="1" applyFill="1" applyBorder="1" applyAlignment="1">
      <alignment horizontal="right" wrapText="1"/>
    </xf>
    <xf numFmtId="0" fontId="30" fillId="0" borderId="21" xfId="0" applyFont="1" applyBorder="1" applyAlignment="1">
      <alignment wrapText="1"/>
    </xf>
    <xf numFmtId="0" fontId="30" fillId="0" borderId="21" xfId="0" applyFont="1" applyBorder="1" applyAlignment="1">
      <alignment horizontal="left" wrapText="1"/>
    </xf>
    <xf numFmtId="0" fontId="30" fillId="0" borderId="21" xfId="0" applyFont="1" applyFill="1" applyBorder="1" applyAlignment="1">
      <alignment horizontal="left" wrapText="1"/>
    </xf>
    <xf numFmtId="0" fontId="75" fillId="19" borderId="37" xfId="33" applyNumberFormat="1" applyFont="1" applyBorder="1" applyProtection="1">
      <alignment horizontal="left" vertical="top" wrapText="1"/>
      <protection/>
    </xf>
    <xf numFmtId="49" fontId="29" fillId="19" borderId="37" xfId="34" applyNumberFormat="1" applyFont="1" applyBorder="1" applyProtection="1">
      <alignment horizontal="center" vertical="top" shrinkToFit="1"/>
      <protection/>
    </xf>
    <xf numFmtId="49" fontId="29" fillId="19" borderId="24" xfId="34" applyNumberFormat="1" applyFont="1" applyBorder="1" applyProtection="1">
      <alignment horizontal="center" vertical="top" shrinkToFit="1"/>
      <protection/>
    </xf>
    <xf numFmtId="49" fontId="75" fillId="19" borderId="38" xfId="34" applyNumberFormat="1" applyFont="1" applyBorder="1" applyProtection="1">
      <alignment horizontal="center" vertical="top" shrinkToFit="1"/>
      <protection/>
    </xf>
    <xf numFmtId="172" fontId="75" fillId="19" borderId="38" xfId="35" applyNumberFormat="1" applyFont="1" applyBorder="1" applyProtection="1">
      <alignment horizontal="right" vertical="top" shrinkToFit="1"/>
      <protection/>
    </xf>
    <xf numFmtId="0" fontId="76" fillId="19" borderId="39" xfId="36" applyNumberFormat="1" applyFont="1" applyBorder="1" applyAlignment="1" applyProtection="1">
      <alignment horizontal="left" vertical="top" wrapText="1"/>
      <protection/>
    </xf>
    <xf numFmtId="0" fontId="76" fillId="19" borderId="11" xfId="36" applyNumberFormat="1" applyFont="1" applyBorder="1" applyAlignment="1" applyProtection="1">
      <alignment horizontal="left" vertical="top" wrapText="1"/>
      <protection/>
    </xf>
    <xf numFmtId="4" fontId="76" fillId="20" borderId="40" xfId="37" applyNumberFormat="1" applyFont="1" applyBorder="1" applyProtection="1">
      <alignment horizontal="right" vertical="top" shrinkToFit="1"/>
      <protection/>
    </xf>
    <xf numFmtId="172" fontId="76" fillId="20" borderId="41" xfId="37" applyNumberFormat="1" applyFont="1" applyBorder="1" applyProtection="1">
      <alignment horizontal="right" vertical="top" shrinkToFit="1"/>
      <protection/>
    </xf>
    <xf numFmtId="172" fontId="7" fillId="0" borderId="20" xfId="0" applyNumberFormat="1" applyFont="1" applyFill="1" applyBorder="1" applyAlignment="1">
      <alignment horizontal="center"/>
    </xf>
    <xf numFmtId="172" fontId="5" fillId="0" borderId="2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172" fontId="17" fillId="0" borderId="1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2" fontId="74" fillId="19" borderId="27" xfId="35" applyNumberFormat="1" applyFont="1" applyBorder="1" applyProtection="1">
      <alignment horizontal="right" vertical="top" shrinkToFit="1"/>
      <protection/>
    </xf>
    <xf numFmtId="0" fontId="5" fillId="0" borderId="21" xfId="0" applyFont="1" applyFill="1" applyBorder="1" applyAlignment="1">
      <alignment/>
    </xf>
    <xf numFmtId="0" fontId="0" fillId="0" borderId="21" xfId="0" applyBorder="1" applyAlignment="1">
      <alignment wrapText="1"/>
    </xf>
    <xf numFmtId="0" fontId="55" fillId="19" borderId="11" xfId="36" applyNumberFormat="1" applyBorder="1" applyAlignment="1" applyProtection="1">
      <alignment horizontal="right" vertical="top" wrapText="1"/>
      <protection/>
    </xf>
    <xf numFmtId="0" fontId="3" fillId="0" borderId="0" xfId="59" applyFont="1" applyFill="1" applyAlignment="1">
      <alignment horizontal="center" wrapText="1"/>
      <protection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 vertical="center"/>
      <protection/>
    </xf>
    <xf numFmtId="0" fontId="18" fillId="0" borderId="12" xfId="59" applyFont="1" applyFill="1" applyBorder="1" applyAlignment="1">
      <alignment horizontal="center" vertical="top" wrapText="1"/>
      <protection/>
    </xf>
    <xf numFmtId="0" fontId="18" fillId="0" borderId="36" xfId="59" applyFont="1" applyFill="1" applyBorder="1" applyAlignment="1">
      <alignment horizontal="center" vertical="center" wrapText="1"/>
      <protection/>
    </xf>
    <xf numFmtId="0" fontId="18" fillId="0" borderId="11" xfId="59" applyFont="1" applyFill="1" applyBorder="1" applyAlignment="1">
      <alignment horizontal="center" vertical="center" wrapText="1"/>
      <protection/>
    </xf>
    <xf numFmtId="0" fontId="3" fillId="44" borderId="11" xfId="59" applyFont="1" applyFill="1" applyBorder="1" applyAlignment="1">
      <alignment horizontal="left" wrapText="1"/>
      <protection/>
    </xf>
    <xf numFmtId="177" fontId="18" fillId="44" borderId="11" xfId="59" applyNumberFormat="1" applyFont="1" applyFill="1" applyBorder="1" applyAlignment="1">
      <alignment horizontal="right" vertical="center" wrapText="1"/>
      <protection/>
    </xf>
    <xf numFmtId="0" fontId="18" fillId="44" borderId="11" xfId="0" applyFont="1" applyFill="1" applyBorder="1" applyAlignment="1">
      <alignment wrapText="1"/>
    </xf>
    <xf numFmtId="177" fontId="18" fillId="44" borderId="11" xfId="0" applyNumberFormat="1" applyFont="1" applyFill="1" applyBorder="1" applyAlignment="1">
      <alignment horizontal="right" vertical="center" wrapText="1"/>
    </xf>
    <xf numFmtId="0" fontId="3" fillId="44" borderId="11" xfId="59" applyFont="1" applyFill="1" applyBorder="1" applyAlignment="1">
      <alignment wrapText="1"/>
      <protection/>
    </xf>
    <xf numFmtId="177" fontId="3" fillId="44" borderId="11" xfId="59" applyNumberFormat="1" applyFont="1" applyFill="1" applyBorder="1" applyAlignment="1">
      <alignment horizontal="right" vertical="center" wrapText="1"/>
      <protection/>
    </xf>
    <xf numFmtId="177" fontId="3" fillId="44" borderId="11" xfId="0" applyNumberFormat="1" applyFont="1" applyFill="1" applyBorder="1" applyAlignment="1">
      <alignment horizontal="center" vertical="center" wrapText="1"/>
    </xf>
    <xf numFmtId="177" fontId="3" fillId="44" borderId="11" xfId="0" applyNumberFormat="1" applyFont="1" applyFill="1" applyBorder="1" applyAlignment="1">
      <alignment horizontal="right" vertical="center" wrapText="1"/>
    </xf>
    <xf numFmtId="0" fontId="3" fillId="44" borderId="11" xfId="0" applyFont="1" applyFill="1" applyBorder="1" applyAlignment="1">
      <alignment wrapText="1"/>
    </xf>
    <xf numFmtId="172" fontId="55" fillId="20" borderId="11" xfId="37" applyNumberFormat="1" applyBorder="1" applyProtection="1">
      <alignment horizontal="right" vertical="top" shrinkToFit="1"/>
      <protection/>
    </xf>
    <xf numFmtId="172" fontId="7" fillId="0" borderId="27" xfId="0" applyNumberFormat="1" applyFont="1" applyBorder="1" applyAlignment="1">
      <alignment horizontal="center" vertical="top"/>
    </xf>
    <xf numFmtId="172" fontId="5" fillId="0" borderId="27" xfId="0" applyNumberFormat="1" applyFont="1" applyBorder="1" applyAlignment="1">
      <alignment horizontal="center" vertical="top"/>
    </xf>
    <xf numFmtId="172" fontId="0" fillId="0" borderId="0" xfId="0" applyNumberFormat="1" applyAlignment="1">
      <alignment horizontal="center"/>
    </xf>
    <xf numFmtId="0" fontId="0" fillId="0" borderId="11" xfId="0" applyFont="1" applyBorder="1" applyAlignment="1">
      <alignment/>
    </xf>
    <xf numFmtId="0" fontId="17" fillId="0" borderId="11" xfId="0" applyFont="1" applyBorder="1" applyAlignment="1">
      <alignment horizontal="left" wrapText="1"/>
    </xf>
    <xf numFmtId="0" fontId="17" fillId="0" borderId="11" xfId="0" applyFont="1" applyBorder="1" applyAlignment="1">
      <alignment/>
    </xf>
    <xf numFmtId="177" fontId="17" fillId="0" borderId="11" xfId="0" applyNumberFormat="1" applyFont="1" applyBorder="1" applyAlignment="1">
      <alignment/>
    </xf>
    <xf numFmtId="0" fontId="17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177" fontId="0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0" fontId="0" fillId="0" borderId="11" xfId="0" applyBorder="1" applyAlignment="1">
      <alignment horizontal="left" wrapText="1"/>
    </xf>
    <xf numFmtId="4" fontId="17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49" fontId="18" fillId="0" borderId="27" xfId="0" applyNumberFormat="1" applyFont="1" applyFill="1" applyBorder="1" applyAlignment="1">
      <alignment horizontal="center" wrapText="1"/>
    </xf>
    <xf numFmtId="172" fontId="17" fillId="0" borderId="27" xfId="0" applyNumberFormat="1" applyFont="1" applyBorder="1" applyAlignment="1">
      <alignment horizontal="center"/>
    </xf>
    <xf numFmtId="49" fontId="31" fillId="19" borderId="21" xfId="34" applyNumberFormat="1" applyFont="1" applyBorder="1" applyProtection="1">
      <alignment horizontal="center" vertical="top" shrinkToFit="1"/>
      <protection/>
    </xf>
    <xf numFmtId="49" fontId="31" fillId="19" borderId="20" xfId="34" applyNumberFormat="1" applyFont="1" applyBorder="1" applyProtection="1">
      <alignment horizontal="center" vertical="top" shrinkToFit="1"/>
      <protection/>
    </xf>
    <xf numFmtId="49" fontId="77" fillId="19" borderId="27" xfId="34" applyNumberFormat="1" applyFont="1" applyBorder="1" applyProtection="1">
      <alignment horizontal="center" vertical="top" shrinkToFit="1"/>
      <protection/>
    </xf>
    <xf numFmtId="172" fontId="77" fillId="19" borderId="27" xfId="35" applyNumberFormat="1" applyFont="1" applyBorder="1" applyProtection="1">
      <alignment horizontal="right" vertical="top" shrinkToFit="1"/>
      <protection/>
    </xf>
    <xf numFmtId="49" fontId="31" fillId="19" borderId="0" xfId="34" applyNumberFormat="1" applyFont="1" applyBorder="1" applyProtection="1">
      <alignment horizontal="center" vertical="top" shrinkToFit="1"/>
      <protection/>
    </xf>
    <xf numFmtId="49" fontId="29" fillId="19" borderId="0" xfId="34" applyNumberFormat="1" applyFont="1" applyBorder="1" applyProtection="1">
      <alignment horizontal="center" vertical="top" shrinkToFit="1"/>
      <protection/>
    </xf>
    <xf numFmtId="0" fontId="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72" fontId="0" fillId="0" borderId="20" xfId="0" applyNumberFormat="1" applyBorder="1" applyAlignment="1">
      <alignment horizontal="center"/>
    </xf>
    <xf numFmtId="4" fontId="55" fillId="20" borderId="42" xfId="37" applyNumberFormat="1" applyBorder="1" applyProtection="1">
      <alignment horizontal="right" vertical="top" shrinkToFit="1"/>
      <protection/>
    </xf>
    <xf numFmtId="172" fontId="55" fillId="20" borderId="43" xfId="37" applyNumberFormat="1" applyBorder="1" applyProtection="1">
      <alignment horizontal="right" vertical="top" shrinkToFit="1"/>
      <protection/>
    </xf>
    <xf numFmtId="2" fontId="17" fillId="0" borderId="11" xfId="0" applyNumberFormat="1" applyFont="1" applyBorder="1" applyAlignment="1">
      <alignment/>
    </xf>
    <xf numFmtId="2" fontId="25" fillId="0" borderId="20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 horizontal="center" vertical="center" wrapText="1"/>
    </xf>
    <xf numFmtId="3" fontId="6" fillId="0" borderId="4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wrapText="1"/>
    </xf>
    <xf numFmtId="0" fontId="18" fillId="0" borderId="0" xfId="59" applyFont="1" applyFill="1" applyAlignment="1">
      <alignment horizontal="center" wrapText="1"/>
      <protection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6" xfId="34"/>
    <cellStyle name="xl37" xfId="35"/>
    <cellStyle name="xl39" xfId="36"/>
    <cellStyle name="xl4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pane xSplit="3" ySplit="5" topLeftCell="O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35" sqref="W35"/>
    </sheetView>
  </sheetViews>
  <sheetFormatPr defaultColWidth="9.00390625" defaultRowHeight="12.75"/>
  <cols>
    <col min="1" max="1" width="5.625" style="0" customWidth="1"/>
    <col min="2" max="2" width="23.25390625" style="0" customWidth="1"/>
    <col min="3" max="4" width="10.375" style="0" customWidth="1"/>
    <col min="5" max="5" width="10.625" style="0" customWidth="1"/>
    <col min="6" max="6" width="11.00390625" style="0" customWidth="1"/>
    <col min="8" max="8" width="10.25390625" style="0" customWidth="1"/>
    <col min="9" max="9" width="9.625" style="0" bestFit="1" customWidth="1"/>
    <col min="10" max="10" width="10.375" style="0" customWidth="1"/>
    <col min="11" max="11" width="10.25390625" style="0" customWidth="1"/>
    <col min="12" max="12" width="10.75390625" style="0" customWidth="1"/>
    <col min="13" max="13" width="10.25390625" style="0" customWidth="1"/>
    <col min="14" max="14" width="9.625" style="0" bestFit="1" customWidth="1"/>
    <col min="15" max="15" width="10.25390625" style="0" customWidth="1"/>
    <col min="16" max="16" width="10.75390625" style="0" customWidth="1"/>
    <col min="17" max="17" width="10.625" style="0" bestFit="1" customWidth="1"/>
    <col min="18" max="18" width="10.875" style="0" customWidth="1"/>
    <col min="19" max="19" width="10.75390625" style="0" customWidth="1"/>
    <col min="20" max="20" width="10.625" style="0" customWidth="1"/>
    <col min="21" max="21" width="9.875" style="0" customWidth="1"/>
    <col min="22" max="22" width="11.25390625" style="0" customWidth="1"/>
    <col min="23" max="23" width="12.125" style="0" customWidth="1"/>
  </cols>
  <sheetData>
    <row r="1" spans="1:22" ht="12.75">
      <c r="A1" s="85" t="s">
        <v>237</v>
      </c>
      <c r="C1" s="86"/>
      <c r="D1" s="87" t="s">
        <v>290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3" ht="12.75">
      <c r="A2" s="88"/>
      <c r="B2" s="88"/>
      <c r="C2" s="89">
        <v>210</v>
      </c>
      <c r="D2" s="90">
        <v>211</v>
      </c>
      <c r="E2" s="90">
        <v>213</v>
      </c>
      <c r="F2" s="90">
        <v>220</v>
      </c>
      <c r="G2" s="90">
        <v>221</v>
      </c>
      <c r="H2" s="90">
        <v>222</v>
      </c>
      <c r="I2" s="90">
        <v>223</v>
      </c>
      <c r="J2" s="90">
        <v>224</v>
      </c>
      <c r="K2" s="90">
        <v>225</v>
      </c>
      <c r="L2" s="90">
        <v>226</v>
      </c>
      <c r="M2" s="90">
        <v>241</v>
      </c>
      <c r="N2" s="90">
        <v>251</v>
      </c>
      <c r="O2" s="90">
        <v>263</v>
      </c>
      <c r="P2" s="90">
        <v>290</v>
      </c>
      <c r="Q2" s="90">
        <v>300</v>
      </c>
      <c r="R2" s="90">
        <v>310</v>
      </c>
      <c r="S2" s="91" t="s">
        <v>238</v>
      </c>
      <c r="T2" s="90" t="s">
        <v>239</v>
      </c>
      <c r="U2" s="90" t="s">
        <v>240</v>
      </c>
      <c r="V2" s="90" t="s">
        <v>241</v>
      </c>
      <c r="W2" s="90" t="s">
        <v>242</v>
      </c>
    </row>
    <row r="3" spans="1:23" ht="12.75">
      <c r="A3" s="92"/>
      <c r="B3" s="92"/>
      <c r="C3" s="93" t="s">
        <v>243</v>
      </c>
      <c r="D3" s="94" t="s">
        <v>243</v>
      </c>
      <c r="E3" s="94" t="s">
        <v>243</v>
      </c>
      <c r="F3" s="94" t="s">
        <v>243</v>
      </c>
      <c r="G3" s="94" t="s">
        <v>243</v>
      </c>
      <c r="H3" s="94" t="s">
        <v>243</v>
      </c>
      <c r="I3" s="94" t="s">
        <v>243</v>
      </c>
      <c r="J3" s="94" t="s">
        <v>243</v>
      </c>
      <c r="K3" s="94" t="s">
        <v>243</v>
      </c>
      <c r="L3" s="94" t="s">
        <v>243</v>
      </c>
      <c r="M3" s="94" t="s">
        <v>243</v>
      </c>
      <c r="N3" s="94" t="s">
        <v>243</v>
      </c>
      <c r="O3" s="94" t="s">
        <v>243</v>
      </c>
      <c r="P3" s="94" t="s">
        <v>243</v>
      </c>
      <c r="Q3" s="94" t="s">
        <v>243</v>
      </c>
      <c r="R3" s="94" t="s">
        <v>243</v>
      </c>
      <c r="S3" s="95" t="s">
        <v>243</v>
      </c>
      <c r="T3" s="94" t="s">
        <v>243</v>
      </c>
      <c r="U3" s="94" t="s">
        <v>243</v>
      </c>
      <c r="V3" s="94" t="s">
        <v>243</v>
      </c>
      <c r="W3" s="94" t="s">
        <v>243</v>
      </c>
    </row>
    <row r="4" spans="1:23" ht="25.5">
      <c r="A4" s="96" t="s">
        <v>244</v>
      </c>
      <c r="B4" s="97" t="s">
        <v>245</v>
      </c>
      <c r="C4" s="98">
        <f aca="true" t="shared" si="0" ref="C4:W4">C5+C6+C11+C12</f>
        <v>3732500</v>
      </c>
      <c r="D4" s="99">
        <f t="shared" si="0"/>
        <v>2866700</v>
      </c>
      <c r="E4" s="99">
        <f t="shared" si="0"/>
        <v>865800</v>
      </c>
      <c r="F4" s="99">
        <f t="shared" si="0"/>
        <v>113770</v>
      </c>
      <c r="G4" s="99">
        <f t="shared" si="0"/>
        <v>9970</v>
      </c>
      <c r="H4" s="99">
        <f t="shared" si="0"/>
        <v>0</v>
      </c>
      <c r="I4" s="99">
        <f t="shared" si="0"/>
        <v>100000</v>
      </c>
      <c r="J4" s="99">
        <f t="shared" si="0"/>
        <v>0</v>
      </c>
      <c r="K4" s="99">
        <f t="shared" si="0"/>
        <v>1000</v>
      </c>
      <c r="L4" s="99">
        <f t="shared" si="0"/>
        <v>2800</v>
      </c>
      <c r="M4" s="99">
        <f t="shared" si="0"/>
        <v>0</v>
      </c>
      <c r="N4" s="99">
        <f t="shared" si="0"/>
        <v>0</v>
      </c>
      <c r="O4" s="99">
        <f t="shared" si="0"/>
        <v>0</v>
      </c>
      <c r="P4" s="99">
        <f t="shared" si="0"/>
        <v>78000</v>
      </c>
      <c r="Q4" s="99">
        <f t="shared" si="0"/>
        <v>145200</v>
      </c>
      <c r="R4" s="99">
        <f t="shared" si="0"/>
        <v>0</v>
      </c>
      <c r="S4" s="100">
        <f t="shared" si="0"/>
        <v>145200</v>
      </c>
      <c r="T4" s="99">
        <f t="shared" si="0"/>
        <v>130000</v>
      </c>
      <c r="U4" s="99">
        <f t="shared" si="0"/>
        <v>10700</v>
      </c>
      <c r="V4" s="99">
        <f t="shared" si="0"/>
        <v>4500</v>
      </c>
      <c r="W4" s="99">
        <f t="shared" si="0"/>
        <v>4069470</v>
      </c>
    </row>
    <row r="5" spans="1:23" ht="12.75">
      <c r="A5" s="101" t="s">
        <v>246</v>
      </c>
      <c r="B5" s="102" t="s">
        <v>247</v>
      </c>
      <c r="C5" s="103">
        <f>D5+E5</f>
        <v>297300</v>
      </c>
      <c r="D5" s="104">
        <v>228300</v>
      </c>
      <c r="E5" s="105">
        <v>69000</v>
      </c>
      <c r="F5" s="104">
        <f>G5+H5+I5+J5+K5+L5</f>
        <v>0</v>
      </c>
      <c r="G5" s="104"/>
      <c r="H5" s="106"/>
      <c r="I5" s="106"/>
      <c r="J5" s="106"/>
      <c r="K5" s="106"/>
      <c r="L5" s="106"/>
      <c r="M5" s="106"/>
      <c r="N5" s="106"/>
      <c r="O5" s="106"/>
      <c r="P5" s="106"/>
      <c r="Q5" s="106">
        <f>R5+S5</f>
        <v>0</v>
      </c>
      <c r="R5" s="106"/>
      <c r="S5" s="107">
        <f>T5+U5+V5</f>
        <v>0</v>
      </c>
      <c r="T5" s="106"/>
      <c r="U5" s="106"/>
      <c r="V5" s="106"/>
      <c r="W5" s="104">
        <f>C5+F5+M5+N5+O5+P5+Q5</f>
        <v>297300</v>
      </c>
    </row>
    <row r="6" spans="1:23" ht="12.75">
      <c r="A6" s="101" t="s">
        <v>248</v>
      </c>
      <c r="B6" s="102" t="s">
        <v>249</v>
      </c>
      <c r="C6" s="103">
        <f>D6+E6</f>
        <v>3435200</v>
      </c>
      <c r="D6" s="104">
        <f>930300+1983300+228000+300-503500</f>
        <v>2638400</v>
      </c>
      <c r="E6" s="105">
        <f>948800-152000</f>
        <v>796800</v>
      </c>
      <c r="F6" s="104">
        <f>G6+H6+I6+J6+K6+L6</f>
        <v>113770</v>
      </c>
      <c r="G6" s="104">
        <f>10000-30</f>
        <v>9970</v>
      </c>
      <c r="H6" s="104">
        <f>0</f>
        <v>0</v>
      </c>
      <c r="I6" s="104">
        <v>100000</v>
      </c>
      <c r="J6" s="106">
        <f>0</f>
        <v>0</v>
      </c>
      <c r="K6" s="106">
        <v>1000</v>
      </c>
      <c r="L6" s="106">
        <v>2800</v>
      </c>
      <c r="M6" s="104"/>
      <c r="N6" s="104"/>
      <c r="O6" s="104"/>
      <c r="P6" s="106">
        <v>0</v>
      </c>
      <c r="Q6" s="106">
        <f>R6+S6</f>
        <v>143000</v>
      </c>
      <c r="R6" s="106"/>
      <c r="S6" s="107">
        <f>T6+U6+V6</f>
        <v>143000</v>
      </c>
      <c r="T6" s="106">
        <v>130000</v>
      </c>
      <c r="U6" s="106">
        <v>8500</v>
      </c>
      <c r="V6" s="106">
        <v>4500</v>
      </c>
      <c r="W6" s="104">
        <f>C6+F6+M6+N6+O6+P6+Q6</f>
        <v>3691970</v>
      </c>
    </row>
    <row r="7" spans="1:23" ht="12.75">
      <c r="A7" s="101"/>
      <c r="B7" s="102">
        <v>244</v>
      </c>
      <c r="C7" s="103"/>
      <c r="D7" s="104"/>
      <c r="E7" s="105"/>
      <c r="F7" s="104">
        <f>G7+H7+I7+J7+K7+L7</f>
        <v>113770</v>
      </c>
      <c r="G7" s="104">
        <f>10000-30</f>
        <v>9970</v>
      </c>
      <c r="H7" s="104">
        <f>0</f>
        <v>0</v>
      </c>
      <c r="I7" s="104">
        <v>100000</v>
      </c>
      <c r="J7" s="106">
        <f>0</f>
        <v>0</v>
      </c>
      <c r="K7" s="106">
        <v>1000</v>
      </c>
      <c r="L7" s="106">
        <v>2800</v>
      </c>
      <c r="M7" s="104"/>
      <c r="N7" s="104"/>
      <c r="O7" s="104"/>
      <c r="P7" s="106">
        <v>0</v>
      </c>
      <c r="Q7" s="106">
        <f>R7+S7</f>
        <v>143000</v>
      </c>
      <c r="R7" s="106"/>
      <c r="S7" s="107">
        <f>T7+U7+V7</f>
        <v>143000</v>
      </c>
      <c r="T7" s="106">
        <v>130000</v>
      </c>
      <c r="U7" s="106">
        <v>8500</v>
      </c>
      <c r="V7" s="106">
        <v>4500</v>
      </c>
      <c r="W7" s="104">
        <f>C7+F7+M7+N7+O7+P7+Q7</f>
        <v>256770</v>
      </c>
    </row>
    <row r="8" spans="1:23" ht="12.75">
      <c r="A8" s="101"/>
      <c r="B8" s="102">
        <v>851</v>
      </c>
      <c r="C8" s="103"/>
      <c r="D8" s="104"/>
      <c r="E8" s="105"/>
      <c r="F8" s="104"/>
      <c r="G8" s="104"/>
      <c r="H8" s="104"/>
      <c r="I8" s="104"/>
      <c r="J8" s="106"/>
      <c r="K8" s="106"/>
      <c r="L8" s="106"/>
      <c r="M8" s="104"/>
      <c r="N8" s="104"/>
      <c r="O8" s="104"/>
      <c r="P8" s="106">
        <v>0</v>
      </c>
      <c r="Q8" s="106"/>
      <c r="R8" s="106"/>
      <c r="S8" s="107"/>
      <c r="T8" s="106"/>
      <c r="U8" s="106"/>
      <c r="V8" s="106"/>
      <c r="W8" s="104">
        <f>P8</f>
        <v>0</v>
      </c>
    </row>
    <row r="9" spans="1:23" ht="12.75">
      <c r="A9" s="101"/>
      <c r="B9" s="102">
        <v>852</v>
      </c>
      <c r="C9" s="103"/>
      <c r="D9" s="104"/>
      <c r="E9" s="105"/>
      <c r="F9" s="104"/>
      <c r="G9" s="104"/>
      <c r="H9" s="104"/>
      <c r="I9" s="104"/>
      <c r="J9" s="106"/>
      <c r="K9" s="106"/>
      <c r="L9" s="106"/>
      <c r="M9" s="104"/>
      <c r="N9" s="104"/>
      <c r="O9" s="104"/>
      <c r="P9" s="106">
        <v>0</v>
      </c>
      <c r="Q9" s="106"/>
      <c r="R9" s="106"/>
      <c r="S9" s="107"/>
      <c r="T9" s="106"/>
      <c r="U9" s="106"/>
      <c r="V9" s="106"/>
      <c r="W9" s="104">
        <f>P9</f>
        <v>0</v>
      </c>
    </row>
    <row r="10" spans="1:23" ht="12.75">
      <c r="A10" s="101"/>
      <c r="B10" s="102">
        <v>853</v>
      </c>
      <c r="C10" s="103"/>
      <c r="D10" s="104"/>
      <c r="E10" s="105"/>
      <c r="F10" s="104"/>
      <c r="G10" s="104"/>
      <c r="H10" s="104"/>
      <c r="I10" s="104"/>
      <c r="J10" s="106"/>
      <c r="K10" s="106"/>
      <c r="L10" s="106"/>
      <c r="M10" s="104"/>
      <c r="N10" s="104"/>
      <c r="O10" s="104"/>
      <c r="P10" s="106">
        <v>0</v>
      </c>
      <c r="Q10" s="106"/>
      <c r="R10" s="106"/>
      <c r="S10" s="107"/>
      <c r="T10" s="106"/>
      <c r="U10" s="106"/>
      <c r="V10" s="106"/>
      <c r="W10" s="104">
        <f>P10</f>
        <v>0</v>
      </c>
    </row>
    <row r="11" spans="1:23" ht="12.75">
      <c r="A11" s="101" t="s">
        <v>250</v>
      </c>
      <c r="B11" s="102" t="s">
        <v>251</v>
      </c>
      <c r="C11" s="103">
        <f>D11+E11</f>
        <v>0</v>
      </c>
      <c r="D11" s="104"/>
      <c r="E11" s="104"/>
      <c r="F11" s="104">
        <f>G11+H11+I11+J11+K11+L11</f>
        <v>0</v>
      </c>
      <c r="G11" s="104"/>
      <c r="H11" s="104"/>
      <c r="I11" s="104"/>
      <c r="J11" s="106"/>
      <c r="K11" s="106"/>
      <c r="L11" s="106"/>
      <c r="M11" s="104"/>
      <c r="N11" s="104"/>
      <c r="O11" s="104"/>
      <c r="P11" s="106">
        <v>48000</v>
      </c>
      <c r="Q11" s="106">
        <f>R11+S11</f>
        <v>0</v>
      </c>
      <c r="R11" s="104">
        <v>0</v>
      </c>
      <c r="S11" s="107">
        <f>T11+U11+V11</f>
        <v>0</v>
      </c>
      <c r="T11" s="104">
        <v>0</v>
      </c>
      <c r="U11" s="104">
        <v>0</v>
      </c>
      <c r="V11" s="104">
        <v>0</v>
      </c>
      <c r="W11" s="104">
        <f>C11+F11+M11+N11+O11+P11+Q11</f>
        <v>48000</v>
      </c>
    </row>
    <row r="12" spans="1:23" ht="38.25">
      <c r="A12" s="101" t="s">
        <v>252</v>
      </c>
      <c r="B12" s="108" t="s">
        <v>253</v>
      </c>
      <c r="C12" s="103">
        <f>D12+E12</f>
        <v>0</v>
      </c>
      <c r="D12" s="104"/>
      <c r="E12" s="104"/>
      <c r="F12" s="104">
        <f>G12+H12+I12+J12+K12+L12</f>
        <v>0</v>
      </c>
      <c r="G12" s="104"/>
      <c r="H12" s="104"/>
      <c r="I12" s="104"/>
      <c r="J12" s="106"/>
      <c r="K12" s="106"/>
      <c r="L12" s="106"/>
      <c r="M12" s="104"/>
      <c r="N12" s="104"/>
      <c r="O12" s="104"/>
      <c r="P12" s="106">
        <f>30000</f>
        <v>30000</v>
      </c>
      <c r="Q12" s="106">
        <f>R12+S12</f>
        <v>2200</v>
      </c>
      <c r="R12" s="106"/>
      <c r="S12" s="107">
        <f>T12+U12+V12</f>
        <v>2200</v>
      </c>
      <c r="T12" s="106">
        <f>20000-20000</f>
        <v>0</v>
      </c>
      <c r="U12" s="106">
        <f>700+1500</f>
        <v>2200</v>
      </c>
      <c r="V12" s="106"/>
      <c r="W12" s="104">
        <f>C12+F12+M12+N12+O12+P12+Q12</f>
        <v>32200</v>
      </c>
    </row>
    <row r="13" spans="1:23" ht="12.75">
      <c r="A13" s="109" t="s">
        <v>254</v>
      </c>
      <c r="B13" s="110" t="s">
        <v>255</v>
      </c>
      <c r="C13" s="98">
        <f>SUM(C14)</f>
        <v>282000</v>
      </c>
      <c r="D13" s="111">
        <f aca="true" t="shared" si="1" ref="D13:V13">D14</f>
        <v>216600</v>
      </c>
      <c r="E13" s="111">
        <f t="shared" si="1"/>
        <v>65400</v>
      </c>
      <c r="F13" s="111">
        <f t="shared" si="1"/>
        <v>3200</v>
      </c>
      <c r="G13" s="111">
        <f t="shared" si="1"/>
        <v>0</v>
      </c>
      <c r="H13" s="111">
        <f t="shared" si="1"/>
        <v>3200</v>
      </c>
      <c r="I13" s="111">
        <f t="shared" si="1"/>
        <v>0</v>
      </c>
      <c r="J13" s="111">
        <f t="shared" si="1"/>
        <v>0</v>
      </c>
      <c r="K13" s="111">
        <f t="shared" si="1"/>
        <v>0</v>
      </c>
      <c r="L13" s="111">
        <f t="shared" si="1"/>
        <v>0</v>
      </c>
      <c r="M13" s="111">
        <f t="shared" si="1"/>
        <v>0</v>
      </c>
      <c r="N13" s="111">
        <f t="shared" si="1"/>
        <v>0</v>
      </c>
      <c r="O13" s="111">
        <f t="shared" si="1"/>
        <v>0</v>
      </c>
      <c r="P13" s="111">
        <f t="shared" si="1"/>
        <v>0</v>
      </c>
      <c r="Q13" s="111">
        <f t="shared" si="1"/>
        <v>0</v>
      </c>
      <c r="R13" s="111">
        <f t="shared" si="1"/>
        <v>0</v>
      </c>
      <c r="S13" s="112">
        <f t="shared" si="1"/>
        <v>0</v>
      </c>
      <c r="T13" s="111">
        <f t="shared" si="1"/>
        <v>0</v>
      </c>
      <c r="U13" s="111">
        <f t="shared" si="1"/>
        <v>0</v>
      </c>
      <c r="V13" s="111">
        <f t="shared" si="1"/>
        <v>0</v>
      </c>
      <c r="W13" s="111">
        <f>D13+E13+G13+I13+K13+L13+P13+R13+T13+U13+H13+N13+O13+J13</f>
        <v>285200</v>
      </c>
    </row>
    <row r="14" spans="1:23" ht="38.25">
      <c r="A14" s="113" t="s">
        <v>256</v>
      </c>
      <c r="B14" s="114" t="s">
        <v>257</v>
      </c>
      <c r="C14" s="115">
        <f>D14+E14</f>
        <v>282000</v>
      </c>
      <c r="D14" s="116">
        <v>216600</v>
      </c>
      <c r="E14" s="116">
        <v>65400</v>
      </c>
      <c r="F14" s="104">
        <f>G14+H14+I14+J14+K14+L14</f>
        <v>3200</v>
      </c>
      <c r="G14" s="116">
        <v>0</v>
      </c>
      <c r="H14" s="116">
        <v>3200</v>
      </c>
      <c r="I14" s="116"/>
      <c r="J14" s="116">
        <v>0</v>
      </c>
      <c r="K14" s="116"/>
      <c r="L14" s="116"/>
      <c r="M14" s="116"/>
      <c r="N14" s="116"/>
      <c r="O14" s="116"/>
      <c r="P14" s="106"/>
      <c r="Q14" s="106">
        <f>R14+S14</f>
        <v>0</v>
      </c>
      <c r="R14" s="116"/>
      <c r="S14" s="107">
        <f>T14+U14+V14</f>
        <v>0</v>
      </c>
      <c r="T14" s="117"/>
      <c r="U14" s="117"/>
      <c r="V14" s="117"/>
      <c r="W14" s="104">
        <f>C14+F14+M14+N14+O14+P14+Q14</f>
        <v>285200</v>
      </c>
    </row>
    <row r="15" spans="1:23" ht="25.5">
      <c r="A15" s="118" t="s">
        <v>258</v>
      </c>
      <c r="B15" s="119" t="s">
        <v>259</v>
      </c>
      <c r="C15" s="98">
        <f aca="true" t="shared" si="2" ref="C15:W15">C16+C17+C18</f>
        <v>64000</v>
      </c>
      <c r="D15" s="120">
        <f t="shared" si="2"/>
        <v>49200</v>
      </c>
      <c r="E15" s="120">
        <f t="shared" si="2"/>
        <v>14800</v>
      </c>
      <c r="F15" s="120">
        <f t="shared" si="2"/>
        <v>2884400</v>
      </c>
      <c r="G15" s="120">
        <f t="shared" si="2"/>
        <v>3300</v>
      </c>
      <c r="H15" s="120">
        <f t="shared" si="2"/>
        <v>0</v>
      </c>
      <c r="I15" s="120">
        <f t="shared" si="2"/>
        <v>0</v>
      </c>
      <c r="J15" s="120">
        <f t="shared" si="2"/>
        <v>0</v>
      </c>
      <c r="K15" s="120">
        <f t="shared" si="2"/>
        <v>2881100</v>
      </c>
      <c r="L15" s="120">
        <f t="shared" si="2"/>
        <v>0</v>
      </c>
      <c r="M15" s="120">
        <f t="shared" si="2"/>
        <v>0</v>
      </c>
      <c r="N15" s="120">
        <f t="shared" si="2"/>
        <v>0</v>
      </c>
      <c r="O15" s="120">
        <f t="shared" si="2"/>
        <v>0</v>
      </c>
      <c r="P15" s="120">
        <f t="shared" si="2"/>
        <v>0</v>
      </c>
      <c r="Q15" s="120">
        <f t="shared" si="2"/>
        <v>0</v>
      </c>
      <c r="R15" s="120">
        <f t="shared" si="2"/>
        <v>0</v>
      </c>
      <c r="S15" s="120">
        <f t="shared" si="2"/>
        <v>0</v>
      </c>
      <c r="T15" s="120">
        <f t="shared" si="2"/>
        <v>0</v>
      </c>
      <c r="U15" s="120">
        <f t="shared" si="2"/>
        <v>0</v>
      </c>
      <c r="V15" s="120">
        <f t="shared" si="2"/>
        <v>0</v>
      </c>
      <c r="W15" s="120">
        <f t="shared" si="2"/>
        <v>2948400</v>
      </c>
    </row>
    <row r="16" spans="1:23" ht="25.5">
      <c r="A16" s="113" t="s">
        <v>260</v>
      </c>
      <c r="B16" s="121" t="s">
        <v>261</v>
      </c>
      <c r="C16" s="115">
        <f>D16+E16</f>
        <v>64000</v>
      </c>
      <c r="D16" s="116">
        <f>49200</f>
        <v>49200</v>
      </c>
      <c r="E16" s="116">
        <v>14800</v>
      </c>
      <c r="F16" s="104">
        <f>G16+H16+I16+J16+K16+L16</f>
        <v>3300</v>
      </c>
      <c r="G16" s="116">
        <v>3300</v>
      </c>
      <c r="H16" s="116"/>
      <c r="I16" s="116"/>
      <c r="J16" s="116"/>
      <c r="K16" s="116"/>
      <c r="L16" s="116"/>
      <c r="M16" s="116"/>
      <c r="N16" s="116"/>
      <c r="O16" s="116"/>
      <c r="P16" s="106"/>
      <c r="Q16" s="106">
        <f>R16+S16</f>
        <v>0</v>
      </c>
      <c r="R16" s="116"/>
      <c r="S16" s="107">
        <f>T16+U16+V16</f>
        <v>0</v>
      </c>
      <c r="T16" s="116"/>
      <c r="U16" s="116"/>
      <c r="V16" s="116"/>
      <c r="W16" s="104">
        <f aca="true" t="shared" si="3" ref="W16:W32">C16+F16+M16+N16+O16+P16+Q16</f>
        <v>67300</v>
      </c>
    </row>
    <row r="17" spans="1:23" ht="12.75">
      <c r="A17" s="101" t="s">
        <v>262</v>
      </c>
      <c r="B17" s="122" t="s">
        <v>263</v>
      </c>
      <c r="C17" s="103">
        <f>D17+E17</f>
        <v>0</v>
      </c>
      <c r="D17" s="104"/>
      <c r="E17" s="104"/>
      <c r="F17" s="104">
        <f>G17+H17+I17+J17+K17+L17</f>
        <v>2881100</v>
      </c>
      <c r="G17" s="104"/>
      <c r="H17" s="104"/>
      <c r="I17" s="104"/>
      <c r="J17" s="106"/>
      <c r="K17" s="106">
        <v>2881100</v>
      </c>
      <c r="L17" s="106"/>
      <c r="M17" s="104"/>
      <c r="N17" s="104"/>
      <c r="O17" s="104"/>
      <c r="P17" s="106"/>
      <c r="Q17" s="106">
        <f>R17+S17</f>
        <v>0</v>
      </c>
      <c r="R17" s="106"/>
      <c r="S17" s="107">
        <f>T17+U17+V17</f>
        <v>0</v>
      </c>
      <c r="T17" s="106"/>
      <c r="U17" s="106"/>
      <c r="V17" s="106"/>
      <c r="W17" s="104">
        <f t="shared" si="3"/>
        <v>2881100</v>
      </c>
    </row>
    <row r="18" spans="1:23" ht="25.5">
      <c r="A18" s="101" t="s">
        <v>264</v>
      </c>
      <c r="B18" s="123" t="s">
        <v>265</v>
      </c>
      <c r="C18" s="103">
        <f>D18+E18</f>
        <v>0</v>
      </c>
      <c r="D18" s="104"/>
      <c r="E18" s="104"/>
      <c r="F18" s="104">
        <f>G18+H18+I18+J18+K18+L18</f>
        <v>0</v>
      </c>
      <c r="G18" s="104"/>
      <c r="H18" s="104"/>
      <c r="I18" s="104"/>
      <c r="J18" s="106"/>
      <c r="K18" s="106"/>
      <c r="L18" s="106"/>
      <c r="M18" s="104"/>
      <c r="N18" s="104"/>
      <c r="O18" s="104"/>
      <c r="P18" s="106"/>
      <c r="Q18" s="106">
        <f>R18+S18</f>
        <v>0</v>
      </c>
      <c r="R18" s="106"/>
      <c r="S18" s="107">
        <f>T18+U18+V18</f>
        <v>0</v>
      </c>
      <c r="T18" s="106"/>
      <c r="U18" s="106"/>
      <c r="V18" s="106"/>
      <c r="W18" s="104">
        <f t="shared" si="3"/>
        <v>0</v>
      </c>
    </row>
    <row r="19" spans="1:23" ht="38.25">
      <c r="A19" s="124" t="s">
        <v>266</v>
      </c>
      <c r="B19" s="125" t="s">
        <v>267</v>
      </c>
      <c r="C19" s="98">
        <f aca="true" t="shared" si="4" ref="C19:W19">SUM(C20:C22)</f>
        <v>0</v>
      </c>
      <c r="D19" s="126">
        <f t="shared" si="4"/>
        <v>0</v>
      </c>
      <c r="E19" s="126">
        <f t="shared" si="4"/>
        <v>0</v>
      </c>
      <c r="F19" s="126">
        <f t="shared" si="4"/>
        <v>609000</v>
      </c>
      <c r="G19" s="126">
        <f t="shared" si="4"/>
        <v>0</v>
      </c>
      <c r="H19" s="126">
        <f t="shared" si="4"/>
        <v>0</v>
      </c>
      <c r="I19" s="126">
        <f t="shared" si="4"/>
        <v>609000</v>
      </c>
      <c r="J19" s="126">
        <f t="shared" si="4"/>
        <v>0</v>
      </c>
      <c r="K19" s="126">
        <f t="shared" si="4"/>
        <v>0</v>
      </c>
      <c r="L19" s="126">
        <f t="shared" si="4"/>
        <v>0</v>
      </c>
      <c r="M19" s="126">
        <f t="shared" si="4"/>
        <v>0</v>
      </c>
      <c r="N19" s="126">
        <f t="shared" si="4"/>
        <v>0</v>
      </c>
      <c r="O19" s="126">
        <f t="shared" si="4"/>
        <v>0</v>
      </c>
      <c r="P19" s="126">
        <f t="shared" si="4"/>
        <v>0</v>
      </c>
      <c r="Q19" s="126">
        <f t="shared" si="4"/>
        <v>0</v>
      </c>
      <c r="R19" s="126">
        <f t="shared" si="4"/>
        <v>0</v>
      </c>
      <c r="S19" s="127">
        <f t="shared" si="4"/>
        <v>0</v>
      </c>
      <c r="T19" s="126">
        <f t="shared" si="4"/>
        <v>0</v>
      </c>
      <c r="U19" s="126">
        <f t="shared" si="4"/>
        <v>0</v>
      </c>
      <c r="V19" s="126">
        <f t="shared" si="4"/>
        <v>0</v>
      </c>
      <c r="W19" s="126">
        <f t="shared" si="4"/>
        <v>609000</v>
      </c>
    </row>
    <row r="20" spans="1:23" ht="12.75">
      <c r="A20" s="101" t="s">
        <v>268</v>
      </c>
      <c r="B20" s="122" t="s">
        <v>269</v>
      </c>
      <c r="C20" s="103">
        <f>D20+E20</f>
        <v>0</v>
      </c>
      <c r="D20" s="104"/>
      <c r="E20" s="104"/>
      <c r="F20" s="104"/>
      <c r="G20" s="104"/>
      <c r="H20" s="104"/>
      <c r="I20" s="104"/>
      <c r="J20" s="106"/>
      <c r="K20" s="106"/>
      <c r="L20" s="106"/>
      <c r="M20" s="104"/>
      <c r="N20" s="104"/>
      <c r="O20" s="104"/>
      <c r="P20" s="106"/>
      <c r="Q20" s="106">
        <f>R20+S20</f>
        <v>0</v>
      </c>
      <c r="R20" s="128"/>
      <c r="S20" s="107">
        <f>T20+U20+V20</f>
        <v>0</v>
      </c>
      <c r="T20" s="106"/>
      <c r="U20" s="106"/>
      <c r="V20" s="106"/>
      <c r="W20" s="104">
        <f t="shared" si="3"/>
        <v>0</v>
      </c>
    </row>
    <row r="21" spans="1:23" ht="12.75">
      <c r="A21" s="113" t="s">
        <v>270</v>
      </c>
      <c r="B21" s="122" t="s">
        <v>271</v>
      </c>
      <c r="C21" s="103">
        <f>D21+E21</f>
        <v>0</v>
      </c>
      <c r="D21" s="105"/>
      <c r="E21" s="105"/>
      <c r="F21" s="104">
        <f>G21+H21+I21+J21+K21+L21</f>
        <v>309000</v>
      </c>
      <c r="G21" s="105"/>
      <c r="H21" s="105"/>
      <c r="I21" s="105">
        <v>309000</v>
      </c>
      <c r="J21" s="117"/>
      <c r="K21" s="117"/>
      <c r="L21" s="117"/>
      <c r="M21" s="105"/>
      <c r="N21" s="105"/>
      <c r="O21" s="105"/>
      <c r="P21" s="106"/>
      <c r="Q21" s="106">
        <f>R21+S21</f>
        <v>0</v>
      </c>
      <c r="R21" s="117"/>
      <c r="S21" s="107">
        <f>T21+U21+V21</f>
        <v>0</v>
      </c>
      <c r="T21" s="129"/>
      <c r="U21" s="117"/>
      <c r="V21" s="117"/>
      <c r="W21" s="104">
        <f t="shared" si="3"/>
        <v>309000</v>
      </c>
    </row>
    <row r="22" spans="1:23" ht="12.75">
      <c r="A22" s="113" t="s">
        <v>272</v>
      </c>
      <c r="B22" s="130" t="s">
        <v>273</v>
      </c>
      <c r="C22" s="103">
        <f>D22+E22</f>
        <v>0</v>
      </c>
      <c r="D22" s="105"/>
      <c r="E22" s="105"/>
      <c r="F22" s="104">
        <f>G22+H22+I22+J22+K22+L22</f>
        <v>300000</v>
      </c>
      <c r="G22" s="117"/>
      <c r="H22" s="117"/>
      <c r="I22" s="117">
        <v>300000</v>
      </c>
      <c r="J22" s="117"/>
      <c r="K22" s="117"/>
      <c r="L22" s="117"/>
      <c r="M22" s="117"/>
      <c r="N22" s="117"/>
      <c r="O22" s="117"/>
      <c r="P22" s="106"/>
      <c r="Q22" s="106">
        <f>R22+S22</f>
        <v>0</v>
      </c>
      <c r="R22" s="117">
        <f>90000+9000-99000</f>
        <v>0</v>
      </c>
      <c r="S22" s="107">
        <f>T22+U22+V22</f>
        <v>0</v>
      </c>
      <c r="T22" s="117"/>
      <c r="U22" s="117"/>
      <c r="V22" s="117"/>
      <c r="W22" s="104">
        <f t="shared" si="3"/>
        <v>300000</v>
      </c>
    </row>
    <row r="23" spans="1:23" ht="12.75">
      <c r="A23" s="131" t="s">
        <v>274</v>
      </c>
      <c r="B23" s="132" t="s">
        <v>275</v>
      </c>
      <c r="C23" s="98">
        <f>C24</f>
        <v>720000</v>
      </c>
      <c r="D23" s="133">
        <f aca="true" t="shared" si="5" ref="D23:W23">D24</f>
        <v>553000</v>
      </c>
      <c r="E23" s="133">
        <f t="shared" si="5"/>
        <v>167000</v>
      </c>
      <c r="F23" s="133">
        <f t="shared" si="5"/>
        <v>0</v>
      </c>
      <c r="G23" s="133">
        <f t="shared" si="5"/>
        <v>0</v>
      </c>
      <c r="H23" s="133">
        <f t="shared" si="5"/>
        <v>0</v>
      </c>
      <c r="I23" s="133">
        <f t="shared" si="5"/>
        <v>0</v>
      </c>
      <c r="J23" s="133">
        <f t="shared" si="5"/>
        <v>0</v>
      </c>
      <c r="K23" s="133">
        <f t="shared" si="5"/>
        <v>0</v>
      </c>
      <c r="L23" s="133">
        <f t="shared" si="5"/>
        <v>0</v>
      </c>
      <c r="M23" s="133">
        <f t="shared" si="5"/>
        <v>0</v>
      </c>
      <c r="N23" s="133">
        <f t="shared" si="5"/>
        <v>0</v>
      </c>
      <c r="O23" s="133">
        <f t="shared" si="5"/>
        <v>0</v>
      </c>
      <c r="P23" s="133">
        <f t="shared" si="5"/>
        <v>0</v>
      </c>
      <c r="Q23" s="133">
        <f t="shared" si="5"/>
        <v>0</v>
      </c>
      <c r="R23" s="133">
        <f t="shared" si="5"/>
        <v>0</v>
      </c>
      <c r="S23" s="133">
        <f t="shared" si="5"/>
        <v>0</v>
      </c>
      <c r="T23" s="133">
        <f t="shared" si="5"/>
        <v>0</v>
      </c>
      <c r="U23" s="133">
        <f t="shared" si="5"/>
        <v>0</v>
      </c>
      <c r="V23" s="133">
        <f t="shared" si="5"/>
        <v>0</v>
      </c>
      <c r="W23" s="133">
        <f t="shared" si="5"/>
        <v>720000</v>
      </c>
    </row>
    <row r="24" spans="1:23" ht="12.75">
      <c r="A24" s="101" t="s">
        <v>276</v>
      </c>
      <c r="B24" s="134" t="s">
        <v>277</v>
      </c>
      <c r="C24" s="103">
        <f>D24+E24</f>
        <v>720000</v>
      </c>
      <c r="D24" s="104">
        <v>553000</v>
      </c>
      <c r="E24" s="105">
        <v>167000</v>
      </c>
      <c r="F24" s="104">
        <f>G24+H24+I24+J24+K24+L24</f>
        <v>0</v>
      </c>
      <c r="G24" s="106"/>
      <c r="H24" s="106"/>
      <c r="I24" s="106"/>
      <c r="J24" s="106"/>
      <c r="K24" s="106"/>
      <c r="L24" s="106"/>
      <c r="M24" s="104"/>
      <c r="N24" s="106"/>
      <c r="O24" s="106"/>
      <c r="P24" s="106"/>
      <c r="Q24" s="106">
        <f>R24+S24</f>
        <v>0</v>
      </c>
      <c r="R24" s="106"/>
      <c r="S24" s="107">
        <f>T24+U24+V24</f>
        <v>0</v>
      </c>
      <c r="T24" s="106">
        <f>21000-10000-11000</f>
        <v>0</v>
      </c>
      <c r="U24" s="117"/>
      <c r="V24" s="117"/>
      <c r="W24" s="104">
        <f t="shared" si="3"/>
        <v>720000</v>
      </c>
    </row>
    <row r="25" spans="1:23" ht="12.75">
      <c r="A25" s="135" t="s">
        <v>278</v>
      </c>
      <c r="B25" s="136" t="s">
        <v>279</v>
      </c>
      <c r="C25" s="98">
        <f aca="true" t="shared" si="6" ref="C25:V25">C26</f>
        <v>0</v>
      </c>
      <c r="D25" s="137">
        <f t="shared" si="6"/>
        <v>0</v>
      </c>
      <c r="E25" s="137">
        <f t="shared" si="6"/>
        <v>0</v>
      </c>
      <c r="F25" s="137">
        <f t="shared" si="6"/>
        <v>0</v>
      </c>
      <c r="G25" s="137">
        <f t="shared" si="6"/>
        <v>0</v>
      </c>
      <c r="H25" s="137">
        <f t="shared" si="6"/>
        <v>0</v>
      </c>
      <c r="I25" s="137">
        <f t="shared" si="6"/>
        <v>0</v>
      </c>
      <c r="J25" s="137">
        <f t="shared" si="6"/>
        <v>0</v>
      </c>
      <c r="K25" s="137">
        <f t="shared" si="6"/>
        <v>0</v>
      </c>
      <c r="L25" s="137">
        <f t="shared" si="6"/>
        <v>0</v>
      </c>
      <c r="M25" s="137">
        <f t="shared" si="6"/>
        <v>0</v>
      </c>
      <c r="N25" s="137">
        <f t="shared" si="6"/>
        <v>0</v>
      </c>
      <c r="O25" s="137">
        <f t="shared" si="6"/>
        <v>120000</v>
      </c>
      <c r="P25" s="137">
        <f t="shared" si="6"/>
        <v>0</v>
      </c>
      <c r="Q25" s="137">
        <f t="shared" si="6"/>
        <v>0</v>
      </c>
      <c r="R25" s="137">
        <f t="shared" si="6"/>
        <v>0</v>
      </c>
      <c r="S25" s="138">
        <f t="shared" si="6"/>
        <v>0</v>
      </c>
      <c r="T25" s="137">
        <f t="shared" si="6"/>
        <v>0</v>
      </c>
      <c r="U25" s="137">
        <f t="shared" si="6"/>
        <v>0</v>
      </c>
      <c r="V25" s="137">
        <f t="shared" si="6"/>
        <v>0</v>
      </c>
      <c r="W25" s="137">
        <f>D25+E25+G25+I25+K25+L25+P25+R25+T25+U25+H25+N25+O25+J25</f>
        <v>120000</v>
      </c>
    </row>
    <row r="26" spans="1:23" ht="12.75">
      <c r="A26" s="101" t="s">
        <v>280</v>
      </c>
      <c r="B26" s="134" t="s">
        <v>281</v>
      </c>
      <c r="C26" s="103">
        <f>D26+E26</f>
        <v>0</v>
      </c>
      <c r="D26" s="104"/>
      <c r="E26" s="105"/>
      <c r="F26" s="104">
        <f>G26+H26+I26+J26+K26+L26</f>
        <v>0</v>
      </c>
      <c r="G26" s="106"/>
      <c r="H26" s="106"/>
      <c r="I26" s="106"/>
      <c r="J26" s="106"/>
      <c r="K26" s="106"/>
      <c r="L26" s="106"/>
      <c r="M26" s="106"/>
      <c r="N26" s="106"/>
      <c r="O26" s="139">
        <v>120000</v>
      </c>
      <c r="P26" s="106"/>
      <c r="Q26" s="106">
        <f>R26+S26</f>
        <v>0</v>
      </c>
      <c r="R26" s="106"/>
      <c r="S26" s="107">
        <f>T26+U26+V26</f>
        <v>0</v>
      </c>
      <c r="T26" s="106"/>
      <c r="U26" s="106"/>
      <c r="V26" s="106"/>
      <c r="W26" s="104">
        <f t="shared" si="3"/>
        <v>120000</v>
      </c>
    </row>
    <row r="27" spans="1:23" ht="25.5">
      <c r="A27" s="124" t="s">
        <v>282</v>
      </c>
      <c r="B27" s="125" t="s">
        <v>195</v>
      </c>
      <c r="C27" s="98">
        <f aca="true" t="shared" si="7" ref="C27:W27">C28</f>
        <v>0</v>
      </c>
      <c r="D27" s="126">
        <f t="shared" si="7"/>
        <v>0</v>
      </c>
      <c r="E27" s="126">
        <f t="shared" si="7"/>
        <v>0</v>
      </c>
      <c r="F27" s="126">
        <f t="shared" si="7"/>
        <v>0</v>
      </c>
      <c r="G27" s="126">
        <f t="shared" si="7"/>
        <v>0</v>
      </c>
      <c r="H27" s="126">
        <f t="shared" si="7"/>
        <v>0</v>
      </c>
      <c r="I27" s="126">
        <f t="shared" si="7"/>
        <v>0</v>
      </c>
      <c r="J27" s="126">
        <f t="shared" si="7"/>
        <v>0</v>
      </c>
      <c r="K27" s="126">
        <f t="shared" si="7"/>
        <v>0</v>
      </c>
      <c r="L27" s="126">
        <f t="shared" si="7"/>
        <v>0</v>
      </c>
      <c r="M27" s="126">
        <f t="shared" si="7"/>
        <v>0</v>
      </c>
      <c r="N27" s="126">
        <f t="shared" si="7"/>
        <v>0</v>
      </c>
      <c r="O27" s="126">
        <f t="shared" si="7"/>
        <v>0</v>
      </c>
      <c r="P27" s="126">
        <f t="shared" si="7"/>
        <v>50000</v>
      </c>
      <c r="Q27" s="126">
        <f t="shared" si="7"/>
        <v>0</v>
      </c>
      <c r="R27" s="126">
        <f t="shared" si="7"/>
        <v>0</v>
      </c>
      <c r="S27" s="126">
        <f t="shared" si="7"/>
        <v>0</v>
      </c>
      <c r="T27" s="126">
        <f t="shared" si="7"/>
        <v>0</v>
      </c>
      <c r="U27" s="126">
        <f t="shared" si="7"/>
        <v>0</v>
      </c>
      <c r="V27" s="126">
        <f t="shared" si="7"/>
        <v>0</v>
      </c>
      <c r="W27" s="126">
        <f t="shared" si="7"/>
        <v>50000</v>
      </c>
    </row>
    <row r="28" spans="1:23" ht="12.75">
      <c r="A28" s="140" t="s">
        <v>36</v>
      </c>
      <c r="B28" s="141" t="s">
        <v>33</v>
      </c>
      <c r="C28" s="103">
        <f>D28+E28</f>
        <v>0</v>
      </c>
      <c r="D28" s="104"/>
      <c r="E28" s="105"/>
      <c r="F28" s="104">
        <f>G28+H28+I28+J28+K28+L28</f>
        <v>0</v>
      </c>
      <c r="G28" s="106"/>
      <c r="H28" s="106"/>
      <c r="I28" s="106"/>
      <c r="J28" s="106"/>
      <c r="K28" s="106"/>
      <c r="L28" s="106"/>
      <c r="M28" s="106"/>
      <c r="N28" s="106"/>
      <c r="O28" s="139"/>
      <c r="P28" s="106">
        <v>50000</v>
      </c>
      <c r="Q28" s="106">
        <f>R28+S28</f>
        <v>0</v>
      </c>
      <c r="R28" s="106"/>
      <c r="S28" s="107">
        <f>T28+U28+V28</f>
        <v>0</v>
      </c>
      <c r="T28" s="106"/>
      <c r="U28" s="106"/>
      <c r="V28" s="106"/>
      <c r="W28" s="104">
        <f t="shared" si="3"/>
        <v>50000</v>
      </c>
    </row>
    <row r="29" spans="1:23" ht="25.5">
      <c r="A29" s="142" t="s">
        <v>283</v>
      </c>
      <c r="B29" s="143" t="s">
        <v>284</v>
      </c>
      <c r="C29" s="144">
        <f aca="true" t="shared" si="8" ref="C29:W29">C30</f>
        <v>0</v>
      </c>
      <c r="D29" s="145">
        <f t="shared" si="8"/>
        <v>0</v>
      </c>
      <c r="E29" s="145">
        <f t="shared" si="8"/>
        <v>0</v>
      </c>
      <c r="F29" s="145">
        <f t="shared" si="8"/>
        <v>0</v>
      </c>
      <c r="G29" s="145">
        <f t="shared" si="8"/>
        <v>0</v>
      </c>
      <c r="H29" s="145">
        <f t="shared" si="8"/>
        <v>0</v>
      </c>
      <c r="I29" s="145">
        <f t="shared" si="8"/>
        <v>0</v>
      </c>
      <c r="J29" s="145">
        <f t="shared" si="8"/>
        <v>0</v>
      </c>
      <c r="K29" s="145">
        <f t="shared" si="8"/>
        <v>0</v>
      </c>
      <c r="L29" s="145">
        <f t="shared" si="8"/>
        <v>0</v>
      </c>
      <c r="M29" s="145">
        <f t="shared" si="8"/>
        <v>0</v>
      </c>
      <c r="N29" s="145">
        <f t="shared" si="8"/>
        <v>171000</v>
      </c>
      <c r="O29" s="145">
        <f t="shared" si="8"/>
        <v>0</v>
      </c>
      <c r="P29" s="145">
        <f t="shared" si="8"/>
        <v>0</v>
      </c>
      <c r="Q29" s="145">
        <f t="shared" si="8"/>
        <v>0</v>
      </c>
      <c r="R29" s="145">
        <f t="shared" si="8"/>
        <v>0</v>
      </c>
      <c r="S29" s="146">
        <f t="shared" si="8"/>
        <v>0</v>
      </c>
      <c r="T29" s="145">
        <f t="shared" si="8"/>
        <v>0</v>
      </c>
      <c r="U29" s="145">
        <f t="shared" si="8"/>
        <v>0</v>
      </c>
      <c r="V29" s="145">
        <f t="shared" si="8"/>
        <v>0</v>
      </c>
      <c r="W29" s="145">
        <f t="shared" si="8"/>
        <v>171000</v>
      </c>
    </row>
    <row r="30" spans="1:23" ht="12.75">
      <c r="A30" s="147" t="s">
        <v>285</v>
      </c>
      <c r="B30" s="148" t="s">
        <v>286</v>
      </c>
      <c r="C30" s="149">
        <f>D30+E30</f>
        <v>0</v>
      </c>
      <c r="D30" s="150"/>
      <c r="E30" s="151"/>
      <c r="F30" s="104">
        <f>G30+H30+I30+J30+K30+L30</f>
        <v>0</v>
      </c>
      <c r="G30" s="150"/>
      <c r="H30" s="152"/>
      <c r="I30" s="152"/>
      <c r="J30" s="152"/>
      <c r="K30" s="152"/>
      <c r="L30" s="152"/>
      <c r="M30" s="152"/>
      <c r="N30" s="152">
        <v>171000</v>
      </c>
      <c r="O30" s="152"/>
      <c r="P30" s="106"/>
      <c r="Q30" s="106">
        <f>R30+S30</f>
        <v>0</v>
      </c>
      <c r="R30" s="153"/>
      <c r="S30" s="107">
        <f>T30+U30+V30</f>
        <v>0</v>
      </c>
      <c r="T30" s="153"/>
      <c r="U30" s="153"/>
      <c r="V30" s="153"/>
      <c r="W30" s="104">
        <f t="shared" si="3"/>
        <v>171000</v>
      </c>
    </row>
    <row r="31" spans="1:23" ht="12.75">
      <c r="A31" s="154"/>
      <c r="B31" s="155" t="s">
        <v>287</v>
      </c>
      <c r="C31" s="144">
        <f aca="true" t="shared" si="9" ref="C31:W31">C4+C13+C15+C19+C23+C25+C27+C29</f>
        <v>4798500</v>
      </c>
      <c r="D31" s="144">
        <f t="shared" si="9"/>
        <v>3685500</v>
      </c>
      <c r="E31" s="144">
        <f t="shared" si="9"/>
        <v>1113000</v>
      </c>
      <c r="F31" s="144">
        <f t="shared" si="9"/>
        <v>3610370</v>
      </c>
      <c r="G31" s="144">
        <f t="shared" si="9"/>
        <v>13270</v>
      </c>
      <c r="H31" s="144">
        <f t="shared" si="9"/>
        <v>3200</v>
      </c>
      <c r="I31" s="144">
        <f t="shared" si="9"/>
        <v>709000</v>
      </c>
      <c r="J31" s="144">
        <f t="shared" si="9"/>
        <v>0</v>
      </c>
      <c r="K31" s="144">
        <f t="shared" si="9"/>
        <v>2882100</v>
      </c>
      <c r="L31" s="144">
        <f t="shared" si="9"/>
        <v>2800</v>
      </c>
      <c r="M31" s="144">
        <f t="shared" si="9"/>
        <v>0</v>
      </c>
      <c r="N31" s="144">
        <f t="shared" si="9"/>
        <v>171000</v>
      </c>
      <c r="O31" s="144">
        <f t="shared" si="9"/>
        <v>120000</v>
      </c>
      <c r="P31" s="144">
        <f t="shared" si="9"/>
        <v>128000</v>
      </c>
      <c r="Q31" s="144">
        <f t="shared" si="9"/>
        <v>145200</v>
      </c>
      <c r="R31" s="144">
        <f t="shared" si="9"/>
        <v>0</v>
      </c>
      <c r="S31" s="144">
        <f t="shared" si="9"/>
        <v>145200</v>
      </c>
      <c r="T31" s="144">
        <f t="shared" si="9"/>
        <v>130000</v>
      </c>
      <c r="U31" s="144">
        <f t="shared" si="9"/>
        <v>10700</v>
      </c>
      <c r="V31" s="144">
        <f t="shared" si="9"/>
        <v>4500</v>
      </c>
      <c r="W31" s="144">
        <f t="shared" si="9"/>
        <v>8973070</v>
      </c>
    </row>
    <row r="32" spans="1:23" ht="12.75">
      <c r="A32" s="147"/>
      <c r="B32" s="148" t="s">
        <v>288</v>
      </c>
      <c r="C32" s="156">
        <f>D32+E32</f>
        <v>0</v>
      </c>
      <c r="D32" s="157"/>
      <c r="E32" s="158"/>
      <c r="F32" s="104">
        <f>G32+H32+I32+J32+K32+L32</f>
        <v>0</v>
      </c>
      <c r="G32" s="157"/>
      <c r="H32" s="159"/>
      <c r="I32" s="159"/>
      <c r="J32" s="159"/>
      <c r="K32" s="159"/>
      <c r="L32" s="159"/>
      <c r="M32" s="159"/>
      <c r="N32" s="159">
        <f>N30</f>
        <v>171000</v>
      </c>
      <c r="O32" s="159"/>
      <c r="P32" s="106"/>
      <c r="Q32" s="104">
        <f>R32+T32+U32+V32</f>
        <v>0</v>
      </c>
      <c r="R32" s="160"/>
      <c r="S32" s="161"/>
      <c r="T32" s="160"/>
      <c r="U32" s="160"/>
      <c r="V32" s="160"/>
      <c r="W32" s="104">
        <f t="shared" si="3"/>
        <v>171000</v>
      </c>
    </row>
    <row r="33" spans="1:23" ht="12.75">
      <c r="A33" s="162"/>
      <c r="B33" s="163" t="s">
        <v>289</v>
      </c>
      <c r="C33" s="164">
        <f aca="true" t="shared" si="10" ref="C33:W33">C31-C32</f>
        <v>4798500</v>
      </c>
      <c r="D33" s="165">
        <f t="shared" si="10"/>
        <v>3685500</v>
      </c>
      <c r="E33" s="165">
        <f t="shared" si="10"/>
        <v>1113000</v>
      </c>
      <c r="F33" s="165">
        <f t="shared" si="10"/>
        <v>3610370</v>
      </c>
      <c r="G33" s="165">
        <f t="shared" si="10"/>
        <v>13270</v>
      </c>
      <c r="H33" s="165">
        <f t="shared" si="10"/>
        <v>3200</v>
      </c>
      <c r="I33" s="165">
        <f t="shared" si="10"/>
        <v>709000</v>
      </c>
      <c r="J33" s="165">
        <f t="shared" si="10"/>
        <v>0</v>
      </c>
      <c r="K33" s="165">
        <f t="shared" si="10"/>
        <v>2882100</v>
      </c>
      <c r="L33" s="165">
        <f t="shared" si="10"/>
        <v>2800</v>
      </c>
      <c r="M33" s="165">
        <f t="shared" si="10"/>
        <v>0</v>
      </c>
      <c r="N33" s="165">
        <f t="shared" si="10"/>
        <v>0</v>
      </c>
      <c r="O33" s="165">
        <f t="shared" si="10"/>
        <v>120000</v>
      </c>
      <c r="P33" s="165">
        <f t="shared" si="10"/>
        <v>128000</v>
      </c>
      <c r="Q33" s="165">
        <f t="shared" si="10"/>
        <v>145200</v>
      </c>
      <c r="R33" s="165">
        <f t="shared" si="10"/>
        <v>0</v>
      </c>
      <c r="S33" s="166">
        <f t="shared" si="10"/>
        <v>145200</v>
      </c>
      <c r="T33" s="165">
        <f t="shared" si="10"/>
        <v>130000</v>
      </c>
      <c r="U33" s="165">
        <f t="shared" si="10"/>
        <v>10700</v>
      </c>
      <c r="V33" s="165">
        <f t="shared" si="10"/>
        <v>4500</v>
      </c>
      <c r="W33" s="165">
        <f t="shared" si="10"/>
        <v>8802070</v>
      </c>
    </row>
  </sheetData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zoomScale="90" zoomScaleNormal="90" zoomScalePageLayoutView="0" workbookViewId="0" topLeftCell="A2">
      <selection activeCell="A81" sqref="A81"/>
    </sheetView>
  </sheetViews>
  <sheetFormatPr defaultColWidth="9.00390625" defaultRowHeight="12.75"/>
  <cols>
    <col min="1" max="1" width="124.75390625" style="0" customWidth="1"/>
    <col min="2" max="2" width="9.75390625" style="0" customWidth="1"/>
    <col min="3" max="3" width="11.25390625" style="0" customWidth="1"/>
    <col min="4" max="4" width="14.625" style="0" customWidth="1"/>
    <col min="5" max="6" width="9.75390625" style="0" customWidth="1"/>
    <col min="7" max="7" width="9.00390625" style="0" customWidth="1"/>
    <col min="8" max="8" width="10.875" style="0" customWidth="1"/>
  </cols>
  <sheetData>
    <row r="1" ht="12.75">
      <c r="C1" s="1" t="s">
        <v>131</v>
      </c>
    </row>
    <row r="2" ht="12.75">
      <c r="C2" s="1" t="s">
        <v>309</v>
      </c>
    </row>
    <row r="3" ht="12.75">
      <c r="C3" s="1" t="s">
        <v>310</v>
      </c>
    </row>
    <row r="4" ht="12.75">
      <c r="C4" s="1" t="s">
        <v>460</v>
      </c>
    </row>
    <row r="5" ht="12.75">
      <c r="C5" s="1" t="s">
        <v>459</v>
      </c>
    </row>
    <row r="6" spans="3:8" ht="12.75">
      <c r="C6" s="1"/>
      <c r="G6" s="1"/>
      <c r="H6" s="1"/>
    </row>
    <row r="7" spans="1:8" ht="12.75">
      <c r="A7" s="11"/>
      <c r="B7" s="11"/>
      <c r="C7" s="1"/>
      <c r="D7" s="11"/>
      <c r="E7" s="11"/>
      <c r="F7" s="12"/>
      <c r="G7" s="12"/>
      <c r="H7" s="12"/>
    </row>
    <row r="8" spans="1:8" ht="12.75">
      <c r="A8" s="519" t="s">
        <v>104</v>
      </c>
      <c r="B8" s="519"/>
      <c r="C8" s="519"/>
      <c r="D8" s="519"/>
      <c r="E8" s="519"/>
      <c r="F8" s="519"/>
      <c r="G8" s="519"/>
      <c r="H8" s="519"/>
    </row>
    <row r="9" spans="1:8" ht="12.75">
      <c r="A9" s="518" t="s">
        <v>466</v>
      </c>
      <c r="B9" s="518"/>
      <c r="C9" s="518"/>
      <c r="D9" s="518"/>
      <c r="E9" s="518"/>
      <c r="F9" s="518"/>
      <c r="G9" s="359"/>
      <c r="H9" s="359"/>
    </row>
    <row r="10" spans="1:8" ht="12.75">
      <c r="A10" s="359"/>
      <c r="B10" s="359"/>
      <c r="C10" s="359"/>
      <c r="D10" s="359"/>
      <c r="E10" s="359"/>
      <c r="F10" s="359"/>
      <c r="G10" s="359"/>
      <c r="H10" s="359"/>
    </row>
    <row r="11" spans="1:7" ht="12.75">
      <c r="A11" s="13"/>
      <c r="B11" s="12"/>
      <c r="C11" s="14"/>
      <c r="D11" s="14"/>
      <c r="E11" s="14"/>
      <c r="F11" s="28" t="s">
        <v>106</v>
      </c>
      <c r="G11" s="14"/>
    </row>
    <row r="12" spans="1:6" ht="25.5">
      <c r="A12" s="31" t="s">
        <v>109</v>
      </c>
      <c r="B12" s="32" t="s">
        <v>20</v>
      </c>
      <c r="C12" s="32" t="s">
        <v>160</v>
      </c>
      <c r="D12" s="65" t="s">
        <v>35</v>
      </c>
      <c r="E12" s="65" t="s">
        <v>212</v>
      </c>
      <c r="F12" s="33" t="s">
        <v>0</v>
      </c>
    </row>
    <row r="13" spans="1:6" ht="12.75">
      <c r="A13" s="34" t="s">
        <v>128</v>
      </c>
      <c r="B13" s="35"/>
      <c r="C13" s="35"/>
      <c r="D13" s="35"/>
      <c r="E13" s="35"/>
      <c r="F13" s="36">
        <f>F15+F48+F55+F67+F93+F107+F98+F87+F104</f>
        <v>16817.8</v>
      </c>
    </row>
    <row r="14" spans="1:6" ht="15.75">
      <c r="A14" s="235"/>
      <c r="B14" s="79"/>
      <c r="C14" s="235"/>
      <c r="D14" s="225"/>
      <c r="E14" s="225"/>
      <c r="F14" s="208"/>
    </row>
    <row r="15" spans="1:6" ht="15.75">
      <c r="A15" s="270" t="s">
        <v>1</v>
      </c>
      <c r="B15" s="209" t="s">
        <v>90</v>
      </c>
      <c r="C15" s="236"/>
      <c r="D15" s="224" t="s">
        <v>201</v>
      </c>
      <c r="E15" s="224"/>
      <c r="F15" s="210">
        <f>F17+F21+F30+F34+F37</f>
        <v>10717.6</v>
      </c>
    </row>
    <row r="16" spans="1:6" ht="15.75">
      <c r="A16" s="77"/>
      <c r="B16" s="209"/>
      <c r="C16" s="236"/>
      <c r="D16" s="226"/>
      <c r="E16" s="226"/>
      <c r="F16" s="210"/>
    </row>
    <row r="17" spans="1:6" ht="15.75">
      <c r="A17" s="271" t="s">
        <v>304</v>
      </c>
      <c r="B17" s="211" t="s">
        <v>90</v>
      </c>
      <c r="C17" s="237" t="s">
        <v>91</v>
      </c>
      <c r="D17" s="224" t="s">
        <v>68</v>
      </c>
      <c r="E17" s="224"/>
      <c r="F17" s="212">
        <f>F18</f>
        <v>1600.8</v>
      </c>
    </row>
    <row r="18" spans="1:6" ht="26.25">
      <c r="A18" s="271" t="s">
        <v>305</v>
      </c>
      <c r="B18" s="211" t="s">
        <v>90</v>
      </c>
      <c r="C18" s="237" t="s">
        <v>91</v>
      </c>
      <c r="D18" s="224" t="s">
        <v>68</v>
      </c>
      <c r="E18" s="224"/>
      <c r="F18" s="212">
        <f>F19</f>
        <v>1600.8</v>
      </c>
    </row>
    <row r="19" spans="1:6" ht="15.75">
      <c r="A19" s="272" t="s">
        <v>166</v>
      </c>
      <c r="B19" s="211" t="s">
        <v>90</v>
      </c>
      <c r="C19" s="237" t="s">
        <v>91</v>
      </c>
      <c r="D19" s="224" t="s">
        <v>68</v>
      </c>
      <c r="E19" s="224" t="s">
        <v>76</v>
      </c>
      <c r="F19" s="212">
        <v>1600.8</v>
      </c>
    </row>
    <row r="20" spans="1:6" ht="15.75">
      <c r="A20" s="270"/>
      <c r="B20" s="209"/>
      <c r="C20" s="236"/>
      <c r="D20" s="227"/>
      <c r="E20" s="227"/>
      <c r="F20" s="210"/>
    </row>
    <row r="21" spans="1:6" ht="26.25" customHeight="1">
      <c r="A21" s="271" t="s">
        <v>306</v>
      </c>
      <c r="B21" s="213" t="s">
        <v>90</v>
      </c>
      <c r="C21" s="238" t="s">
        <v>92</v>
      </c>
      <c r="D21" s="224" t="s">
        <v>67</v>
      </c>
      <c r="E21" s="224"/>
      <c r="F21" s="214">
        <f>F22</f>
        <v>9068.1</v>
      </c>
    </row>
    <row r="22" spans="1:6" ht="26.25">
      <c r="A22" s="271" t="s">
        <v>307</v>
      </c>
      <c r="B22" s="213" t="s">
        <v>90</v>
      </c>
      <c r="C22" s="238" t="s">
        <v>92</v>
      </c>
      <c r="D22" s="224" t="s">
        <v>67</v>
      </c>
      <c r="E22" s="224"/>
      <c r="F22" s="214">
        <f>F23</f>
        <v>9068.1</v>
      </c>
    </row>
    <row r="23" spans="1:6" ht="15.75">
      <c r="A23" s="273" t="s">
        <v>173</v>
      </c>
      <c r="B23" s="213" t="s">
        <v>90</v>
      </c>
      <c r="C23" s="238" t="s">
        <v>92</v>
      </c>
      <c r="D23" s="224" t="s">
        <v>67</v>
      </c>
      <c r="E23" s="224"/>
      <c r="F23" s="214">
        <f>F24+F25+F26+F27+F28</f>
        <v>9068.1</v>
      </c>
    </row>
    <row r="24" spans="1:6" ht="15.75">
      <c r="A24" s="272" t="s">
        <v>166</v>
      </c>
      <c r="B24" s="213" t="s">
        <v>90</v>
      </c>
      <c r="C24" s="238" t="s">
        <v>92</v>
      </c>
      <c r="D24" s="224" t="s">
        <v>67</v>
      </c>
      <c r="E24" s="224" t="s">
        <v>76</v>
      </c>
      <c r="F24" s="214">
        <v>8708.1</v>
      </c>
    </row>
    <row r="25" spans="1:6" ht="15.75">
      <c r="A25" s="271" t="s">
        <v>174</v>
      </c>
      <c r="B25" s="213" t="s">
        <v>90</v>
      </c>
      <c r="C25" s="238" t="s">
        <v>92</v>
      </c>
      <c r="D25" s="224" t="s">
        <v>67</v>
      </c>
      <c r="E25" s="224" t="s">
        <v>66</v>
      </c>
      <c r="F25" s="214">
        <v>360</v>
      </c>
    </row>
    <row r="26" spans="1:6" ht="15.75">
      <c r="A26" s="271" t="s">
        <v>224</v>
      </c>
      <c r="B26" s="213" t="s">
        <v>90</v>
      </c>
      <c r="C26" s="237" t="s">
        <v>92</v>
      </c>
      <c r="D26" s="224" t="s">
        <v>67</v>
      </c>
      <c r="E26" s="224" t="s">
        <v>213</v>
      </c>
      <c r="F26" s="214">
        <v>0</v>
      </c>
    </row>
    <row r="27" spans="1:6" ht="15.75">
      <c r="A27" s="271" t="s">
        <v>175</v>
      </c>
      <c r="B27" s="213" t="s">
        <v>90</v>
      </c>
      <c r="C27" s="237" t="s">
        <v>92</v>
      </c>
      <c r="D27" s="224" t="s">
        <v>67</v>
      </c>
      <c r="E27" s="224" t="s">
        <v>214</v>
      </c>
      <c r="F27" s="214">
        <v>0</v>
      </c>
    </row>
    <row r="28" spans="1:6" ht="15.75">
      <c r="A28" s="271" t="s">
        <v>176</v>
      </c>
      <c r="B28" s="213" t="s">
        <v>90</v>
      </c>
      <c r="C28" s="237" t="s">
        <v>92</v>
      </c>
      <c r="D28" s="224" t="s">
        <v>67</v>
      </c>
      <c r="E28" s="224" t="s">
        <v>215</v>
      </c>
      <c r="F28" s="214">
        <v>0</v>
      </c>
    </row>
    <row r="29" spans="1:6" ht="15.75">
      <c r="A29" s="271"/>
      <c r="B29" s="213"/>
      <c r="C29" s="237"/>
      <c r="D29" s="224"/>
      <c r="E29" s="224"/>
      <c r="F29" s="214"/>
    </row>
    <row r="30" spans="1:6" ht="18" customHeight="1">
      <c r="A30" s="274" t="s">
        <v>205</v>
      </c>
      <c r="B30" s="215" t="s">
        <v>90</v>
      </c>
      <c r="C30" s="239" t="s">
        <v>208</v>
      </c>
      <c r="D30" s="224"/>
      <c r="E30" s="224"/>
      <c r="F30" s="214">
        <f>F31+F32</f>
        <v>0</v>
      </c>
    </row>
    <row r="31" spans="1:6" ht="15" customHeight="1">
      <c r="A31" s="77" t="s">
        <v>206</v>
      </c>
      <c r="B31" s="213" t="s">
        <v>90</v>
      </c>
      <c r="C31" s="238" t="s">
        <v>208</v>
      </c>
      <c r="D31" s="224" t="s">
        <v>210</v>
      </c>
      <c r="E31" s="224" t="s">
        <v>216</v>
      </c>
      <c r="F31" s="214">
        <v>0</v>
      </c>
    </row>
    <row r="32" spans="1:6" ht="12.75" customHeight="1">
      <c r="A32" s="77" t="s">
        <v>207</v>
      </c>
      <c r="B32" s="213" t="s">
        <v>90</v>
      </c>
      <c r="C32" s="238" t="s">
        <v>208</v>
      </c>
      <c r="D32" s="224" t="s">
        <v>210</v>
      </c>
      <c r="E32" s="224" t="s">
        <v>216</v>
      </c>
      <c r="F32" s="214">
        <v>0</v>
      </c>
    </row>
    <row r="33" spans="1:6" ht="15.75">
      <c r="A33" s="273"/>
      <c r="B33" s="213"/>
      <c r="C33" s="238"/>
      <c r="D33" s="228"/>
      <c r="E33" s="224"/>
      <c r="F33" s="214"/>
    </row>
    <row r="34" spans="1:6" ht="15.75">
      <c r="A34" s="270" t="s">
        <v>177</v>
      </c>
      <c r="B34" s="209" t="s">
        <v>90</v>
      </c>
      <c r="C34" s="236" t="s">
        <v>101</v>
      </c>
      <c r="D34" s="228" t="s">
        <v>77</v>
      </c>
      <c r="E34" s="224"/>
      <c r="F34" s="210">
        <f>F35</f>
        <v>48</v>
      </c>
    </row>
    <row r="35" spans="1:6" ht="15.75">
      <c r="A35" s="271" t="s">
        <v>78</v>
      </c>
      <c r="B35" s="211" t="s">
        <v>90</v>
      </c>
      <c r="C35" s="237" t="s">
        <v>101</v>
      </c>
      <c r="D35" s="224" t="s">
        <v>69</v>
      </c>
      <c r="E35" s="224" t="s">
        <v>79</v>
      </c>
      <c r="F35" s="214">
        <v>48</v>
      </c>
    </row>
    <row r="36" spans="1:6" ht="15.75">
      <c r="A36" s="273"/>
      <c r="B36" s="211"/>
      <c r="C36" s="237"/>
      <c r="D36" s="230"/>
      <c r="E36" s="224"/>
      <c r="F36" s="214"/>
    </row>
    <row r="37" spans="1:6" ht="15.75">
      <c r="A37" s="270" t="s">
        <v>178</v>
      </c>
      <c r="B37" s="209" t="s">
        <v>90</v>
      </c>
      <c r="C37" s="236" t="s">
        <v>93</v>
      </c>
      <c r="D37" s="228" t="s">
        <v>80</v>
      </c>
      <c r="E37" s="228"/>
      <c r="F37" s="210">
        <f>F38+F40+F42+F43+F39+F44+F45+F46+F41</f>
        <v>0.7</v>
      </c>
    </row>
    <row r="38" spans="1:6" ht="13.5" customHeight="1">
      <c r="A38" s="77" t="s">
        <v>179</v>
      </c>
      <c r="B38" s="211" t="s">
        <v>90</v>
      </c>
      <c r="C38" s="237" t="s">
        <v>93</v>
      </c>
      <c r="D38" s="229" t="s">
        <v>81</v>
      </c>
      <c r="E38" s="229" t="s">
        <v>66</v>
      </c>
      <c r="F38" s="214">
        <v>0.7</v>
      </c>
    </row>
    <row r="39" spans="1:6" ht="15.75" hidden="1">
      <c r="A39" s="271" t="s">
        <v>334</v>
      </c>
      <c r="B39" s="211" t="s">
        <v>90</v>
      </c>
      <c r="C39" s="237" t="s">
        <v>93</v>
      </c>
      <c r="D39" s="230" t="s">
        <v>341</v>
      </c>
      <c r="E39" s="229" t="s">
        <v>66</v>
      </c>
      <c r="F39" s="214">
        <v>0</v>
      </c>
    </row>
    <row r="40" spans="1:6" ht="26.25" hidden="1">
      <c r="A40" s="275" t="s">
        <v>220</v>
      </c>
      <c r="B40" s="211" t="s">
        <v>90</v>
      </c>
      <c r="C40" s="237" t="s">
        <v>93</v>
      </c>
      <c r="D40" s="230" t="s">
        <v>75</v>
      </c>
      <c r="E40" s="229" t="s">
        <v>66</v>
      </c>
      <c r="F40" s="214">
        <v>0</v>
      </c>
    </row>
    <row r="41" spans="1:6" ht="15.75" hidden="1">
      <c r="A41" s="275" t="s">
        <v>335</v>
      </c>
      <c r="B41" s="211" t="s">
        <v>90</v>
      </c>
      <c r="C41" s="237" t="s">
        <v>93</v>
      </c>
      <c r="D41" s="230" t="s">
        <v>342</v>
      </c>
      <c r="E41" s="229" t="s">
        <v>66</v>
      </c>
      <c r="F41" s="214">
        <v>0</v>
      </c>
    </row>
    <row r="42" spans="1:6" ht="15.75" hidden="1">
      <c r="A42" s="275" t="s">
        <v>180</v>
      </c>
      <c r="B42" s="211" t="s">
        <v>90</v>
      </c>
      <c r="C42" s="237" t="s">
        <v>93</v>
      </c>
      <c r="D42" s="230" t="s">
        <v>198</v>
      </c>
      <c r="E42" s="229" t="s">
        <v>66</v>
      </c>
      <c r="F42" s="214">
        <v>0</v>
      </c>
    </row>
    <row r="43" spans="1:6" ht="26.25" hidden="1">
      <c r="A43" s="275" t="s">
        <v>181</v>
      </c>
      <c r="B43" s="211" t="s">
        <v>90</v>
      </c>
      <c r="C43" s="237" t="s">
        <v>93</v>
      </c>
      <c r="D43" s="230" t="s">
        <v>199</v>
      </c>
      <c r="E43" s="230" t="s">
        <v>66</v>
      </c>
      <c r="F43" s="214">
        <v>0</v>
      </c>
    </row>
    <row r="44" spans="1:6" ht="26.25" hidden="1">
      <c r="A44" s="275" t="s">
        <v>337</v>
      </c>
      <c r="B44" s="211" t="s">
        <v>90</v>
      </c>
      <c r="C44" s="237" t="s">
        <v>93</v>
      </c>
      <c r="D44" s="230" t="s">
        <v>200</v>
      </c>
      <c r="E44" s="230" t="s">
        <v>66</v>
      </c>
      <c r="F44" s="214">
        <v>0</v>
      </c>
    </row>
    <row r="45" spans="1:6" ht="24.75" customHeight="1" hidden="1">
      <c r="A45" s="275" t="s">
        <v>338</v>
      </c>
      <c r="B45" s="211" t="s">
        <v>90</v>
      </c>
      <c r="C45" s="237" t="s">
        <v>93</v>
      </c>
      <c r="D45" s="230" t="s">
        <v>343</v>
      </c>
      <c r="E45" s="230" t="s">
        <v>66</v>
      </c>
      <c r="F45" s="214">
        <v>0</v>
      </c>
    </row>
    <row r="46" spans="1:6" ht="26.25" customHeight="1" hidden="1">
      <c r="A46" s="275" t="s">
        <v>339</v>
      </c>
      <c r="B46" s="211" t="s">
        <v>90</v>
      </c>
      <c r="C46" s="237" t="s">
        <v>93</v>
      </c>
      <c r="D46" s="230" t="s">
        <v>344</v>
      </c>
      <c r="E46" s="230" t="s">
        <v>66</v>
      </c>
      <c r="F46" s="214">
        <v>0</v>
      </c>
    </row>
    <row r="47" spans="1:6" ht="12.75" customHeight="1">
      <c r="A47" s="273"/>
      <c r="B47" s="211"/>
      <c r="C47" s="237"/>
      <c r="D47" s="230"/>
      <c r="E47" s="230"/>
      <c r="F47" s="214"/>
    </row>
    <row r="48" spans="1:6" ht="15.75">
      <c r="A48" s="270" t="s">
        <v>3</v>
      </c>
      <c r="B48" s="209" t="s">
        <v>91</v>
      </c>
      <c r="C48" s="236"/>
      <c r="D48" s="228" t="s">
        <v>82</v>
      </c>
      <c r="E48" s="228"/>
      <c r="F48" s="210">
        <f>F51</f>
        <v>343.5</v>
      </c>
    </row>
    <row r="49" spans="1:6" ht="15.75">
      <c r="A49" s="273" t="s">
        <v>182</v>
      </c>
      <c r="B49" s="211" t="s">
        <v>91</v>
      </c>
      <c r="C49" s="237" t="s">
        <v>183</v>
      </c>
      <c r="D49" s="224" t="s">
        <v>83</v>
      </c>
      <c r="E49" s="224"/>
      <c r="F49" s="212"/>
    </row>
    <row r="50" spans="1:6" ht="15.75">
      <c r="A50" s="273" t="s">
        <v>184</v>
      </c>
      <c r="B50" s="211"/>
      <c r="C50" s="237"/>
      <c r="D50" s="224"/>
      <c r="E50" s="224"/>
      <c r="F50" s="212"/>
    </row>
    <row r="51" spans="1:6" ht="15.75">
      <c r="A51" s="276" t="s">
        <v>185</v>
      </c>
      <c r="B51" s="211" t="s">
        <v>91</v>
      </c>
      <c r="C51" s="237" t="s">
        <v>183</v>
      </c>
      <c r="D51" s="224" t="s">
        <v>83</v>
      </c>
      <c r="E51" s="224"/>
      <c r="F51" s="212">
        <f>F52+F53</f>
        <v>343.5</v>
      </c>
    </row>
    <row r="52" spans="1:6" ht="25.5">
      <c r="A52" s="277" t="s">
        <v>186</v>
      </c>
      <c r="B52" s="211" t="s">
        <v>91</v>
      </c>
      <c r="C52" s="237" t="s">
        <v>183</v>
      </c>
      <c r="D52" s="224" t="s">
        <v>83</v>
      </c>
      <c r="E52" s="224" t="s">
        <v>76</v>
      </c>
      <c r="F52" s="212">
        <v>311.9</v>
      </c>
    </row>
    <row r="53" spans="1:6" ht="27.75" customHeight="1">
      <c r="A53" s="271" t="s">
        <v>174</v>
      </c>
      <c r="B53" s="211" t="s">
        <v>91</v>
      </c>
      <c r="C53" s="237" t="s">
        <v>183</v>
      </c>
      <c r="D53" s="224" t="s">
        <v>83</v>
      </c>
      <c r="E53" s="224" t="s">
        <v>66</v>
      </c>
      <c r="F53" s="212">
        <v>31.6</v>
      </c>
    </row>
    <row r="54" spans="1:6" ht="13.5" customHeight="1">
      <c r="A54" s="276"/>
      <c r="B54" s="209"/>
      <c r="C54" s="236"/>
      <c r="D54" s="224"/>
      <c r="E54" s="224"/>
      <c r="F54" s="210"/>
    </row>
    <row r="55" spans="1:6" ht="15.75">
      <c r="A55" s="278" t="s">
        <v>26</v>
      </c>
      <c r="B55" s="209" t="s">
        <v>92</v>
      </c>
      <c r="C55" s="236"/>
      <c r="D55" s="224"/>
      <c r="E55" s="224"/>
      <c r="F55" s="210">
        <f>F56+F59+F64</f>
        <v>3424.2999999999997</v>
      </c>
    </row>
    <row r="56" spans="1:6" ht="15.75">
      <c r="A56" s="273" t="s">
        <v>84</v>
      </c>
      <c r="B56" s="211" t="s">
        <v>92</v>
      </c>
      <c r="C56" s="237" t="s">
        <v>90</v>
      </c>
      <c r="D56" s="224" t="s">
        <v>70</v>
      </c>
      <c r="E56" s="224"/>
      <c r="F56" s="212">
        <f>F57+F58</f>
        <v>87.6</v>
      </c>
    </row>
    <row r="57" spans="1:6" ht="25.5">
      <c r="A57" s="277" t="s">
        <v>186</v>
      </c>
      <c r="B57" s="211" t="s">
        <v>92</v>
      </c>
      <c r="C57" s="237" t="s">
        <v>90</v>
      </c>
      <c r="D57" s="224" t="s">
        <v>70</v>
      </c>
      <c r="E57" s="224" t="s">
        <v>76</v>
      </c>
      <c r="F57" s="212">
        <v>83.1</v>
      </c>
    </row>
    <row r="58" spans="1:6" ht="14.25" customHeight="1">
      <c r="A58" s="271" t="s">
        <v>174</v>
      </c>
      <c r="B58" s="211" t="s">
        <v>92</v>
      </c>
      <c r="C58" s="237" t="s">
        <v>90</v>
      </c>
      <c r="D58" s="224" t="s">
        <v>70</v>
      </c>
      <c r="E58" s="224" t="s">
        <v>66</v>
      </c>
      <c r="F58" s="212">
        <v>4.5</v>
      </c>
    </row>
    <row r="59" spans="1:6" ht="13.5" customHeight="1">
      <c r="A59" s="275" t="s">
        <v>63</v>
      </c>
      <c r="B59" s="213" t="s">
        <v>92</v>
      </c>
      <c r="C59" s="238" t="s">
        <v>100</v>
      </c>
      <c r="D59" s="228"/>
      <c r="E59" s="228"/>
      <c r="F59" s="212">
        <f>F60+F61</f>
        <v>3336.7</v>
      </c>
    </row>
    <row r="60" spans="1:6" ht="15.75">
      <c r="A60" s="271" t="s">
        <v>174</v>
      </c>
      <c r="B60" s="219" t="s">
        <v>92</v>
      </c>
      <c r="C60" s="240" t="s">
        <v>100</v>
      </c>
      <c r="D60" s="224" t="s">
        <v>209</v>
      </c>
      <c r="E60" s="224" t="s">
        <v>66</v>
      </c>
      <c r="F60" s="216">
        <v>0</v>
      </c>
    </row>
    <row r="61" spans="1:6" ht="14.25" customHeight="1">
      <c r="A61" s="271" t="s">
        <v>291</v>
      </c>
      <c r="B61" s="219" t="s">
        <v>92</v>
      </c>
      <c r="C61" s="240" t="s">
        <v>100</v>
      </c>
      <c r="D61" s="224" t="s">
        <v>71</v>
      </c>
      <c r="E61" s="224" t="s">
        <v>66</v>
      </c>
      <c r="F61" s="216">
        <f>F62</f>
        <v>3336.7</v>
      </c>
    </row>
    <row r="62" spans="1:6" ht="26.25">
      <c r="A62" s="271" t="s">
        <v>303</v>
      </c>
      <c r="B62" s="219" t="s">
        <v>92</v>
      </c>
      <c r="C62" s="240" t="s">
        <v>100</v>
      </c>
      <c r="D62" s="224" t="s">
        <v>71</v>
      </c>
      <c r="E62" s="224" t="s">
        <v>66</v>
      </c>
      <c r="F62" s="217">
        <v>3336.7</v>
      </c>
    </row>
    <row r="63" spans="1:6" ht="15.75" customHeight="1">
      <c r="A63" s="271" t="s">
        <v>174</v>
      </c>
      <c r="B63" s="219" t="s">
        <v>92</v>
      </c>
      <c r="C63" s="240" t="s">
        <v>100</v>
      </c>
      <c r="D63" s="224" t="s">
        <v>200</v>
      </c>
      <c r="E63" s="224" t="s">
        <v>66</v>
      </c>
      <c r="F63" s="216">
        <v>0</v>
      </c>
    </row>
    <row r="64" spans="1:6" ht="14.25" customHeight="1">
      <c r="A64" s="279" t="s">
        <v>48</v>
      </c>
      <c r="B64" s="218" t="s">
        <v>92</v>
      </c>
      <c r="C64" s="241" t="s">
        <v>94</v>
      </c>
      <c r="D64" s="224" t="s">
        <v>72</v>
      </c>
      <c r="E64" s="224" t="s">
        <v>66</v>
      </c>
      <c r="F64" s="216">
        <f>F65</f>
        <v>0</v>
      </c>
    </row>
    <row r="65" spans="1:6" ht="15.75">
      <c r="A65" s="271" t="s">
        <v>174</v>
      </c>
      <c r="B65" s="218" t="s">
        <v>92</v>
      </c>
      <c r="C65" s="241" t="s">
        <v>94</v>
      </c>
      <c r="D65" s="224" t="s">
        <v>72</v>
      </c>
      <c r="E65" s="224" t="s">
        <v>66</v>
      </c>
      <c r="F65" s="216">
        <v>0</v>
      </c>
    </row>
    <row r="66" spans="1:6" ht="14.25" customHeight="1">
      <c r="A66" s="280"/>
      <c r="B66" s="219"/>
      <c r="C66" s="240"/>
      <c r="D66" s="224"/>
      <c r="E66" s="224"/>
      <c r="F66" s="216"/>
    </row>
    <row r="67" spans="1:6" ht="15.75">
      <c r="A67" s="281" t="s">
        <v>34</v>
      </c>
      <c r="B67" s="220" t="s">
        <v>95</v>
      </c>
      <c r="C67" s="242"/>
      <c r="D67" s="224"/>
      <c r="E67" s="224"/>
      <c r="F67" s="221">
        <f>F68+F72+F80</f>
        <v>1120.3</v>
      </c>
    </row>
    <row r="68" spans="1:6" ht="15.75">
      <c r="A68" s="282" t="s">
        <v>225</v>
      </c>
      <c r="B68" s="219" t="s">
        <v>95</v>
      </c>
      <c r="C68" s="240" t="s">
        <v>90</v>
      </c>
      <c r="D68" s="224"/>
      <c r="E68" s="224"/>
      <c r="F68" s="222">
        <f>F69+F70+F71</f>
        <v>0</v>
      </c>
    </row>
    <row r="69" spans="1:6" ht="26.25">
      <c r="A69" s="280" t="s">
        <v>187</v>
      </c>
      <c r="B69" s="219" t="s">
        <v>95</v>
      </c>
      <c r="C69" s="240" t="s">
        <v>90</v>
      </c>
      <c r="D69" s="224"/>
      <c r="E69" s="224"/>
      <c r="F69" s="216">
        <v>0</v>
      </c>
    </row>
    <row r="70" spans="1:6" ht="24.75" customHeight="1">
      <c r="A70" s="280" t="s">
        <v>188</v>
      </c>
      <c r="B70" s="219" t="s">
        <v>95</v>
      </c>
      <c r="C70" s="240" t="s">
        <v>90</v>
      </c>
      <c r="D70" s="224"/>
      <c r="E70" s="224"/>
      <c r="F70" s="216">
        <v>0</v>
      </c>
    </row>
    <row r="71" spans="1:6" ht="12.75" customHeight="1">
      <c r="A71" s="271" t="s">
        <v>224</v>
      </c>
      <c r="B71" s="219" t="s">
        <v>95</v>
      </c>
      <c r="C71" s="240" t="s">
        <v>90</v>
      </c>
      <c r="D71" s="224" t="s">
        <v>226</v>
      </c>
      <c r="E71" s="224" t="s">
        <v>213</v>
      </c>
      <c r="F71" s="216">
        <v>0</v>
      </c>
    </row>
    <row r="72" spans="1:6" ht="13.5" customHeight="1">
      <c r="A72" s="276" t="s">
        <v>4</v>
      </c>
      <c r="B72" s="219" t="s">
        <v>95</v>
      </c>
      <c r="C72" s="240" t="s">
        <v>91</v>
      </c>
      <c r="D72" s="224" t="s">
        <v>73</v>
      </c>
      <c r="E72" s="224"/>
      <c r="F72" s="216">
        <f>F73+F75++F76+F77+F78+F79+F74</f>
        <v>180</v>
      </c>
    </row>
    <row r="73" spans="1:6" ht="15.75">
      <c r="A73" s="271" t="s">
        <v>174</v>
      </c>
      <c r="B73" s="219" t="s">
        <v>95</v>
      </c>
      <c r="C73" s="240" t="s">
        <v>91</v>
      </c>
      <c r="D73" s="224" t="s">
        <v>73</v>
      </c>
      <c r="E73" s="224" t="s">
        <v>66</v>
      </c>
      <c r="F73" s="216">
        <v>150</v>
      </c>
    </row>
    <row r="74" spans="1:6" ht="15.75">
      <c r="A74" s="258" t="s">
        <v>224</v>
      </c>
      <c r="B74" s="219" t="s">
        <v>95</v>
      </c>
      <c r="C74" s="240" t="s">
        <v>91</v>
      </c>
      <c r="D74" s="224" t="s">
        <v>73</v>
      </c>
      <c r="E74" s="224" t="s">
        <v>213</v>
      </c>
      <c r="F74" s="216">
        <v>0</v>
      </c>
    </row>
    <row r="75" spans="1:6" ht="15" customHeight="1">
      <c r="A75" s="264" t="s">
        <v>175</v>
      </c>
      <c r="B75" s="219" t="s">
        <v>95</v>
      </c>
      <c r="C75" s="240" t="s">
        <v>91</v>
      </c>
      <c r="D75" s="224" t="s">
        <v>73</v>
      </c>
      <c r="E75" s="224" t="s">
        <v>214</v>
      </c>
      <c r="F75" s="216">
        <v>30</v>
      </c>
    </row>
    <row r="76" spans="1:6" ht="15.75">
      <c r="A76" s="265" t="s">
        <v>176</v>
      </c>
      <c r="B76" s="219" t="s">
        <v>95</v>
      </c>
      <c r="C76" s="240" t="s">
        <v>91</v>
      </c>
      <c r="D76" s="224" t="s">
        <v>73</v>
      </c>
      <c r="E76" s="224" t="s">
        <v>215</v>
      </c>
      <c r="F76" s="216">
        <v>0</v>
      </c>
    </row>
    <row r="77" spans="1:6" ht="0.75" customHeight="1" hidden="1">
      <c r="A77" s="271" t="s">
        <v>174</v>
      </c>
      <c r="B77" s="233" t="s">
        <v>95</v>
      </c>
      <c r="C77" s="243" t="s">
        <v>91</v>
      </c>
      <c r="D77" s="234" t="s">
        <v>345</v>
      </c>
      <c r="E77" s="224" t="s">
        <v>66</v>
      </c>
      <c r="F77" s="216">
        <v>0</v>
      </c>
    </row>
    <row r="78" spans="1:6" ht="15" customHeight="1" hidden="1">
      <c r="A78" s="271" t="s">
        <v>340</v>
      </c>
      <c r="B78" s="219" t="s">
        <v>95</v>
      </c>
      <c r="C78" s="240" t="s">
        <v>91</v>
      </c>
      <c r="D78" s="224" t="s">
        <v>346</v>
      </c>
      <c r="E78" s="224" t="s">
        <v>347</v>
      </c>
      <c r="F78" s="216">
        <v>0</v>
      </c>
    </row>
    <row r="79" spans="1:6" ht="15.75" hidden="1">
      <c r="A79" s="271" t="s">
        <v>340</v>
      </c>
      <c r="B79" s="219" t="s">
        <v>95</v>
      </c>
      <c r="C79" s="240" t="s">
        <v>91</v>
      </c>
      <c r="D79" s="224" t="s">
        <v>348</v>
      </c>
      <c r="E79" s="224" t="s">
        <v>347</v>
      </c>
      <c r="F79" s="216">
        <v>0</v>
      </c>
    </row>
    <row r="80" spans="1:6" ht="15.75">
      <c r="A80" s="276" t="s">
        <v>189</v>
      </c>
      <c r="B80" s="219" t="s">
        <v>95</v>
      </c>
      <c r="C80" s="240" t="s">
        <v>96</v>
      </c>
      <c r="D80" s="224"/>
      <c r="E80" s="224"/>
      <c r="F80" s="216">
        <f>F81+F84</f>
        <v>940.3</v>
      </c>
    </row>
    <row r="81" spans="1:6" ht="15.75">
      <c r="A81" s="276" t="s">
        <v>533</v>
      </c>
      <c r="B81" s="294" t="s">
        <v>95</v>
      </c>
      <c r="C81" s="47" t="s">
        <v>96</v>
      </c>
      <c r="D81" s="69" t="s">
        <v>74</v>
      </c>
      <c r="E81" s="57"/>
      <c r="F81" s="48">
        <f>F82+F83</f>
        <v>378.7</v>
      </c>
    </row>
    <row r="82" spans="1:6" ht="15.75">
      <c r="A82" s="271" t="s">
        <v>174</v>
      </c>
      <c r="B82" s="219" t="s">
        <v>95</v>
      </c>
      <c r="C82" s="240" t="s">
        <v>96</v>
      </c>
      <c r="D82" s="224" t="s">
        <v>74</v>
      </c>
      <c r="E82" s="224" t="s">
        <v>66</v>
      </c>
      <c r="F82" s="216">
        <f>817-561.6</f>
        <v>255.39999999999998</v>
      </c>
    </row>
    <row r="83" spans="1:6" ht="15.75">
      <c r="A83" s="271" t="s">
        <v>224</v>
      </c>
      <c r="B83" s="219" t="s">
        <v>95</v>
      </c>
      <c r="C83" s="240" t="s">
        <v>96</v>
      </c>
      <c r="D83" s="224" t="s">
        <v>74</v>
      </c>
      <c r="E83" s="224" t="s">
        <v>213</v>
      </c>
      <c r="F83" s="216">
        <v>123.3</v>
      </c>
    </row>
    <row r="84" spans="1:6" ht="15.75">
      <c r="A84" s="429" t="s">
        <v>406</v>
      </c>
      <c r="B84" s="219" t="s">
        <v>95</v>
      </c>
      <c r="C84" s="240" t="s">
        <v>96</v>
      </c>
      <c r="D84" s="224" t="s">
        <v>407</v>
      </c>
      <c r="E84" s="224"/>
      <c r="F84" s="216">
        <f>F85</f>
        <v>561.6</v>
      </c>
    </row>
    <row r="85" spans="1:6" ht="15.75">
      <c r="A85" s="271" t="s">
        <v>174</v>
      </c>
      <c r="B85" s="219" t="s">
        <v>95</v>
      </c>
      <c r="C85" s="240" t="s">
        <v>96</v>
      </c>
      <c r="D85" s="224" t="s">
        <v>407</v>
      </c>
      <c r="E85" s="224" t="s">
        <v>66</v>
      </c>
      <c r="F85" s="216">
        <v>561.6</v>
      </c>
    </row>
    <row r="86" spans="1:6" ht="15.75">
      <c r="A86" s="276"/>
      <c r="B86" s="219"/>
      <c r="C86" s="240"/>
      <c r="D86" s="230"/>
      <c r="E86" s="230"/>
      <c r="F86" s="216"/>
    </row>
    <row r="87" spans="1:6" ht="15.75">
      <c r="A87" s="281" t="s">
        <v>190</v>
      </c>
      <c r="B87" s="220" t="s">
        <v>97</v>
      </c>
      <c r="C87" s="242"/>
      <c r="D87" s="230"/>
      <c r="E87" s="230"/>
      <c r="F87" s="221">
        <f>F88</f>
        <v>677.1</v>
      </c>
    </row>
    <row r="88" spans="1:6" ht="15.75">
      <c r="A88" s="281" t="s">
        <v>89</v>
      </c>
      <c r="B88" s="220" t="s">
        <v>97</v>
      </c>
      <c r="C88" s="242" t="s">
        <v>90</v>
      </c>
      <c r="D88" s="231">
        <f>D89</f>
        <v>9930540590</v>
      </c>
      <c r="E88" s="231"/>
      <c r="F88" s="221">
        <f>F89</f>
        <v>677.1</v>
      </c>
    </row>
    <row r="89" spans="1:6" ht="15.75">
      <c r="A89" s="283" t="s">
        <v>191</v>
      </c>
      <c r="B89" s="219" t="s">
        <v>97</v>
      </c>
      <c r="C89" s="240" t="s">
        <v>90</v>
      </c>
      <c r="D89" s="232">
        <f>D90</f>
        <v>9930540590</v>
      </c>
      <c r="E89" s="232"/>
      <c r="F89" s="216">
        <f>F90+F91</f>
        <v>677.1</v>
      </c>
    </row>
    <row r="90" spans="1:6" ht="15.75">
      <c r="A90" s="284" t="s">
        <v>192</v>
      </c>
      <c r="B90" s="219" t="s">
        <v>97</v>
      </c>
      <c r="C90" s="240" t="s">
        <v>90</v>
      </c>
      <c r="D90" s="232">
        <f>D91</f>
        <v>9930540590</v>
      </c>
      <c r="E90" s="232">
        <v>611</v>
      </c>
      <c r="F90" s="216">
        <v>677.1</v>
      </c>
    </row>
    <row r="91" spans="1:6" ht="15.75">
      <c r="A91" s="271" t="s">
        <v>224</v>
      </c>
      <c r="B91" s="219" t="s">
        <v>97</v>
      </c>
      <c r="C91" s="240" t="s">
        <v>90</v>
      </c>
      <c r="D91" s="232">
        <v>9930540590</v>
      </c>
      <c r="E91" s="232">
        <v>851</v>
      </c>
      <c r="F91" s="216">
        <v>0</v>
      </c>
    </row>
    <row r="92" spans="1:6" ht="15.75">
      <c r="A92" s="276"/>
      <c r="B92" s="219"/>
      <c r="C92" s="240"/>
      <c r="D92" s="230"/>
      <c r="E92" s="230"/>
      <c r="F92" s="216"/>
    </row>
    <row r="93" spans="1:6" ht="15.75">
      <c r="A93" s="270" t="s">
        <v>25</v>
      </c>
      <c r="B93" s="209" t="s">
        <v>98</v>
      </c>
      <c r="C93" s="236"/>
      <c r="D93" s="230"/>
      <c r="E93" s="230"/>
      <c r="F93" s="210">
        <f>F94</f>
        <v>120</v>
      </c>
    </row>
    <row r="94" spans="1:6" ht="15.75">
      <c r="A94" s="270" t="s">
        <v>32</v>
      </c>
      <c r="B94" s="211" t="s">
        <v>98</v>
      </c>
      <c r="C94" s="237" t="s">
        <v>90</v>
      </c>
      <c r="D94" s="228" t="s">
        <v>203</v>
      </c>
      <c r="E94" s="228"/>
      <c r="F94" s="210">
        <f>F95</f>
        <v>120</v>
      </c>
    </row>
    <row r="95" spans="1:6" ht="15.75">
      <c r="A95" s="285" t="s">
        <v>193</v>
      </c>
      <c r="B95" s="211" t="s">
        <v>98</v>
      </c>
      <c r="C95" s="237" t="s">
        <v>90</v>
      </c>
      <c r="D95" s="224" t="s">
        <v>204</v>
      </c>
      <c r="E95" s="224"/>
      <c r="F95" s="210">
        <f>F96</f>
        <v>120</v>
      </c>
    </row>
    <row r="96" spans="1:6" ht="15.75">
      <c r="A96" s="271" t="s">
        <v>194</v>
      </c>
      <c r="B96" s="211" t="s">
        <v>98</v>
      </c>
      <c r="C96" s="237" t="s">
        <v>90</v>
      </c>
      <c r="D96" s="224" t="s">
        <v>204</v>
      </c>
      <c r="E96" s="224" t="s">
        <v>217</v>
      </c>
      <c r="F96" s="212">
        <v>120</v>
      </c>
    </row>
    <row r="97" spans="1:6" ht="12.75" customHeight="1">
      <c r="A97" s="273"/>
      <c r="B97" s="211"/>
      <c r="C97" s="237"/>
      <c r="D97" s="231"/>
      <c r="E97" s="231"/>
      <c r="F97" s="212"/>
    </row>
    <row r="98" spans="1:6" ht="14.25" customHeight="1">
      <c r="A98" s="270" t="s">
        <v>195</v>
      </c>
      <c r="B98" s="209" t="s">
        <v>101</v>
      </c>
      <c r="C98" s="236"/>
      <c r="D98" s="232"/>
      <c r="E98" s="232"/>
      <c r="F98" s="210">
        <f>F99</f>
        <v>8</v>
      </c>
    </row>
    <row r="99" spans="1:6" ht="15.75">
      <c r="A99" s="286" t="s">
        <v>33</v>
      </c>
      <c r="B99" s="213" t="s">
        <v>101</v>
      </c>
      <c r="C99" s="238" t="s">
        <v>90</v>
      </c>
      <c r="D99" s="232"/>
      <c r="E99" s="232"/>
      <c r="F99" s="223">
        <f>F100+F102</f>
        <v>8</v>
      </c>
    </row>
    <row r="100" spans="1:6" ht="26.25">
      <c r="A100" s="275" t="s">
        <v>196</v>
      </c>
      <c r="B100" s="213" t="s">
        <v>101</v>
      </c>
      <c r="C100" s="238" t="s">
        <v>90</v>
      </c>
      <c r="D100" s="230" t="s">
        <v>197</v>
      </c>
      <c r="E100" s="230"/>
      <c r="F100" s="214">
        <f>F101</f>
        <v>8</v>
      </c>
    </row>
    <row r="101" spans="1:6" ht="15.75">
      <c r="A101" s="271" t="s">
        <v>174</v>
      </c>
      <c r="B101" s="213" t="s">
        <v>101</v>
      </c>
      <c r="C101" s="238" t="s">
        <v>90</v>
      </c>
      <c r="D101" s="230" t="s">
        <v>197</v>
      </c>
      <c r="E101" s="230" t="s">
        <v>66</v>
      </c>
      <c r="F101" s="214">
        <v>8</v>
      </c>
    </row>
    <row r="102" spans="1:6" ht="15.75">
      <c r="A102" s="271" t="s">
        <v>174</v>
      </c>
      <c r="B102" s="213" t="s">
        <v>101</v>
      </c>
      <c r="C102" s="238" t="s">
        <v>90</v>
      </c>
      <c r="D102" s="230" t="s">
        <v>211</v>
      </c>
      <c r="E102" s="230" t="s">
        <v>66</v>
      </c>
      <c r="F102" s="214">
        <v>0</v>
      </c>
    </row>
    <row r="103" spans="1:6" ht="15.75">
      <c r="A103" s="271"/>
      <c r="B103" s="213"/>
      <c r="C103" s="238"/>
      <c r="D103" s="230"/>
      <c r="E103" s="230"/>
      <c r="F103" s="214"/>
    </row>
    <row r="104" spans="1:6" ht="15.75">
      <c r="A104" s="337" t="s">
        <v>510</v>
      </c>
      <c r="B104" s="215" t="s">
        <v>93</v>
      </c>
      <c r="C104" s="239"/>
      <c r="D104" s="493"/>
      <c r="E104" s="493"/>
      <c r="F104" s="494">
        <f>F105</f>
        <v>2</v>
      </c>
    </row>
    <row r="105" spans="1:6" ht="15.75">
      <c r="A105" s="338" t="s">
        <v>511</v>
      </c>
      <c r="B105" s="213" t="s">
        <v>93</v>
      </c>
      <c r="C105" s="238" t="s">
        <v>90</v>
      </c>
      <c r="D105" s="428" t="s">
        <v>530</v>
      </c>
      <c r="E105" s="230" t="s">
        <v>528</v>
      </c>
      <c r="F105" s="214">
        <v>2</v>
      </c>
    </row>
    <row r="106" spans="1:6" ht="15.75">
      <c r="A106" s="273"/>
      <c r="B106" s="211"/>
      <c r="C106" s="237"/>
      <c r="D106" s="228"/>
      <c r="E106" s="228"/>
      <c r="F106" s="212"/>
    </row>
    <row r="107" spans="1:6" ht="15.75">
      <c r="A107" s="270" t="s">
        <v>85</v>
      </c>
      <c r="B107" s="209" t="s">
        <v>99</v>
      </c>
      <c r="C107" s="236"/>
      <c r="D107" s="228"/>
      <c r="E107" s="228"/>
      <c r="F107" s="212">
        <f>F108</f>
        <v>405</v>
      </c>
    </row>
    <row r="108" spans="1:6" ht="15.75">
      <c r="A108" s="77" t="s">
        <v>88</v>
      </c>
      <c r="B108" s="213" t="s">
        <v>99</v>
      </c>
      <c r="C108" s="238" t="s">
        <v>96</v>
      </c>
      <c r="D108" s="224" t="s">
        <v>86</v>
      </c>
      <c r="E108" s="224" t="s">
        <v>87</v>
      </c>
      <c r="F108" s="212">
        <v>405</v>
      </c>
    </row>
    <row r="109" spans="1:6" ht="15.75">
      <c r="A109" s="181"/>
      <c r="B109" s="453"/>
      <c r="C109" s="454"/>
      <c r="D109" s="83"/>
      <c r="E109" s="83"/>
      <c r="F109" s="455">
        <f>F13</f>
        <v>16817.8</v>
      </c>
    </row>
  </sheetData>
  <sheetProtection/>
  <mergeCells count="2">
    <mergeCell ref="A8:H8"/>
    <mergeCell ref="A9:F9"/>
  </mergeCells>
  <printOptions/>
  <pageMargins left="0.35433070866141736" right="0" top="0" bottom="0" header="0.5118110236220472" footer="0.5118110236220472"/>
  <pageSetup fitToHeight="1" fitToWidth="1"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zoomScale="80" zoomScaleNormal="80" zoomScalePageLayoutView="0" workbookViewId="0" topLeftCell="A1">
      <selection activeCell="G12" sqref="G12"/>
    </sheetView>
  </sheetViews>
  <sheetFormatPr defaultColWidth="9.00390625" defaultRowHeight="12.75"/>
  <cols>
    <col min="1" max="1" width="127.25390625" style="0" customWidth="1"/>
    <col min="3" max="3" width="10.75390625" style="0" customWidth="1"/>
    <col min="4" max="4" width="14.625" style="0" customWidth="1"/>
    <col min="5" max="5" width="10.75390625" style="0" customWidth="1"/>
    <col min="6" max="7" width="9.75390625" style="0" customWidth="1"/>
  </cols>
  <sheetData>
    <row r="1" ht="12.75">
      <c r="D1" s="1" t="s">
        <v>132</v>
      </c>
    </row>
    <row r="2" ht="12.75">
      <c r="D2" s="1" t="s">
        <v>309</v>
      </c>
    </row>
    <row r="3" ht="12.75">
      <c r="D3" s="1" t="s">
        <v>310</v>
      </c>
    </row>
    <row r="4" ht="12.75">
      <c r="D4" s="1" t="s">
        <v>460</v>
      </c>
    </row>
    <row r="5" ht="12.75">
      <c r="D5" s="1" t="s">
        <v>459</v>
      </c>
    </row>
    <row r="6" ht="12.75">
      <c r="D6" s="1"/>
    </row>
    <row r="7" spans="1:6" ht="12.75">
      <c r="A7" s="519" t="s">
        <v>104</v>
      </c>
      <c r="B7" s="519"/>
      <c r="C7" s="519"/>
      <c r="D7" s="519"/>
      <c r="E7" s="519"/>
      <c r="F7" s="519"/>
    </row>
    <row r="8" spans="1:6" ht="12.75">
      <c r="A8" s="518" t="s">
        <v>123</v>
      </c>
      <c r="B8" s="518"/>
      <c r="C8" s="518"/>
      <c r="D8" s="518"/>
      <c r="E8" s="518"/>
      <c r="F8" s="518"/>
    </row>
    <row r="9" spans="1:6" ht="12.75">
      <c r="A9" s="518" t="s">
        <v>467</v>
      </c>
      <c r="B9" s="518"/>
      <c r="C9" s="518"/>
      <c r="D9" s="518"/>
      <c r="E9" s="518"/>
      <c r="F9" s="518"/>
    </row>
    <row r="10" spans="1:6" ht="12.75">
      <c r="A10" s="518"/>
      <c r="B10" s="518"/>
      <c r="C10" s="518"/>
      <c r="D10" s="518"/>
      <c r="E10" s="518"/>
      <c r="F10" s="518"/>
    </row>
    <row r="11" spans="1:7" ht="12.75">
      <c r="A11" s="13"/>
      <c r="B11" s="12"/>
      <c r="C11" s="14"/>
      <c r="D11" s="14"/>
      <c r="E11" s="14"/>
      <c r="F11" s="28"/>
      <c r="G11" s="28" t="s">
        <v>106</v>
      </c>
    </row>
    <row r="12" spans="1:7" ht="25.5">
      <c r="A12" s="31" t="s">
        <v>109</v>
      </c>
      <c r="B12" s="32" t="s">
        <v>20</v>
      </c>
      <c r="C12" s="32" t="s">
        <v>160</v>
      </c>
      <c r="D12" s="65" t="s">
        <v>35</v>
      </c>
      <c r="E12" s="65" t="s">
        <v>212</v>
      </c>
      <c r="F12" s="56" t="s">
        <v>458</v>
      </c>
      <c r="G12" s="56" t="s">
        <v>535</v>
      </c>
    </row>
    <row r="13" spans="1:7" ht="12.75">
      <c r="A13" s="34" t="s">
        <v>128</v>
      </c>
      <c r="B13" s="35"/>
      <c r="C13" s="35"/>
      <c r="D13" s="35"/>
      <c r="E13" s="35"/>
      <c r="F13" s="36">
        <f>F15+F49+F56+F68+F95+F108+F100+F89+F84+F105</f>
        <v>18015</v>
      </c>
      <c r="G13" s="36">
        <f>G15+G49+G56+G68+G95+G108+G100+G89+G84+G105</f>
        <v>15721.4</v>
      </c>
    </row>
    <row r="14" spans="1:7" ht="6" customHeight="1">
      <c r="A14" s="235"/>
      <c r="B14" s="287"/>
      <c r="C14" s="37"/>
      <c r="D14" s="69"/>
      <c r="E14" s="66"/>
      <c r="F14" s="38"/>
      <c r="G14" s="38"/>
    </row>
    <row r="15" spans="1:7" ht="15.75">
      <c r="A15" s="270" t="s">
        <v>1</v>
      </c>
      <c r="B15" s="288" t="s">
        <v>90</v>
      </c>
      <c r="C15" s="39"/>
      <c r="D15" s="69" t="s">
        <v>201</v>
      </c>
      <c r="E15" s="57"/>
      <c r="F15" s="40">
        <f>F17+F25+F36+F40+F43</f>
        <v>10385.7</v>
      </c>
      <c r="G15" s="40">
        <f>G17+G25+G40+G43</f>
        <v>9807.1</v>
      </c>
    </row>
    <row r="16" spans="1:7" ht="15.75">
      <c r="A16" s="273" t="s">
        <v>161</v>
      </c>
      <c r="B16" s="288"/>
      <c r="C16" s="39"/>
      <c r="D16" s="70"/>
      <c r="E16" s="58"/>
      <c r="F16" s="40"/>
      <c r="G16" s="40"/>
    </row>
    <row r="17" spans="1:7" ht="15.75">
      <c r="A17" s="273" t="s">
        <v>162</v>
      </c>
      <c r="B17" s="289" t="s">
        <v>90</v>
      </c>
      <c r="C17" s="41" t="s">
        <v>91</v>
      </c>
      <c r="D17" s="69" t="s">
        <v>68</v>
      </c>
      <c r="E17" s="57"/>
      <c r="F17" s="42">
        <f>F19</f>
        <v>1600.8</v>
      </c>
      <c r="G17" s="42">
        <f>G19</f>
        <v>1600.8</v>
      </c>
    </row>
    <row r="18" spans="1:7" ht="15.75">
      <c r="A18" s="273" t="s">
        <v>163</v>
      </c>
      <c r="B18" s="289"/>
      <c r="C18" s="41"/>
      <c r="D18" s="69"/>
      <c r="E18" s="57"/>
      <c r="F18" s="42"/>
      <c r="G18" s="42"/>
    </row>
    <row r="19" spans="1:7" ht="15.75">
      <c r="A19" s="273" t="s">
        <v>164</v>
      </c>
      <c r="B19" s="289" t="s">
        <v>90</v>
      </c>
      <c r="C19" s="41" t="s">
        <v>91</v>
      </c>
      <c r="D19" s="69" t="s">
        <v>68</v>
      </c>
      <c r="E19" s="57"/>
      <c r="F19" s="42">
        <f>F21</f>
        <v>1600.8</v>
      </c>
      <c r="G19" s="42">
        <f>G21</f>
        <v>1600.8</v>
      </c>
    </row>
    <row r="20" spans="1:7" ht="12.75">
      <c r="A20" s="273" t="s">
        <v>165</v>
      </c>
      <c r="B20" s="289"/>
      <c r="C20" s="41"/>
      <c r="E20" s="77"/>
      <c r="F20" s="42"/>
      <c r="G20" s="42"/>
    </row>
    <row r="21" spans="1:7" ht="15.75">
      <c r="A21" s="272" t="s">
        <v>166</v>
      </c>
      <c r="B21" s="289" t="s">
        <v>90</v>
      </c>
      <c r="C21" s="41" t="s">
        <v>91</v>
      </c>
      <c r="D21" s="69" t="s">
        <v>68</v>
      </c>
      <c r="E21" s="57" t="s">
        <v>76</v>
      </c>
      <c r="F21" s="42">
        <v>1600.8</v>
      </c>
      <c r="G21" s="42">
        <v>1600.8</v>
      </c>
    </row>
    <row r="22" spans="1:7" ht="15.75">
      <c r="A22" s="270"/>
      <c r="B22" s="288"/>
      <c r="C22" s="39"/>
      <c r="D22" s="71"/>
      <c r="E22" s="59"/>
      <c r="F22" s="40"/>
      <c r="G22" s="40"/>
    </row>
    <row r="23" spans="1:7" ht="15.75">
      <c r="A23" s="273" t="s">
        <v>167</v>
      </c>
      <c r="B23" s="288"/>
      <c r="C23" s="39"/>
      <c r="D23" s="71"/>
      <c r="E23" s="59"/>
      <c r="F23" s="40"/>
      <c r="G23" s="40"/>
    </row>
    <row r="24" spans="1:7" ht="15.75">
      <c r="A24" s="273" t="s">
        <v>168</v>
      </c>
      <c r="B24" s="54"/>
      <c r="C24" s="43"/>
      <c r="D24" s="69"/>
      <c r="E24" s="57"/>
      <c r="F24" s="44"/>
      <c r="G24" s="44"/>
    </row>
    <row r="25" spans="1:7" ht="15.75">
      <c r="A25" s="273" t="s">
        <v>169</v>
      </c>
      <c r="B25" s="54" t="s">
        <v>90</v>
      </c>
      <c r="C25" s="43" t="s">
        <v>92</v>
      </c>
      <c r="D25" s="69" t="s">
        <v>67</v>
      </c>
      <c r="E25" s="57"/>
      <c r="F25" s="45">
        <f>F28</f>
        <v>8736.2</v>
      </c>
      <c r="G25" s="45">
        <f>G28</f>
        <v>8157.6</v>
      </c>
    </row>
    <row r="26" spans="1:7" ht="15.75">
      <c r="A26" s="273" t="s">
        <v>170</v>
      </c>
      <c r="B26" s="54"/>
      <c r="C26" s="43"/>
      <c r="D26" s="69"/>
      <c r="E26" s="57"/>
      <c r="F26" s="45"/>
      <c r="G26" s="45"/>
    </row>
    <row r="27" spans="1:7" ht="15.75">
      <c r="A27" s="273" t="s">
        <v>171</v>
      </c>
      <c r="B27" s="54"/>
      <c r="C27" s="43"/>
      <c r="D27" s="69"/>
      <c r="E27" s="57"/>
      <c r="F27" s="45"/>
      <c r="G27" s="45"/>
    </row>
    <row r="28" spans="1:7" ht="15.75">
      <c r="A28" s="273" t="s">
        <v>172</v>
      </c>
      <c r="B28" s="54" t="s">
        <v>90</v>
      </c>
      <c r="C28" s="43" t="s">
        <v>92</v>
      </c>
      <c r="D28" s="69" t="s">
        <v>67</v>
      </c>
      <c r="E28" s="57"/>
      <c r="F28" s="45">
        <f>F29</f>
        <v>8736.2</v>
      </c>
      <c r="G28" s="45">
        <f>G29</f>
        <v>8157.6</v>
      </c>
    </row>
    <row r="29" spans="1:7" ht="15.75">
      <c r="A29" s="273" t="s">
        <v>173</v>
      </c>
      <c r="B29" s="54" t="s">
        <v>90</v>
      </c>
      <c r="C29" s="43" t="s">
        <v>92</v>
      </c>
      <c r="D29" s="69" t="s">
        <v>67</v>
      </c>
      <c r="E29" s="57"/>
      <c r="F29" s="45">
        <f>F30+F31+F32+F33+F34</f>
        <v>8736.2</v>
      </c>
      <c r="G29" s="45">
        <f>G30+G31+G32+G33+G34</f>
        <v>8157.6</v>
      </c>
    </row>
    <row r="30" spans="1:7" ht="15.75">
      <c r="A30" s="272" t="s">
        <v>166</v>
      </c>
      <c r="B30" s="54" t="s">
        <v>90</v>
      </c>
      <c r="C30" s="43" t="s">
        <v>92</v>
      </c>
      <c r="D30" s="69" t="s">
        <v>67</v>
      </c>
      <c r="E30" s="57" t="s">
        <v>76</v>
      </c>
      <c r="F30" s="45">
        <v>8708.1</v>
      </c>
      <c r="G30" s="45">
        <v>8157.6</v>
      </c>
    </row>
    <row r="31" spans="1:7" ht="13.5" customHeight="1">
      <c r="A31" s="271" t="s">
        <v>174</v>
      </c>
      <c r="B31" s="54" t="s">
        <v>90</v>
      </c>
      <c r="C31" s="43" t="s">
        <v>92</v>
      </c>
      <c r="D31" s="69" t="s">
        <v>67</v>
      </c>
      <c r="E31" s="57" t="s">
        <v>66</v>
      </c>
      <c r="F31" s="45">
        <v>28.1</v>
      </c>
      <c r="G31" s="45">
        <v>0</v>
      </c>
    </row>
    <row r="32" spans="1:7" ht="15.75">
      <c r="A32" s="271" t="s">
        <v>224</v>
      </c>
      <c r="B32" s="290" t="s">
        <v>90</v>
      </c>
      <c r="C32" s="46" t="s">
        <v>92</v>
      </c>
      <c r="D32" s="69" t="s">
        <v>67</v>
      </c>
      <c r="E32" s="57" t="s">
        <v>213</v>
      </c>
      <c r="F32" s="45">
        <v>0</v>
      </c>
      <c r="G32" s="45">
        <v>0</v>
      </c>
    </row>
    <row r="33" spans="1:7" ht="15.75">
      <c r="A33" s="271" t="s">
        <v>175</v>
      </c>
      <c r="B33" s="290" t="s">
        <v>90</v>
      </c>
      <c r="C33" s="46" t="s">
        <v>92</v>
      </c>
      <c r="D33" s="69" t="s">
        <v>67</v>
      </c>
      <c r="E33" s="57" t="s">
        <v>214</v>
      </c>
      <c r="F33" s="45">
        <v>0</v>
      </c>
      <c r="G33" s="45">
        <v>0</v>
      </c>
    </row>
    <row r="34" spans="1:7" ht="15.75">
      <c r="A34" s="271" t="s">
        <v>176</v>
      </c>
      <c r="B34" s="290" t="s">
        <v>90</v>
      </c>
      <c r="C34" s="46" t="s">
        <v>92</v>
      </c>
      <c r="D34" s="69" t="s">
        <v>67</v>
      </c>
      <c r="E34" s="57" t="s">
        <v>215</v>
      </c>
      <c r="F34" s="45">
        <v>0</v>
      </c>
      <c r="G34" s="45">
        <v>0</v>
      </c>
    </row>
    <row r="35" spans="1:7" ht="15.75" hidden="1">
      <c r="A35" s="271"/>
      <c r="B35" s="54"/>
      <c r="C35" s="46"/>
      <c r="D35" s="69"/>
      <c r="E35" s="57"/>
      <c r="F35" s="45"/>
      <c r="G35" s="45"/>
    </row>
    <row r="36" spans="1:7" ht="15.75" hidden="1">
      <c r="A36" s="274" t="s">
        <v>205</v>
      </c>
      <c r="B36" s="291" t="s">
        <v>90</v>
      </c>
      <c r="C36" s="67" t="s">
        <v>208</v>
      </c>
      <c r="D36" s="69"/>
      <c r="E36" s="57"/>
      <c r="F36" s="68">
        <f>F37</f>
        <v>0</v>
      </c>
      <c r="G36" s="68">
        <f>G37</f>
        <v>0</v>
      </c>
    </row>
    <row r="37" spans="1:7" ht="12.75" customHeight="1" hidden="1">
      <c r="A37" s="77" t="s">
        <v>206</v>
      </c>
      <c r="B37" s="54" t="s">
        <v>90</v>
      </c>
      <c r="C37" s="43" t="s">
        <v>208</v>
      </c>
      <c r="D37" s="69" t="s">
        <v>210</v>
      </c>
      <c r="E37" s="57" t="s">
        <v>216</v>
      </c>
      <c r="F37" s="45"/>
      <c r="G37" s="45">
        <v>0</v>
      </c>
    </row>
    <row r="38" spans="1:7" ht="15.75" customHeight="1" hidden="1">
      <c r="A38" s="77" t="s">
        <v>207</v>
      </c>
      <c r="B38" s="54" t="s">
        <v>90</v>
      </c>
      <c r="C38" s="43" t="s">
        <v>208</v>
      </c>
      <c r="D38" s="69"/>
      <c r="E38" s="57"/>
      <c r="F38" s="45"/>
      <c r="G38" s="45"/>
    </row>
    <row r="39" spans="1:7" ht="15.75">
      <c r="A39" s="273"/>
      <c r="B39" s="54"/>
      <c r="C39" s="43"/>
      <c r="D39" s="72"/>
      <c r="E39" s="60"/>
      <c r="F39" s="45"/>
      <c r="G39" s="45"/>
    </row>
    <row r="40" spans="1:7" ht="15.75">
      <c r="A40" s="270" t="s">
        <v>177</v>
      </c>
      <c r="B40" s="288" t="s">
        <v>90</v>
      </c>
      <c r="C40" s="39" t="s">
        <v>101</v>
      </c>
      <c r="D40" s="72" t="s">
        <v>77</v>
      </c>
      <c r="E40" s="60"/>
      <c r="F40" s="40">
        <f>F41</f>
        <v>48</v>
      </c>
      <c r="G40" s="40">
        <f>G41</f>
        <v>48</v>
      </c>
    </row>
    <row r="41" spans="1:7" ht="15.75">
      <c r="A41" s="271" t="s">
        <v>78</v>
      </c>
      <c r="B41" s="289" t="s">
        <v>90</v>
      </c>
      <c r="C41" s="41" t="s">
        <v>101</v>
      </c>
      <c r="D41" s="69" t="s">
        <v>69</v>
      </c>
      <c r="E41" s="57" t="s">
        <v>79</v>
      </c>
      <c r="F41" s="45">
        <v>48</v>
      </c>
      <c r="G41" s="45">
        <v>48</v>
      </c>
    </row>
    <row r="42" spans="1:7" ht="14.25" customHeight="1">
      <c r="A42" s="273"/>
      <c r="B42" s="289"/>
      <c r="C42" s="41"/>
      <c r="D42" s="73"/>
      <c r="E42" s="62"/>
      <c r="F42" s="45"/>
      <c r="G42" s="45"/>
    </row>
    <row r="43" spans="1:7" ht="15.75">
      <c r="A43" s="270" t="s">
        <v>178</v>
      </c>
      <c r="B43" s="288" t="s">
        <v>90</v>
      </c>
      <c r="C43" s="39" t="s">
        <v>93</v>
      </c>
      <c r="D43" s="72" t="s">
        <v>80</v>
      </c>
      <c r="E43" s="60"/>
      <c r="F43" s="40">
        <f>F44+F45+F46+F47</f>
        <v>0.7</v>
      </c>
      <c r="G43" s="40">
        <f>G44+G45+G46+G47</f>
        <v>0.7</v>
      </c>
    </row>
    <row r="44" spans="1:7" ht="15.75">
      <c r="A44" s="77" t="s">
        <v>179</v>
      </c>
      <c r="B44" s="289" t="s">
        <v>90</v>
      </c>
      <c r="C44" s="41" t="s">
        <v>93</v>
      </c>
      <c r="D44" s="74" t="s">
        <v>81</v>
      </c>
      <c r="E44" s="61" t="s">
        <v>66</v>
      </c>
      <c r="F44" s="45">
        <v>0.7</v>
      </c>
      <c r="G44" s="45">
        <v>0.7</v>
      </c>
    </row>
    <row r="45" spans="1:7" ht="27.75" customHeight="1">
      <c r="A45" s="275" t="s">
        <v>221</v>
      </c>
      <c r="B45" s="46" t="s">
        <v>90</v>
      </c>
      <c r="C45" s="41" t="s">
        <v>93</v>
      </c>
      <c r="D45" s="73" t="s">
        <v>75</v>
      </c>
      <c r="E45" s="61" t="s">
        <v>66</v>
      </c>
      <c r="F45" s="45">
        <v>0</v>
      </c>
      <c r="G45" s="45">
        <v>0</v>
      </c>
    </row>
    <row r="46" spans="1:7" ht="15" customHeight="1">
      <c r="A46" s="275" t="s">
        <v>180</v>
      </c>
      <c r="B46" s="289" t="s">
        <v>90</v>
      </c>
      <c r="C46" s="41" t="s">
        <v>93</v>
      </c>
      <c r="D46" s="73" t="s">
        <v>202</v>
      </c>
      <c r="E46" s="61" t="s">
        <v>66</v>
      </c>
      <c r="F46" s="45">
        <v>0</v>
      </c>
      <c r="G46" s="45">
        <v>0</v>
      </c>
    </row>
    <row r="47" spans="1:7" ht="37.5" customHeight="1">
      <c r="A47" s="275" t="s">
        <v>181</v>
      </c>
      <c r="B47" s="289" t="s">
        <v>90</v>
      </c>
      <c r="C47" s="41" t="s">
        <v>93</v>
      </c>
      <c r="D47" s="73" t="s">
        <v>199</v>
      </c>
      <c r="E47" s="62" t="s">
        <v>66</v>
      </c>
      <c r="F47" s="45">
        <v>0</v>
      </c>
      <c r="G47" s="45">
        <v>0</v>
      </c>
    </row>
    <row r="48" spans="1:7" ht="6" customHeight="1">
      <c r="A48" s="273"/>
      <c r="B48" s="289"/>
      <c r="C48" s="41"/>
      <c r="D48" s="73"/>
      <c r="E48" s="62"/>
      <c r="F48" s="45"/>
      <c r="G48" s="45"/>
    </row>
    <row r="49" spans="1:7" ht="15.75">
      <c r="A49" s="270" t="s">
        <v>3</v>
      </c>
      <c r="B49" s="288" t="s">
        <v>91</v>
      </c>
      <c r="C49" s="39"/>
      <c r="D49" s="72" t="s">
        <v>82</v>
      </c>
      <c r="E49" s="60"/>
      <c r="F49" s="40">
        <f>F52</f>
        <v>347.1</v>
      </c>
      <c r="G49" s="40">
        <f>G52</f>
        <v>361.3</v>
      </c>
    </row>
    <row r="50" spans="1:7" ht="15.75">
      <c r="A50" s="273" t="s">
        <v>182</v>
      </c>
      <c r="B50" s="289" t="s">
        <v>91</v>
      </c>
      <c r="C50" s="41" t="s">
        <v>183</v>
      </c>
      <c r="D50" s="69" t="s">
        <v>83</v>
      </c>
      <c r="E50" s="57"/>
      <c r="F50" s="42"/>
      <c r="G50" s="42"/>
    </row>
    <row r="51" spans="1:7" ht="15.75">
      <c r="A51" s="273" t="s">
        <v>184</v>
      </c>
      <c r="B51" s="289"/>
      <c r="C51" s="41"/>
      <c r="D51" s="69"/>
      <c r="E51" s="57"/>
      <c r="F51" s="42"/>
      <c r="G51" s="42"/>
    </row>
    <row r="52" spans="1:7" ht="15.75">
      <c r="A52" s="276" t="s">
        <v>185</v>
      </c>
      <c r="B52" s="289" t="s">
        <v>91</v>
      </c>
      <c r="C52" s="41" t="s">
        <v>183</v>
      </c>
      <c r="D52" s="69" t="s">
        <v>83</v>
      </c>
      <c r="E52" s="57"/>
      <c r="F52" s="42">
        <f>F53+F54</f>
        <v>347.1</v>
      </c>
      <c r="G52" s="42">
        <f>G53+G54</f>
        <v>361.3</v>
      </c>
    </row>
    <row r="53" spans="1:7" ht="25.5">
      <c r="A53" s="277" t="s">
        <v>186</v>
      </c>
      <c r="B53" s="289" t="s">
        <v>91</v>
      </c>
      <c r="C53" s="41" t="s">
        <v>183</v>
      </c>
      <c r="D53" s="69" t="s">
        <v>83</v>
      </c>
      <c r="E53" s="57" t="s">
        <v>76</v>
      </c>
      <c r="F53" s="42">
        <v>315.5</v>
      </c>
      <c r="G53" s="42">
        <v>329.7</v>
      </c>
    </row>
    <row r="54" spans="1:7" ht="16.5" customHeight="1">
      <c r="A54" s="271" t="s">
        <v>174</v>
      </c>
      <c r="B54" s="289" t="s">
        <v>91</v>
      </c>
      <c r="C54" s="41" t="s">
        <v>183</v>
      </c>
      <c r="D54" s="69" t="s">
        <v>83</v>
      </c>
      <c r="E54" s="57" t="s">
        <v>66</v>
      </c>
      <c r="F54" s="42">
        <v>31.6</v>
      </c>
      <c r="G54" s="42">
        <v>31.6</v>
      </c>
    </row>
    <row r="55" spans="1:7" ht="6" customHeight="1">
      <c r="A55" s="276"/>
      <c r="B55" s="288"/>
      <c r="C55" s="39"/>
      <c r="D55" s="69"/>
      <c r="E55" s="57"/>
      <c r="F55" s="40"/>
      <c r="G55" s="40"/>
    </row>
    <row r="56" spans="1:7" ht="15.75">
      <c r="A56" s="278" t="s">
        <v>26</v>
      </c>
      <c r="B56" s="288" t="s">
        <v>92</v>
      </c>
      <c r="C56" s="39"/>
      <c r="D56" s="69"/>
      <c r="E56" s="57"/>
      <c r="F56" s="40">
        <f>F57+F60+F65</f>
        <v>3559.9</v>
      </c>
      <c r="G56" s="40">
        <f>G57+G60+G65</f>
        <v>3783.7999999999997</v>
      </c>
    </row>
    <row r="57" spans="1:7" ht="15.75">
      <c r="A57" s="273" t="s">
        <v>84</v>
      </c>
      <c r="B57" s="289" t="s">
        <v>92</v>
      </c>
      <c r="C57" s="41" t="s">
        <v>90</v>
      </c>
      <c r="D57" s="69" t="s">
        <v>70</v>
      </c>
      <c r="E57" s="57"/>
      <c r="F57" s="42">
        <f>F58+F59</f>
        <v>87.6</v>
      </c>
      <c r="G57" s="42">
        <f>G58+G59</f>
        <v>87.6</v>
      </c>
    </row>
    <row r="58" spans="1:7" ht="25.5">
      <c r="A58" s="277" t="s">
        <v>186</v>
      </c>
      <c r="B58" s="289" t="s">
        <v>92</v>
      </c>
      <c r="C58" s="41" t="s">
        <v>90</v>
      </c>
      <c r="D58" s="69" t="s">
        <v>70</v>
      </c>
      <c r="E58" s="57" t="s">
        <v>76</v>
      </c>
      <c r="F58" s="42">
        <v>83.1</v>
      </c>
      <c r="G58" s="42">
        <v>83.1</v>
      </c>
    </row>
    <row r="59" spans="1:7" ht="15" customHeight="1">
      <c r="A59" s="271" t="s">
        <v>174</v>
      </c>
      <c r="B59" s="289" t="s">
        <v>92</v>
      </c>
      <c r="C59" s="41" t="s">
        <v>90</v>
      </c>
      <c r="D59" s="69" t="s">
        <v>70</v>
      </c>
      <c r="E59" s="57" t="s">
        <v>66</v>
      </c>
      <c r="F59" s="42">
        <v>4.5</v>
      </c>
      <c r="G59" s="42">
        <v>4.5</v>
      </c>
    </row>
    <row r="60" spans="1:7" ht="15.75">
      <c r="A60" s="275" t="s">
        <v>63</v>
      </c>
      <c r="B60" s="54" t="s">
        <v>92</v>
      </c>
      <c r="C60" s="43" t="s">
        <v>100</v>
      </c>
      <c r="D60" s="72"/>
      <c r="E60" s="60"/>
      <c r="F60" s="42">
        <f>F61+F62</f>
        <v>3472.3</v>
      </c>
      <c r="G60" s="42">
        <f>G61+G62</f>
        <v>3696.2</v>
      </c>
    </row>
    <row r="61" spans="1:7" ht="14.25" customHeight="1">
      <c r="A61" s="271" t="s">
        <v>174</v>
      </c>
      <c r="B61" s="292" t="s">
        <v>92</v>
      </c>
      <c r="C61" s="47" t="s">
        <v>100</v>
      </c>
      <c r="D61" s="69" t="s">
        <v>209</v>
      </c>
      <c r="E61" s="57" t="s">
        <v>66</v>
      </c>
      <c r="F61" s="48">
        <v>0</v>
      </c>
      <c r="G61" s="48">
        <v>0</v>
      </c>
    </row>
    <row r="62" spans="1:7" ht="15.75">
      <c r="A62" s="271" t="s">
        <v>291</v>
      </c>
      <c r="B62" s="292" t="s">
        <v>92</v>
      </c>
      <c r="C62" s="47" t="s">
        <v>100</v>
      </c>
      <c r="D62" s="69" t="s">
        <v>71</v>
      </c>
      <c r="E62" s="57" t="s">
        <v>66</v>
      </c>
      <c r="F62" s="48">
        <f>F63</f>
        <v>3472.3</v>
      </c>
      <c r="G62" s="48">
        <f>G63</f>
        <v>3696.2</v>
      </c>
    </row>
    <row r="63" spans="1:7" ht="26.25">
      <c r="A63" s="271" t="s">
        <v>303</v>
      </c>
      <c r="B63" s="292" t="s">
        <v>92</v>
      </c>
      <c r="C63" s="47" t="s">
        <v>100</v>
      </c>
      <c r="D63" s="69" t="s">
        <v>71</v>
      </c>
      <c r="E63" s="57" t="s">
        <v>66</v>
      </c>
      <c r="F63" s="48">
        <v>3472.3</v>
      </c>
      <c r="G63" s="48">
        <v>3696.2</v>
      </c>
    </row>
    <row r="64" spans="1:7" ht="13.5" customHeight="1">
      <c r="A64" s="271" t="s">
        <v>174</v>
      </c>
      <c r="B64" s="292" t="s">
        <v>92</v>
      </c>
      <c r="C64" s="47" t="s">
        <v>100</v>
      </c>
      <c r="D64" s="69" t="s">
        <v>200</v>
      </c>
      <c r="E64" s="57" t="s">
        <v>66</v>
      </c>
      <c r="F64" s="48">
        <v>0</v>
      </c>
      <c r="G64" s="48">
        <v>0</v>
      </c>
    </row>
    <row r="65" spans="1:7" ht="15.75">
      <c r="A65" s="279" t="s">
        <v>48</v>
      </c>
      <c r="B65" s="293" t="s">
        <v>92</v>
      </c>
      <c r="C65" s="49" t="s">
        <v>94</v>
      </c>
      <c r="D65" s="69" t="s">
        <v>72</v>
      </c>
      <c r="E65" s="57" t="s">
        <v>66</v>
      </c>
      <c r="F65" s="48">
        <f>F66</f>
        <v>0</v>
      </c>
      <c r="G65" s="48">
        <f>G66</f>
        <v>0</v>
      </c>
    </row>
    <row r="66" spans="1:7" ht="15.75" customHeight="1">
      <c r="A66" s="271" t="s">
        <v>174</v>
      </c>
      <c r="B66" s="293" t="s">
        <v>92</v>
      </c>
      <c r="C66" s="49" t="s">
        <v>94</v>
      </c>
      <c r="D66" s="69" t="s">
        <v>72</v>
      </c>
      <c r="E66" s="57" t="s">
        <v>66</v>
      </c>
      <c r="F66" s="48">
        <v>0</v>
      </c>
      <c r="G66" s="48">
        <v>0</v>
      </c>
    </row>
    <row r="67" spans="1:7" ht="15.75">
      <c r="A67" s="280"/>
      <c r="B67" s="294"/>
      <c r="C67" s="47"/>
      <c r="D67" s="69"/>
      <c r="E67" s="57"/>
      <c r="F67" s="48"/>
      <c r="G67" s="48"/>
    </row>
    <row r="68" spans="1:7" ht="15.75">
      <c r="A68" s="281" t="s">
        <v>34</v>
      </c>
      <c r="B68" s="254" t="s">
        <v>95</v>
      </c>
      <c r="C68" s="50"/>
      <c r="D68" s="69"/>
      <c r="E68" s="57"/>
      <c r="F68" s="51">
        <f>F69+F73+F77</f>
        <v>761.6</v>
      </c>
      <c r="G68" s="51">
        <f>G69+G73+G77</f>
        <v>617.1</v>
      </c>
    </row>
    <row r="69" spans="1:7" ht="15.75">
      <c r="A69" s="296" t="s">
        <v>225</v>
      </c>
      <c r="B69" s="294" t="s">
        <v>95</v>
      </c>
      <c r="C69" s="47" t="s">
        <v>90</v>
      </c>
      <c r="D69" s="69"/>
      <c r="E69" s="57"/>
      <c r="F69" s="84">
        <f>F70+F71+F72</f>
        <v>0</v>
      </c>
      <c r="G69" s="84">
        <f>G70+G71+G72</f>
        <v>0</v>
      </c>
    </row>
    <row r="70" spans="1:7" ht="15.75">
      <c r="A70" s="280" t="s">
        <v>187</v>
      </c>
      <c r="B70" s="294" t="s">
        <v>95</v>
      </c>
      <c r="C70" s="47" t="s">
        <v>90</v>
      </c>
      <c r="D70" s="69"/>
      <c r="E70" s="57"/>
      <c r="F70" s="48">
        <v>0</v>
      </c>
      <c r="G70" s="48">
        <v>0</v>
      </c>
    </row>
    <row r="71" spans="1:7" ht="26.25">
      <c r="A71" s="280" t="s">
        <v>188</v>
      </c>
      <c r="B71" s="292" t="s">
        <v>95</v>
      </c>
      <c r="C71" s="47" t="s">
        <v>90</v>
      </c>
      <c r="D71" s="69"/>
      <c r="E71" s="57"/>
      <c r="F71" s="48">
        <v>0</v>
      </c>
      <c r="G71" s="52">
        <v>0</v>
      </c>
    </row>
    <row r="72" spans="1:7" ht="15.75">
      <c r="A72" s="271" t="s">
        <v>224</v>
      </c>
      <c r="B72" s="292" t="s">
        <v>95</v>
      </c>
      <c r="C72" s="47" t="s">
        <v>90</v>
      </c>
      <c r="D72" s="69" t="s">
        <v>226</v>
      </c>
      <c r="E72" s="57" t="s">
        <v>213</v>
      </c>
      <c r="F72" s="48">
        <v>0</v>
      </c>
      <c r="G72" s="48">
        <v>0</v>
      </c>
    </row>
    <row r="73" spans="1:7" ht="15.75">
      <c r="A73" s="276" t="s">
        <v>4</v>
      </c>
      <c r="B73" s="294" t="s">
        <v>95</v>
      </c>
      <c r="C73" s="47" t="s">
        <v>91</v>
      </c>
      <c r="D73" s="69" t="s">
        <v>73</v>
      </c>
      <c r="E73" s="57"/>
      <c r="F73" s="48">
        <f>F74+F76+F75</f>
        <v>0</v>
      </c>
      <c r="G73" s="48">
        <f>G74+G76+G75</f>
        <v>0</v>
      </c>
    </row>
    <row r="74" spans="1:7" ht="15" customHeight="1">
      <c r="A74" s="271" t="s">
        <v>174</v>
      </c>
      <c r="B74" s="294" t="s">
        <v>95</v>
      </c>
      <c r="C74" s="47" t="s">
        <v>91</v>
      </c>
      <c r="D74" s="69" t="s">
        <v>73</v>
      </c>
      <c r="E74" s="57" t="s">
        <v>66</v>
      </c>
      <c r="F74" s="48">
        <v>0</v>
      </c>
      <c r="G74" s="48">
        <v>0</v>
      </c>
    </row>
    <row r="75" spans="1:7" ht="15" customHeight="1">
      <c r="A75" s="271" t="s">
        <v>340</v>
      </c>
      <c r="B75" s="294" t="s">
        <v>95</v>
      </c>
      <c r="C75" s="47" t="s">
        <v>91</v>
      </c>
      <c r="D75" s="57" t="s">
        <v>348</v>
      </c>
      <c r="E75" s="57" t="s">
        <v>347</v>
      </c>
      <c r="F75" s="48">
        <v>0</v>
      </c>
      <c r="G75" s="48">
        <v>0</v>
      </c>
    </row>
    <row r="76" spans="1:7" ht="15.75">
      <c r="A76" s="264" t="s">
        <v>175</v>
      </c>
      <c r="B76" s="294" t="s">
        <v>95</v>
      </c>
      <c r="C76" s="47" t="s">
        <v>91</v>
      </c>
      <c r="D76" s="69" t="s">
        <v>73</v>
      </c>
      <c r="E76" s="57" t="s">
        <v>214</v>
      </c>
      <c r="F76" s="48">
        <v>0</v>
      </c>
      <c r="G76" s="48">
        <v>0</v>
      </c>
    </row>
    <row r="77" spans="1:7" ht="15.75">
      <c r="A77" s="276" t="s">
        <v>189</v>
      </c>
      <c r="B77" s="294" t="s">
        <v>95</v>
      </c>
      <c r="C77" s="47" t="s">
        <v>96</v>
      </c>
      <c r="D77" s="69"/>
      <c r="E77" s="57"/>
      <c r="F77" s="48">
        <f>F79+F81</f>
        <v>761.6</v>
      </c>
      <c r="G77" s="48">
        <f>G79+G81</f>
        <v>617.1</v>
      </c>
    </row>
    <row r="78" spans="1:7" ht="15.75">
      <c r="A78" s="276" t="s">
        <v>533</v>
      </c>
      <c r="B78" s="294" t="s">
        <v>95</v>
      </c>
      <c r="C78" s="47" t="s">
        <v>96</v>
      </c>
      <c r="D78" s="69" t="s">
        <v>74</v>
      </c>
      <c r="E78" s="57"/>
      <c r="F78" s="48">
        <f>F79+F80</f>
        <v>200</v>
      </c>
      <c r="G78" s="48">
        <f>G79+G80</f>
        <v>55.5</v>
      </c>
    </row>
    <row r="79" spans="1:7" ht="15.75">
      <c r="A79" s="271" t="s">
        <v>174</v>
      </c>
      <c r="B79" s="294" t="s">
        <v>95</v>
      </c>
      <c r="C79" s="47" t="s">
        <v>96</v>
      </c>
      <c r="D79" s="69" t="s">
        <v>74</v>
      </c>
      <c r="E79" s="57" t="s">
        <v>66</v>
      </c>
      <c r="F79" s="48">
        <f>761.6-561.6</f>
        <v>200</v>
      </c>
      <c r="G79" s="48">
        <f>617.1-561.6</f>
        <v>55.5</v>
      </c>
    </row>
    <row r="80" spans="1:7" ht="15.75">
      <c r="A80" s="271" t="s">
        <v>224</v>
      </c>
      <c r="B80" s="294" t="s">
        <v>95</v>
      </c>
      <c r="C80" s="47" t="s">
        <v>96</v>
      </c>
      <c r="D80" s="69" t="s">
        <v>74</v>
      </c>
      <c r="E80" s="57" t="s">
        <v>213</v>
      </c>
      <c r="F80" s="48">
        <v>0</v>
      </c>
      <c r="G80" s="48">
        <v>0</v>
      </c>
    </row>
    <row r="81" spans="1:7" ht="15.75">
      <c r="A81" s="429" t="s">
        <v>406</v>
      </c>
      <c r="B81" s="219" t="s">
        <v>95</v>
      </c>
      <c r="C81" s="240" t="s">
        <v>96</v>
      </c>
      <c r="D81" s="224" t="s">
        <v>407</v>
      </c>
      <c r="E81" s="224"/>
      <c r="F81" s="216">
        <f>F82</f>
        <v>561.6</v>
      </c>
      <c r="G81" s="216">
        <f>G82</f>
        <v>561.6</v>
      </c>
    </row>
    <row r="82" spans="1:7" ht="15.75">
      <c r="A82" s="271" t="s">
        <v>174</v>
      </c>
      <c r="B82" s="219" t="s">
        <v>95</v>
      </c>
      <c r="C82" s="240" t="s">
        <v>96</v>
      </c>
      <c r="D82" s="224" t="s">
        <v>407</v>
      </c>
      <c r="E82" s="224" t="s">
        <v>66</v>
      </c>
      <c r="F82" s="216">
        <f>540+21.6</f>
        <v>561.6</v>
      </c>
      <c r="G82" s="48">
        <v>561.6</v>
      </c>
    </row>
    <row r="83" spans="1:7" ht="15.75">
      <c r="A83" s="276"/>
      <c r="B83" s="294"/>
      <c r="C83" s="47"/>
      <c r="D83" s="73"/>
      <c r="E83" s="62"/>
      <c r="F83" s="48"/>
      <c r="G83" s="48"/>
    </row>
    <row r="84" spans="1:7" ht="15.75">
      <c r="A84" s="13" t="s">
        <v>452</v>
      </c>
      <c r="B84" s="362" t="s">
        <v>483</v>
      </c>
      <c r="C84" s="363"/>
      <c r="D84" s="73"/>
      <c r="E84" s="62"/>
      <c r="F84" s="367">
        <f aca="true" t="shared" si="0" ref="F84:G86">F85</f>
        <v>1738.6</v>
      </c>
      <c r="G84" s="367">
        <f t="shared" si="0"/>
        <v>0</v>
      </c>
    </row>
    <row r="85" spans="1:7" ht="15.75">
      <c r="A85" s="360" t="s">
        <v>454</v>
      </c>
      <c r="B85" s="364" t="s">
        <v>483</v>
      </c>
      <c r="C85" s="365" t="s">
        <v>95</v>
      </c>
      <c r="D85" s="73"/>
      <c r="E85" s="62"/>
      <c r="F85" s="48">
        <f t="shared" si="0"/>
        <v>1738.6</v>
      </c>
      <c r="G85" s="48">
        <f t="shared" si="0"/>
        <v>0</v>
      </c>
    </row>
    <row r="86" spans="1:7" ht="15.75">
      <c r="A86" s="361" t="s">
        <v>482</v>
      </c>
      <c r="B86" s="364" t="s">
        <v>483</v>
      </c>
      <c r="C86" s="365" t="s">
        <v>95</v>
      </c>
      <c r="D86" s="366" t="s">
        <v>532</v>
      </c>
      <c r="E86" s="62"/>
      <c r="F86" s="48">
        <f t="shared" si="0"/>
        <v>1738.6</v>
      </c>
      <c r="G86" s="48">
        <f t="shared" si="0"/>
        <v>0</v>
      </c>
    </row>
    <row r="87" spans="1:7" ht="15.75">
      <c r="A87" s="271" t="s">
        <v>174</v>
      </c>
      <c r="B87" s="364" t="s">
        <v>483</v>
      </c>
      <c r="C87" s="365" t="s">
        <v>95</v>
      </c>
      <c r="D87" s="366" t="s">
        <v>532</v>
      </c>
      <c r="E87" s="62" t="s">
        <v>66</v>
      </c>
      <c r="F87" s="48">
        <v>1738.6</v>
      </c>
      <c r="G87" s="48">
        <v>0</v>
      </c>
    </row>
    <row r="88" spans="1:7" ht="15.75">
      <c r="A88" s="276"/>
      <c r="B88" s="294"/>
      <c r="C88" s="47"/>
      <c r="D88" s="73"/>
      <c r="E88" s="62"/>
      <c r="F88" s="48"/>
      <c r="G88" s="48"/>
    </row>
    <row r="89" spans="1:7" ht="15.75">
      <c r="A89" s="281" t="s">
        <v>190</v>
      </c>
      <c r="B89" s="254" t="s">
        <v>97</v>
      </c>
      <c r="C89" s="50"/>
      <c r="D89" s="73"/>
      <c r="E89" s="62"/>
      <c r="F89" s="51">
        <f>F90</f>
        <v>687.1</v>
      </c>
      <c r="G89" s="51">
        <f>G90</f>
        <v>617.1</v>
      </c>
    </row>
    <row r="90" spans="1:7" ht="15.75">
      <c r="A90" s="281" t="s">
        <v>89</v>
      </c>
      <c r="B90" s="254" t="s">
        <v>97</v>
      </c>
      <c r="C90" s="50" t="s">
        <v>90</v>
      </c>
      <c r="D90" s="75">
        <f>D91</f>
        <v>9930540590</v>
      </c>
      <c r="E90" s="63"/>
      <c r="F90" s="51">
        <f>F91</f>
        <v>687.1</v>
      </c>
      <c r="G90" s="51">
        <f>G91</f>
        <v>617.1</v>
      </c>
    </row>
    <row r="91" spans="1:7" ht="15.75">
      <c r="A91" s="283" t="s">
        <v>191</v>
      </c>
      <c r="B91" s="294" t="s">
        <v>97</v>
      </c>
      <c r="C91" s="47" t="s">
        <v>90</v>
      </c>
      <c r="D91" s="76">
        <f>D92</f>
        <v>9930540590</v>
      </c>
      <c r="E91" s="64"/>
      <c r="F91" s="48">
        <f>F92+F93</f>
        <v>687.1</v>
      </c>
      <c r="G91" s="48">
        <f>G92+G93</f>
        <v>617.1</v>
      </c>
    </row>
    <row r="92" spans="1:7" ht="15.75">
      <c r="A92" s="284" t="s">
        <v>192</v>
      </c>
      <c r="B92" s="294" t="s">
        <v>97</v>
      </c>
      <c r="C92" s="47" t="s">
        <v>90</v>
      </c>
      <c r="D92" s="76">
        <f>D93</f>
        <v>9930540590</v>
      </c>
      <c r="E92" s="64">
        <v>611</v>
      </c>
      <c r="F92" s="48">
        <v>687.1</v>
      </c>
      <c r="G92" s="48">
        <v>617.1</v>
      </c>
    </row>
    <row r="93" spans="1:7" ht="15.75">
      <c r="A93" s="271" t="s">
        <v>224</v>
      </c>
      <c r="B93" s="294" t="s">
        <v>97</v>
      </c>
      <c r="C93" s="47" t="s">
        <v>90</v>
      </c>
      <c r="D93" s="76">
        <v>9930540590</v>
      </c>
      <c r="E93" s="64">
        <v>851</v>
      </c>
      <c r="F93" s="48">
        <v>0</v>
      </c>
      <c r="G93" s="48">
        <v>0</v>
      </c>
    </row>
    <row r="94" spans="1:7" ht="15.75">
      <c r="A94" s="276"/>
      <c r="B94" s="294"/>
      <c r="C94" s="47"/>
      <c r="D94" s="73"/>
      <c r="E94" s="62"/>
      <c r="F94" s="48"/>
      <c r="G94" s="48"/>
    </row>
    <row r="95" spans="1:7" ht="15.75">
      <c r="A95" s="270" t="s">
        <v>25</v>
      </c>
      <c r="B95" s="288" t="s">
        <v>98</v>
      </c>
      <c r="C95" s="39"/>
      <c r="D95" s="73"/>
      <c r="E95" s="62"/>
      <c r="F95" s="40">
        <f aca="true" t="shared" si="1" ref="F95:G97">F96</f>
        <v>120</v>
      </c>
      <c r="G95" s="40">
        <f t="shared" si="1"/>
        <v>120</v>
      </c>
    </row>
    <row r="96" spans="1:7" ht="15.75">
      <c r="A96" s="270" t="s">
        <v>32</v>
      </c>
      <c r="B96" s="289" t="s">
        <v>98</v>
      </c>
      <c r="C96" s="41" t="s">
        <v>90</v>
      </c>
      <c r="D96" s="72" t="s">
        <v>203</v>
      </c>
      <c r="E96" s="60"/>
      <c r="F96" s="40">
        <f t="shared" si="1"/>
        <v>120</v>
      </c>
      <c r="G96" s="40">
        <f t="shared" si="1"/>
        <v>120</v>
      </c>
    </row>
    <row r="97" spans="1:7" ht="15.75">
      <c r="A97" s="285" t="s">
        <v>193</v>
      </c>
      <c r="B97" s="288" t="s">
        <v>98</v>
      </c>
      <c r="C97" s="41" t="s">
        <v>90</v>
      </c>
      <c r="D97" s="69" t="s">
        <v>204</v>
      </c>
      <c r="E97" s="57"/>
      <c r="F97" s="40">
        <f t="shared" si="1"/>
        <v>120</v>
      </c>
      <c r="G97" s="40">
        <f t="shared" si="1"/>
        <v>120</v>
      </c>
    </row>
    <row r="98" spans="1:7" ht="14.25" customHeight="1">
      <c r="A98" s="271" t="s">
        <v>194</v>
      </c>
      <c r="B98" s="289" t="s">
        <v>98</v>
      </c>
      <c r="C98" s="41" t="s">
        <v>90</v>
      </c>
      <c r="D98" s="69" t="s">
        <v>204</v>
      </c>
      <c r="E98" s="57" t="s">
        <v>217</v>
      </c>
      <c r="F98" s="42">
        <v>120</v>
      </c>
      <c r="G98" s="42">
        <v>120</v>
      </c>
    </row>
    <row r="99" spans="1:7" ht="15.75">
      <c r="A99" s="273"/>
      <c r="B99" s="289"/>
      <c r="C99" s="41"/>
      <c r="D99" s="75"/>
      <c r="E99" s="63"/>
      <c r="F99" s="42"/>
      <c r="G99" s="42"/>
    </row>
    <row r="100" spans="1:7" ht="15.75">
      <c r="A100" s="270" t="s">
        <v>195</v>
      </c>
      <c r="B100" s="295" t="s">
        <v>101</v>
      </c>
      <c r="C100" s="39"/>
      <c r="D100" s="76"/>
      <c r="E100" s="64"/>
      <c r="F100" s="40">
        <f aca="true" t="shared" si="2" ref="F100:G102">F101</f>
        <v>8</v>
      </c>
      <c r="G100" s="40">
        <f t="shared" si="2"/>
        <v>8</v>
      </c>
    </row>
    <row r="101" spans="1:7" ht="15.75">
      <c r="A101" s="297" t="s">
        <v>33</v>
      </c>
      <c r="B101" s="290" t="s">
        <v>101</v>
      </c>
      <c r="C101" s="43" t="s">
        <v>90</v>
      </c>
      <c r="D101" s="76"/>
      <c r="E101" s="64"/>
      <c r="F101" s="53">
        <f t="shared" si="2"/>
        <v>8</v>
      </c>
      <c r="G101" s="53">
        <f t="shared" si="2"/>
        <v>8</v>
      </c>
    </row>
    <row r="102" spans="1:7" ht="31.5" customHeight="1">
      <c r="A102" s="275" t="s">
        <v>429</v>
      </c>
      <c r="B102" s="290" t="s">
        <v>101</v>
      </c>
      <c r="C102" s="43" t="s">
        <v>90</v>
      </c>
      <c r="D102" s="73" t="s">
        <v>197</v>
      </c>
      <c r="E102" s="62"/>
      <c r="F102" s="45">
        <f t="shared" si="2"/>
        <v>8</v>
      </c>
      <c r="G102" s="45">
        <f t="shared" si="2"/>
        <v>8</v>
      </c>
    </row>
    <row r="103" spans="1:7" ht="15.75">
      <c r="A103" s="271" t="s">
        <v>174</v>
      </c>
      <c r="B103" s="54" t="s">
        <v>101</v>
      </c>
      <c r="C103" s="43" t="s">
        <v>90</v>
      </c>
      <c r="D103" s="73" t="s">
        <v>197</v>
      </c>
      <c r="E103" s="62" t="s">
        <v>66</v>
      </c>
      <c r="F103" s="45">
        <v>8</v>
      </c>
      <c r="G103" s="45">
        <v>8</v>
      </c>
    </row>
    <row r="104" spans="1:7" ht="15.75">
      <c r="A104" s="271"/>
      <c r="B104" s="54"/>
      <c r="C104" s="43"/>
      <c r="D104" s="73"/>
      <c r="E104" s="62"/>
      <c r="F104" s="45"/>
      <c r="G104" s="45"/>
    </row>
    <row r="105" spans="1:7" ht="15.75">
      <c r="A105" s="337" t="s">
        <v>510</v>
      </c>
      <c r="B105" s="215" t="s">
        <v>93</v>
      </c>
      <c r="C105" s="239"/>
      <c r="D105" s="493"/>
      <c r="E105" s="493"/>
      <c r="F105" s="494">
        <f>F106</f>
        <v>2</v>
      </c>
      <c r="G105" s="494">
        <f>G106</f>
        <v>2</v>
      </c>
    </row>
    <row r="106" spans="1:7" ht="15.75">
      <c r="A106" s="338" t="s">
        <v>511</v>
      </c>
      <c r="B106" s="213" t="s">
        <v>93</v>
      </c>
      <c r="C106" s="238" t="s">
        <v>90</v>
      </c>
      <c r="D106" s="428" t="s">
        <v>530</v>
      </c>
      <c r="E106" s="230" t="s">
        <v>528</v>
      </c>
      <c r="F106" s="214">
        <v>2</v>
      </c>
      <c r="G106" s="503">
        <v>2</v>
      </c>
    </row>
    <row r="107" spans="1:7" ht="15.75" customHeight="1">
      <c r="A107" s="273"/>
      <c r="B107" s="289"/>
      <c r="C107" s="41"/>
      <c r="D107" s="72"/>
      <c r="E107" s="60"/>
      <c r="F107" s="42"/>
      <c r="G107" s="42"/>
    </row>
    <row r="108" spans="1:7" ht="15.75">
      <c r="A108" s="270" t="s">
        <v>85</v>
      </c>
      <c r="B108" s="288" t="s">
        <v>99</v>
      </c>
      <c r="C108" s="39"/>
      <c r="D108" s="72"/>
      <c r="E108" s="60"/>
      <c r="F108" s="42">
        <f>F109</f>
        <v>405</v>
      </c>
      <c r="G108" s="42">
        <f>G109</f>
        <v>405</v>
      </c>
    </row>
    <row r="109" spans="1:7" ht="15.75">
      <c r="A109" s="77" t="s">
        <v>88</v>
      </c>
      <c r="B109" s="54" t="s">
        <v>99</v>
      </c>
      <c r="C109" s="43" t="s">
        <v>96</v>
      </c>
      <c r="D109" s="69" t="s">
        <v>86</v>
      </c>
      <c r="E109" s="57" t="s">
        <v>87</v>
      </c>
      <c r="F109" s="42">
        <v>405</v>
      </c>
      <c r="G109" s="42">
        <v>405</v>
      </c>
    </row>
    <row r="110" spans="1:7" ht="21.75" customHeight="1" hidden="1">
      <c r="A110" s="269"/>
      <c r="B110" s="254"/>
      <c r="C110" s="50"/>
      <c r="D110" s="69"/>
      <c r="E110" s="57"/>
      <c r="F110" s="45"/>
      <c r="G110" s="45"/>
    </row>
    <row r="111" spans="1:7" ht="15.75">
      <c r="A111" s="55" t="s">
        <v>2</v>
      </c>
      <c r="B111" s="80"/>
      <c r="C111" s="81"/>
      <c r="D111" s="83"/>
      <c r="E111" s="83"/>
      <c r="F111" s="82">
        <f>F13+F110</f>
        <v>18015</v>
      </c>
      <c r="G111" s="82">
        <f>G13+G110</f>
        <v>15721.4</v>
      </c>
    </row>
  </sheetData>
  <sheetProtection/>
  <mergeCells count="4">
    <mergeCell ref="A7:F7"/>
    <mergeCell ref="A10:F10"/>
    <mergeCell ref="A8:F8"/>
    <mergeCell ref="A9:F9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5"/>
  <sheetViews>
    <sheetView zoomScale="90" zoomScaleNormal="90" zoomScalePageLayoutView="0" workbookViewId="0" topLeftCell="A7">
      <selection activeCell="G170" sqref="G170"/>
    </sheetView>
  </sheetViews>
  <sheetFormatPr defaultColWidth="9.00390625" defaultRowHeight="12.75"/>
  <cols>
    <col min="1" max="1" width="117.375" style="0" customWidth="1"/>
    <col min="2" max="2" width="7.875" style="0" customWidth="1"/>
    <col min="3" max="3" width="9.125" style="0" customWidth="1"/>
    <col min="4" max="4" width="11.75390625" style="0" customWidth="1"/>
    <col min="5" max="5" width="10.00390625" style="0" customWidth="1"/>
    <col min="6" max="6" width="9.625" style="0" customWidth="1"/>
    <col min="7" max="7" width="8.75390625" style="0" customWidth="1"/>
  </cols>
  <sheetData>
    <row r="1" ht="12.75">
      <c r="D1" s="1" t="s">
        <v>133</v>
      </c>
    </row>
    <row r="2" ht="12.75">
      <c r="D2" s="1" t="s">
        <v>309</v>
      </c>
    </row>
    <row r="3" ht="12.75">
      <c r="D3" s="1" t="s">
        <v>310</v>
      </c>
    </row>
    <row r="4" ht="12.75">
      <c r="D4" s="1" t="s">
        <v>460</v>
      </c>
    </row>
    <row r="5" ht="12.75">
      <c r="D5" s="1" t="s">
        <v>459</v>
      </c>
    </row>
    <row r="6" ht="12.75">
      <c r="D6" s="1"/>
    </row>
    <row r="7" spans="1:7" ht="12.75">
      <c r="A7" s="520" t="s">
        <v>218</v>
      </c>
      <c r="B7" s="520"/>
      <c r="C7" s="520"/>
      <c r="D7" s="520"/>
      <c r="E7" s="520"/>
      <c r="F7" s="520"/>
      <c r="G7" s="520"/>
    </row>
    <row r="8" spans="1:7" ht="12.75">
      <c r="A8" s="521" t="s">
        <v>468</v>
      </c>
      <c r="B8" s="521"/>
      <c r="C8" s="521"/>
      <c r="D8" s="521"/>
      <c r="E8" s="521"/>
      <c r="F8" s="521"/>
      <c r="G8" s="521"/>
    </row>
    <row r="9" ht="10.5" customHeight="1"/>
    <row r="10" spans="1:7" ht="12.75">
      <c r="A10" s="13"/>
      <c r="B10" s="13"/>
      <c r="C10" s="12"/>
      <c r="D10" s="14"/>
      <c r="E10" s="14"/>
      <c r="F10" s="14"/>
      <c r="G10" s="28" t="s">
        <v>106</v>
      </c>
    </row>
    <row r="11" spans="1:7" ht="25.5">
      <c r="A11" s="394" t="s">
        <v>109</v>
      </c>
      <c r="B11" s="395" t="s">
        <v>19</v>
      </c>
      <c r="C11" s="78" t="s">
        <v>20</v>
      </c>
      <c r="D11" s="32" t="s">
        <v>160</v>
      </c>
      <c r="E11" s="65" t="s">
        <v>35</v>
      </c>
      <c r="F11" s="65" t="s">
        <v>212</v>
      </c>
      <c r="G11" s="33" t="s">
        <v>0</v>
      </c>
    </row>
    <row r="12" spans="1:7" ht="12.75">
      <c r="A12" s="79" t="s">
        <v>128</v>
      </c>
      <c r="B12" s="411" t="s">
        <v>126</v>
      </c>
      <c r="C12" s="419"/>
      <c r="D12" s="419"/>
      <c r="E12" s="420"/>
      <c r="F12" s="412"/>
      <c r="G12" s="396">
        <f>G14+G82+G93+G121+G190+G196+G203+G222+G217</f>
        <v>16817.8</v>
      </c>
    </row>
    <row r="13" spans="1:7" ht="15.75">
      <c r="A13" s="397"/>
      <c r="B13" s="397"/>
      <c r="C13" s="397"/>
      <c r="D13" s="397"/>
      <c r="E13" s="57"/>
      <c r="F13" s="224"/>
      <c r="G13" s="398"/>
    </row>
    <row r="14" spans="1:7" ht="12.75">
      <c r="A14" s="422" t="s">
        <v>1</v>
      </c>
      <c r="B14" s="423" t="s">
        <v>126</v>
      </c>
      <c r="C14" s="424" t="s">
        <v>90</v>
      </c>
      <c r="D14" s="424" t="s">
        <v>349</v>
      </c>
      <c r="E14" s="425"/>
      <c r="F14" s="426"/>
      <c r="G14" s="427">
        <f>G15+G22+G40+G45+G36</f>
        <v>10717.6</v>
      </c>
    </row>
    <row r="15" spans="1:7" ht="16.5" customHeight="1">
      <c r="A15" s="422" t="s">
        <v>304</v>
      </c>
      <c r="B15" s="423" t="s">
        <v>126</v>
      </c>
      <c r="C15" s="424" t="s">
        <v>90</v>
      </c>
      <c r="D15" s="424" t="s">
        <v>91</v>
      </c>
      <c r="E15" s="425"/>
      <c r="F15" s="426"/>
      <c r="G15" s="427">
        <f>G16</f>
        <v>1600.8</v>
      </c>
    </row>
    <row r="16" spans="1:7" ht="12.75">
      <c r="A16" s="422" t="s">
        <v>350</v>
      </c>
      <c r="B16" s="423" t="s">
        <v>126</v>
      </c>
      <c r="C16" s="424" t="s">
        <v>90</v>
      </c>
      <c r="D16" s="424" t="s">
        <v>91</v>
      </c>
      <c r="E16" s="428" t="s">
        <v>68</v>
      </c>
      <c r="F16" s="426"/>
      <c r="G16" s="427">
        <f>G17</f>
        <v>1600.8</v>
      </c>
    </row>
    <row r="17" spans="1:7" ht="12.75">
      <c r="A17" s="422" t="s">
        <v>351</v>
      </c>
      <c r="B17" s="423" t="s">
        <v>126</v>
      </c>
      <c r="C17" s="424" t="s">
        <v>90</v>
      </c>
      <c r="D17" s="424" t="s">
        <v>91</v>
      </c>
      <c r="E17" s="428" t="s">
        <v>68</v>
      </c>
      <c r="F17" s="426"/>
      <c r="G17" s="427">
        <f>G18</f>
        <v>1600.8</v>
      </c>
    </row>
    <row r="18" spans="1:7" ht="27.75" customHeight="1">
      <c r="A18" s="422" t="s">
        <v>352</v>
      </c>
      <c r="B18" s="423" t="s">
        <v>126</v>
      </c>
      <c r="C18" s="424" t="s">
        <v>90</v>
      </c>
      <c r="D18" s="424" t="s">
        <v>91</v>
      </c>
      <c r="E18" s="428" t="s">
        <v>68</v>
      </c>
      <c r="F18" s="426" t="s">
        <v>353</v>
      </c>
      <c r="G18" s="427">
        <f>G19</f>
        <v>1600.8</v>
      </c>
    </row>
    <row r="19" spans="1:7" ht="12.75">
      <c r="A19" s="422" t="s">
        <v>354</v>
      </c>
      <c r="B19" s="423" t="s">
        <v>126</v>
      </c>
      <c r="C19" s="424" t="s">
        <v>90</v>
      </c>
      <c r="D19" s="424" t="s">
        <v>91</v>
      </c>
      <c r="E19" s="428" t="s">
        <v>68</v>
      </c>
      <c r="F19" s="426" t="s">
        <v>76</v>
      </c>
      <c r="G19" s="427">
        <f>G20+G21</f>
        <v>1600.8</v>
      </c>
    </row>
    <row r="20" spans="1:7" ht="12.75">
      <c r="A20" s="422" t="s">
        <v>355</v>
      </c>
      <c r="B20" s="423" t="s">
        <v>126</v>
      </c>
      <c r="C20" s="424" t="s">
        <v>90</v>
      </c>
      <c r="D20" s="424" t="s">
        <v>91</v>
      </c>
      <c r="E20" s="428" t="s">
        <v>68</v>
      </c>
      <c r="F20" s="426" t="s">
        <v>356</v>
      </c>
      <c r="G20" s="427">
        <v>1229.5</v>
      </c>
    </row>
    <row r="21" spans="1:7" ht="15" customHeight="1">
      <c r="A21" s="422" t="s">
        <v>357</v>
      </c>
      <c r="B21" s="423" t="s">
        <v>126</v>
      </c>
      <c r="C21" s="424" t="s">
        <v>90</v>
      </c>
      <c r="D21" s="424" t="s">
        <v>91</v>
      </c>
      <c r="E21" s="428" t="s">
        <v>68</v>
      </c>
      <c r="F21" s="426" t="s">
        <v>358</v>
      </c>
      <c r="G21" s="427">
        <v>371.3</v>
      </c>
    </row>
    <row r="22" spans="1:7" ht="12.75">
      <c r="A22" s="422" t="s">
        <v>359</v>
      </c>
      <c r="B22" s="423" t="s">
        <v>126</v>
      </c>
      <c r="C22" s="424" t="s">
        <v>90</v>
      </c>
      <c r="D22" s="424" t="s">
        <v>92</v>
      </c>
      <c r="E22" s="428" t="s">
        <v>67</v>
      </c>
      <c r="F22" s="426"/>
      <c r="G22" s="427">
        <f>G23</f>
        <v>9068.1</v>
      </c>
    </row>
    <row r="23" spans="1:7" ht="12.75">
      <c r="A23" s="422" t="s">
        <v>351</v>
      </c>
      <c r="B23" s="423" t="s">
        <v>126</v>
      </c>
      <c r="C23" s="424" t="s">
        <v>90</v>
      </c>
      <c r="D23" s="424" t="s">
        <v>92</v>
      </c>
      <c r="E23" s="428" t="s">
        <v>67</v>
      </c>
      <c r="F23" s="426"/>
      <c r="G23" s="427">
        <f>G24+G28+G31</f>
        <v>9068.1</v>
      </c>
    </row>
    <row r="24" spans="1:7" ht="29.25" customHeight="1">
      <c r="A24" s="422" t="s">
        <v>352</v>
      </c>
      <c r="B24" s="423" t="s">
        <v>126</v>
      </c>
      <c r="C24" s="424" t="s">
        <v>90</v>
      </c>
      <c r="D24" s="424" t="s">
        <v>92</v>
      </c>
      <c r="E24" s="428" t="s">
        <v>67</v>
      </c>
      <c r="F24" s="426" t="s">
        <v>353</v>
      </c>
      <c r="G24" s="427">
        <f>G25</f>
        <v>8708.1</v>
      </c>
    </row>
    <row r="25" spans="1:7" ht="12.75">
      <c r="A25" s="422" t="s">
        <v>354</v>
      </c>
      <c r="B25" s="423" t="s">
        <v>126</v>
      </c>
      <c r="C25" s="424" t="s">
        <v>90</v>
      </c>
      <c r="D25" s="424" t="s">
        <v>92</v>
      </c>
      <c r="E25" s="428" t="s">
        <v>67</v>
      </c>
      <c r="F25" s="426" t="s">
        <v>76</v>
      </c>
      <c r="G25" s="427">
        <f>G26+G27</f>
        <v>8708.1</v>
      </c>
    </row>
    <row r="26" spans="1:7" ht="12.75">
      <c r="A26" s="422" t="s">
        <v>355</v>
      </c>
      <c r="B26" s="423" t="s">
        <v>126</v>
      </c>
      <c r="C26" s="424" t="s">
        <v>90</v>
      </c>
      <c r="D26" s="424" t="s">
        <v>92</v>
      </c>
      <c r="E26" s="428" t="s">
        <v>67</v>
      </c>
      <c r="F26" s="426" t="s">
        <v>356</v>
      </c>
      <c r="G26" s="427">
        <v>6610.2</v>
      </c>
    </row>
    <row r="27" spans="1:7" ht="12.75" customHeight="1">
      <c r="A27" s="422" t="s">
        <v>357</v>
      </c>
      <c r="B27" s="423" t="s">
        <v>126</v>
      </c>
      <c r="C27" s="424" t="s">
        <v>90</v>
      </c>
      <c r="D27" s="424" t="s">
        <v>92</v>
      </c>
      <c r="E27" s="428" t="s">
        <v>67</v>
      </c>
      <c r="F27" s="426" t="s">
        <v>358</v>
      </c>
      <c r="G27" s="427">
        <v>2097.9</v>
      </c>
    </row>
    <row r="28" spans="1:7" ht="12.75">
      <c r="A28" s="422" t="s">
        <v>360</v>
      </c>
      <c r="B28" s="423" t="s">
        <v>126</v>
      </c>
      <c r="C28" s="424" t="s">
        <v>90</v>
      </c>
      <c r="D28" s="424" t="s">
        <v>92</v>
      </c>
      <c r="E28" s="428" t="s">
        <v>67</v>
      </c>
      <c r="F28" s="426" t="s">
        <v>361</v>
      </c>
      <c r="G28" s="427">
        <f>G29</f>
        <v>360</v>
      </c>
    </row>
    <row r="29" spans="1:7" ht="12.75">
      <c r="A29" s="422" t="s">
        <v>362</v>
      </c>
      <c r="B29" s="423" t="s">
        <v>126</v>
      </c>
      <c r="C29" s="424" t="s">
        <v>90</v>
      </c>
      <c r="D29" s="424" t="s">
        <v>92</v>
      </c>
      <c r="E29" s="428" t="s">
        <v>67</v>
      </c>
      <c r="F29" s="426" t="s">
        <v>363</v>
      </c>
      <c r="G29" s="427">
        <f>G30</f>
        <v>360</v>
      </c>
    </row>
    <row r="30" spans="1:7" ht="12.75">
      <c r="A30" s="422" t="s">
        <v>174</v>
      </c>
      <c r="B30" s="423" t="s">
        <v>126</v>
      </c>
      <c r="C30" s="424" t="s">
        <v>90</v>
      </c>
      <c r="D30" s="424" t="s">
        <v>92</v>
      </c>
      <c r="E30" s="428" t="s">
        <v>67</v>
      </c>
      <c r="F30" s="426" t="s">
        <v>66</v>
      </c>
      <c r="G30" s="427">
        <v>360</v>
      </c>
    </row>
    <row r="31" spans="1:7" ht="2.25" customHeight="1">
      <c r="A31" s="422" t="s">
        <v>364</v>
      </c>
      <c r="B31" s="423" t="s">
        <v>126</v>
      </c>
      <c r="C31" s="424" t="s">
        <v>90</v>
      </c>
      <c r="D31" s="424" t="s">
        <v>92</v>
      </c>
      <c r="E31" s="428" t="s">
        <v>67</v>
      </c>
      <c r="F31" s="426" t="s">
        <v>365</v>
      </c>
      <c r="G31" s="427">
        <f>G32</f>
        <v>0</v>
      </c>
    </row>
    <row r="32" spans="1:7" ht="12.75" hidden="1">
      <c r="A32" s="422" t="s">
        <v>366</v>
      </c>
      <c r="B32" s="423" t="s">
        <v>126</v>
      </c>
      <c r="C32" s="424" t="s">
        <v>90</v>
      </c>
      <c r="D32" s="424" t="s">
        <v>92</v>
      </c>
      <c r="E32" s="428" t="s">
        <v>67</v>
      </c>
      <c r="F32" s="426" t="s">
        <v>367</v>
      </c>
      <c r="G32" s="427">
        <f>G33+G34+G35</f>
        <v>0</v>
      </c>
    </row>
    <row r="33" spans="1:7" ht="12.75" hidden="1">
      <c r="A33" s="422" t="s">
        <v>368</v>
      </c>
      <c r="B33" s="423" t="s">
        <v>126</v>
      </c>
      <c r="C33" s="424" t="s">
        <v>90</v>
      </c>
      <c r="D33" s="424" t="s">
        <v>92</v>
      </c>
      <c r="E33" s="428" t="s">
        <v>67</v>
      </c>
      <c r="F33" s="426" t="s">
        <v>213</v>
      </c>
      <c r="G33" s="427">
        <v>0</v>
      </c>
    </row>
    <row r="34" spans="1:7" ht="12.75" hidden="1">
      <c r="A34" s="422" t="s">
        <v>175</v>
      </c>
      <c r="B34" s="423" t="s">
        <v>126</v>
      </c>
      <c r="C34" s="424" t="s">
        <v>90</v>
      </c>
      <c r="D34" s="424" t="s">
        <v>92</v>
      </c>
      <c r="E34" s="428" t="s">
        <v>67</v>
      </c>
      <c r="F34" s="426" t="s">
        <v>214</v>
      </c>
      <c r="G34" s="427">
        <v>0</v>
      </c>
    </row>
    <row r="35" spans="1:7" ht="12.75" hidden="1">
      <c r="A35" s="429" t="s">
        <v>176</v>
      </c>
      <c r="B35" s="423" t="s">
        <v>126</v>
      </c>
      <c r="C35" s="424" t="s">
        <v>90</v>
      </c>
      <c r="D35" s="424" t="s">
        <v>92</v>
      </c>
      <c r="E35" s="428" t="s">
        <v>67</v>
      </c>
      <c r="F35" s="430" t="s">
        <v>215</v>
      </c>
      <c r="G35" s="427">
        <v>0</v>
      </c>
    </row>
    <row r="36" spans="1:7" ht="12.75" hidden="1">
      <c r="A36" s="431" t="s">
        <v>369</v>
      </c>
      <c r="B36" s="432" t="s">
        <v>126</v>
      </c>
      <c r="C36" s="432" t="s">
        <v>90</v>
      </c>
      <c r="D36" s="432" t="s">
        <v>208</v>
      </c>
      <c r="E36" s="433"/>
      <c r="F36" s="434"/>
      <c r="G36" s="435">
        <f>G37</f>
        <v>0</v>
      </c>
    </row>
    <row r="37" spans="1:7" ht="12.75" hidden="1">
      <c r="A37" s="431" t="s">
        <v>370</v>
      </c>
      <c r="B37" s="436" t="s">
        <v>126</v>
      </c>
      <c r="C37" s="432" t="s">
        <v>90</v>
      </c>
      <c r="D37" s="432" t="s">
        <v>208</v>
      </c>
      <c r="E37" s="433">
        <v>9910640190</v>
      </c>
      <c r="F37" s="437"/>
      <c r="G37" s="438">
        <f>G38</f>
        <v>0</v>
      </c>
    </row>
    <row r="38" spans="1:7" ht="12.75" hidden="1">
      <c r="A38" s="431" t="s">
        <v>364</v>
      </c>
      <c r="B38" s="436" t="s">
        <v>126</v>
      </c>
      <c r="C38" s="432" t="str">
        <f>C36</f>
        <v>01</v>
      </c>
      <c r="D38" s="432" t="str">
        <f>D36</f>
        <v>07</v>
      </c>
      <c r="E38" s="433">
        <v>9910640190</v>
      </c>
      <c r="F38" s="437" t="s">
        <v>365</v>
      </c>
      <c r="G38" s="438">
        <f>G39</f>
        <v>0</v>
      </c>
    </row>
    <row r="39" spans="1:7" ht="12.75" hidden="1">
      <c r="A39" s="431" t="s">
        <v>371</v>
      </c>
      <c r="B39" s="436" t="s">
        <v>126</v>
      </c>
      <c r="C39" s="432" t="str">
        <f>C37</f>
        <v>01</v>
      </c>
      <c r="D39" s="432" t="str">
        <f>D37</f>
        <v>07</v>
      </c>
      <c r="E39" s="433">
        <v>9910640190</v>
      </c>
      <c r="F39" s="437" t="s">
        <v>216</v>
      </c>
      <c r="G39" s="438">
        <v>0</v>
      </c>
    </row>
    <row r="40" spans="1:7" ht="12.75">
      <c r="A40" s="422" t="s">
        <v>372</v>
      </c>
      <c r="B40" s="423" t="s">
        <v>126</v>
      </c>
      <c r="C40" s="424" t="s">
        <v>90</v>
      </c>
      <c r="D40" s="424" t="s">
        <v>101</v>
      </c>
      <c r="E40" s="425"/>
      <c r="F40" s="426"/>
      <c r="G40" s="427">
        <f>G41</f>
        <v>48</v>
      </c>
    </row>
    <row r="41" spans="1:7" ht="12.75">
      <c r="A41" s="422" t="s">
        <v>177</v>
      </c>
      <c r="B41" s="423" t="s">
        <v>126</v>
      </c>
      <c r="C41" s="424" t="s">
        <v>90</v>
      </c>
      <c r="D41" s="424" t="s">
        <v>101</v>
      </c>
      <c r="E41" s="428" t="s">
        <v>201</v>
      </c>
      <c r="F41" s="426"/>
      <c r="G41" s="427">
        <f>G42</f>
        <v>48</v>
      </c>
    </row>
    <row r="42" spans="1:7" ht="12.75">
      <c r="A42" s="422" t="s">
        <v>373</v>
      </c>
      <c r="B42" s="423" t="s">
        <v>126</v>
      </c>
      <c r="C42" s="424" t="s">
        <v>90</v>
      </c>
      <c r="D42" s="424" t="s">
        <v>101</v>
      </c>
      <c r="E42" s="428" t="s">
        <v>69</v>
      </c>
      <c r="F42" s="426"/>
      <c r="G42" s="427">
        <f>G43</f>
        <v>48</v>
      </c>
    </row>
    <row r="43" spans="1:7" ht="12.75">
      <c r="A43" s="422" t="s">
        <v>364</v>
      </c>
      <c r="B43" s="423" t="s">
        <v>126</v>
      </c>
      <c r="C43" s="424" t="s">
        <v>90</v>
      </c>
      <c r="D43" s="424" t="s">
        <v>101</v>
      </c>
      <c r="E43" s="428" t="s">
        <v>69</v>
      </c>
      <c r="F43" s="426" t="s">
        <v>365</v>
      </c>
      <c r="G43" s="427">
        <f>G44</f>
        <v>48</v>
      </c>
    </row>
    <row r="44" spans="1:7" ht="12.75">
      <c r="A44" s="422" t="s">
        <v>78</v>
      </c>
      <c r="B44" s="423" t="s">
        <v>126</v>
      </c>
      <c r="C44" s="424" t="s">
        <v>90</v>
      </c>
      <c r="D44" s="424" t="s">
        <v>101</v>
      </c>
      <c r="E44" s="428" t="s">
        <v>69</v>
      </c>
      <c r="F44" s="426" t="s">
        <v>79</v>
      </c>
      <c r="G44" s="427">
        <v>48</v>
      </c>
    </row>
    <row r="45" spans="1:7" ht="12.75">
      <c r="A45" s="422" t="s">
        <v>374</v>
      </c>
      <c r="B45" s="423" t="s">
        <v>126</v>
      </c>
      <c r="C45" s="424" t="s">
        <v>90</v>
      </c>
      <c r="D45" s="424" t="s">
        <v>93</v>
      </c>
      <c r="E45" s="425"/>
      <c r="F45" s="426"/>
      <c r="G45" s="427">
        <f>G46+G50+G54+G58+G62+G66+G74+G70+G78</f>
        <v>0.7</v>
      </c>
    </row>
    <row r="46" spans="1:7" ht="12.75">
      <c r="A46" s="429" t="s">
        <v>179</v>
      </c>
      <c r="B46" s="423" t="s">
        <v>126</v>
      </c>
      <c r="C46" s="424" t="s">
        <v>90</v>
      </c>
      <c r="D46" s="424" t="s">
        <v>93</v>
      </c>
      <c r="E46" s="428" t="s">
        <v>81</v>
      </c>
      <c r="F46" s="426"/>
      <c r="G46" s="427">
        <f>G47</f>
        <v>0.7</v>
      </c>
    </row>
    <row r="47" spans="1:7" ht="12.75">
      <c r="A47" s="422" t="s">
        <v>360</v>
      </c>
      <c r="B47" s="423" t="s">
        <v>126</v>
      </c>
      <c r="C47" s="424" t="s">
        <v>90</v>
      </c>
      <c r="D47" s="424" t="s">
        <v>93</v>
      </c>
      <c r="E47" s="428" t="s">
        <v>81</v>
      </c>
      <c r="F47" s="426" t="s">
        <v>361</v>
      </c>
      <c r="G47" s="427">
        <f>G48</f>
        <v>0.7</v>
      </c>
    </row>
    <row r="48" spans="1:7" ht="12.75">
      <c r="A48" s="422" t="s">
        <v>362</v>
      </c>
      <c r="B48" s="423" t="s">
        <v>126</v>
      </c>
      <c r="C48" s="424" t="s">
        <v>90</v>
      </c>
      <c r="D48" s="424" t="s">
        <v>93</v>
      </c>
      <c r="E48" s="428" t="s">
        <v>81</v>
      </c>
      <c r="F48" s="426" t="s">
        <v>363</v>
      </c>
      <c r="G48" s="427">
        <f>G49</f>
        <v>0.7</v>
      </c>
    </row>
    <row r="49" spans="1:7" ht="12.75">
      <c r="A49" s="422" t="s">
        <v>174</v>
      </c>
      <c r="B49" s="423" t="s">
        <v>126</v>
      </c>
      <c r="C49" s="424" t="s">
        <v>90</v>
      </c>
      <c r="D49" s="424" t="s">
        <v>93</v>
      </c>
      <c r="E49" s="428" t="s">
        <v>81</v>
      </c>
      <c r="F49" s="426" t="s">
        <v>66</v>
      </c>
      <c r="G49" s="427">
        <v>0.7</v>
      </c>
    </row>
    <row r="50" spans="1:7" ht="0.75" customHeight="1">
      <c r="A50" s="439" t="s">
        <v>334</v>
      </c>
      <c r="B50" s="423" t="s">
        <v>126</v>
      </c>
      <c r="C50" s="424" t="s">
        <v>90</v>
      </c>
      <c r="D50" s="424" t="s">
        <v>93</v>
      </c>
      <c r="E50" s="428" t="s">
        <v>341</v>
      </c>
      <c r="F50" s="426"/>
      <c r="G50" s="427">
        <f>G51</f>
        <v>0</v>
      </c>
    </row>
    <row r="51" spans="1:7" ht="12.75" hidden="1">
      <c r="A51" s="422" t="s">
        <v>360</v>
      </c>
      <c r="B51" s="423" t="s">
        <v>126</v>
      </c>
      <c r="C51" s="424" t="s">
        <v>90</v>
      </c>
      <c r="D51" s="424" t="s">
        <v>93</v>
      </c>
      <c r="E51" s="428" t="s">
        <v>341</v>
      </c>
      <c r="F51" s="426" t="s">
        <v>361</v>
      </c>
      <c r="G51" s="427">
        <f>G52</f>
        <v>0</v>
      </c>
    </row>
    <row r="52" spans="1:7" ht="12.75" hidden="1">
      <c r="A52" s="422" t="s">
        <v>362</v>
      </c>
      <c r="B52" s="423" t="s">
        <v>126</v>
      </c>
      <c r="C52" s="424" t="s">
        <v>90</v>
      </c>
      <c r="D52" s="424" t="s">
        <v>93</v>
      </c>
      <c r="E52" s="428" t="s">
        <v>341</v>
      </c>
      <c r="F52" s="426" t="s">
        <v>363</v>
      </c>
      <c r="G52" s="427">
        <f>G53</f>
        <v>0</v>
      </c>
    </row>
    <row r="53" spans="1:7" ht="12.75" hidden="1">
      <c r="A53" s="422" t="s">
        <v>174</v>
      </c>
      <c r="B53" s="423" t="s">
        <v>126</v>
      </c>
      <c r="C53" s="424" t="s">
        <v>90</v>
      </c>
      <c r="D53" s="424" t="s">
        <v>93</v>
      </c>
      <c r="E53" s="428" t="s">
        <v>341</v>
      </c>
      <c r="F53" s="426" t="s">
        <v>66</v>
      </c>
      <c r="G53" s="427">
        <v>0</v>
      </c>
    </row>
    <row r="54" spans="1:7" ht="25.5" hidden="1">
      <c r="A54" s="440" t="s">
        <v>220</v>
      </c>
      <c r="B54" s="423" t="s">
        <v>126</v>
      </c>
      <c r="C54" s="424" t="s">
        <v>90</v>
      </c>
      <c r="D54" s="424" t="s">
        <v>93</v>
      </c>
      <c r="E54" s="428" t="s">
        <v>341</v>
      </c>
      <c r="F54" s="426"/>
      <c r="G54" s="427">
        <f>G55</f>
        <v>0</v>
      </c>
    </row>
    <row r="55" spans="1:7" ht="12.75" hidden="1">
      <c r="A55" s="422" t="s">
        <v>360</v>
      </c>
      <c r="B55" s="423" t="s">
        <v>126</v>
      </c>
      <c r="C55" s="424" t="s">
        <v>90</v>
      </c>
      <c r="D55" s="424" t="s">
        <v>93</v>
      </c>
      <c r="E55" s="428" t="s">
        <v>341</v>
      </c>
      <c r="F55" s="426" t="s">
        <v>361</v>
      </c>
      <c r="G55" s="427">
        <f>G56</f>
        <v>0</v>
      </c>
    </row>
    <row r="56" spans="1:7" ht="12.75" hidden="1">
      <c r="A56" s="422" t="s">
        <v>362</v>
      </c>
      <c r="B56" s="423" t="s">
        <v>126</v>
      </c>
      <c r="C56" s="424" t="s">
        <v>90</v>
      </c>
      <c r="D56" s="424" t="s">
        <v>93</v>
      </c>
      <c r="E56" s="428" t="s">
        <v>341</v>
      </c>
      <c r="F56" s="426" t="s">
        <v>363</v>
      </c>
      <c r="G56" s="427">
        <f>G57</f>
        <v>0</v>
      </c>
    </row>
    <row r="57" spans="1:7" ht="12.75" hidden="1">
      <c r="A57" s="422" t="s">
        <v>174</v>
      </c>
      <c r="B57" s="423" t="s">
        <v>126</v>
      </c>
      <c r="C57" s="424" t="s">
        <v>90</v>
      </c>
      <c r="D57" s="424" t="s">
        <v>93</v>
      </c>
      <c r="E57" s="428" t="s">
        <v>341</v>
      </c>
      <c r="F57" s="426" t="s">
        <v>66</v>
      </c>
      <c r="G57" s="427">
        <v>0</v>
      </c>
    </row>
    <row r="58" spans="1:7" ht="12.75" hidden="1">
      <c r="A58" s="440" t="s">
        <v>335</v>
      </c>
      <c r="B58" s="423" t="s">
        <v>126</v>
      </c>
      <c r="C58" s="424" t="s">
        <v>90</v>
      </c>
      <c r="D58" s="424" t="s">
        <v>93</v>
      </c>
      <c r="E58" s="428" t="s">
        <v>375</v>
      </c>
      <c r="F58" s="426"/>
      <c r="G58" s="427">
        <f>G59</f>
        <v>0</v>
      </c>
    </row>
    <row r="59" spans="1:7" ht="12.75" hidden="1">
      <c r="A59" s="422" t="s">
        <v>360</v>
      </c>
      <c r="B59" s="423" t="s">
        <v>126</v>
      </c>
      <c r="C59" s="424" t="s">
        <v>90</v>
      </c>
      <c r="D59" s="424" t="s">
        <v>93</v>
      </c>
      <c r="E59" s="428" t="s">
        <v>375</v>
      </c>
      <c r="F59" s="426" t="s">
        <v>361</v>
      </c>
      <c r="G59" s="427">
        <f>G60</f>
        <v>0</v>
      </c>
    </row>
    <row r="60" spans="1:7" ht="12.75" hidden="1">
      <c r="A60" s="422" t="s">
        <v>362</v>
      </c>
      <c r="B60" s="423" t="s">
        <v>126</v>
      </c>
      <c r="C60" s="424" t="s">
        <v>90</v>
      </c>
      <c r="D60" s="424" t="s">
        <v>93</v>
      </c>
      <c r="E60" s="428" t="s">
        <v>375</v>
      </c>
      <c r="F60" s="426" t="s">
        <v>363</v>
      </c>
      <c r="G60" s="427">
        <f>G61</f>
        <v>0</v>
      </c>
    </row>
    <row r="61" spans="1:7" ht="12.75" hidden="1">
      <c r="A61" s="422" t="s">
        <v>174</v>
      </c>
      <c r="B61" s="423" t="s">
        <v>126</v>
      </c>
      <c r="C61" s="424" t="s">
        <v>90</v>
      </c>
      <c r="D61" s="424" t="s">
        <v>93</v>
      </c>
      <c r="E61" s="428" t="s">
        <v>375</v>
      </c>
      <c r="F61" s="426" t="s">
        <v>66</v>
      </c>
      <c r="G61" s="427">
        <v>0</v>
      </c>
    </row>
    <row r="62" spans="1:7" ht="3" customHeight="1" hidden="1">
      <c r="A62" s="439" t="s">
        <v>376</v>
      </c>
      <c r="B62" s="423" t="s">
        <v>126</v>
      </c>
      <c r="C62" s="424" t="s">
        <v>90</v>
      </c>
      <c r="D62" s="424" t="s">
        <v>93</v>
      </c>
      <c r="E62" s="428" t="s">
        <v>198</v>
      </c>
      <c r="F62" s="426"/>
      <c r="G62" s="427">
        <f>G63</f>
        <v>0</v>
      </c>
    </row>
    <row r="63" spans="1:7" ht="12.75" hidden="1">
      <c r="A63" s="422" t="s">
        <v>360</v>
      </c>
      <c r="B63" s="423" t="s">
        <v>126</v>
      </c>
      <c r="C63" s="424" t="s">
        <v>90</v>
      </c>
      <c r="D63" s="424" t="s">
        <v>93</v>
      </c>
      <c r="E63" s="428" t="s">
        <v>198</v>
      </c>
      <c r="F63" s="426" t="s">
        <v>361</v>
      </c>
      <c r="G63" s="427">
        <f>G64</f>
        <v>0</v>
      </c>
    </row>
    <row r="64" spans="1:7" ht="12.75" hidden="1">
      <c r="A64" s="422" t="s">
        <v>362</v>
      </c>
      <c r="B64" s="423" t="s">
        <v>126</v>
      </c>
      <c r="C64" s="424" t="s">
        <v>90</v>
      </c>
      <c r="D64" s="424" t="s">
        <v>93</v>
      </c>
      <c r="E64" s="428" t="s">
        <v>198</v>
      </c>
      <c r="F64" s="426" t="s">
        <v>363</v>
      </c>
      <c r="G64" s="427">
        <f>G65</f>
        <v>0</v>
      </c>
    </row>
    <row r="65" spans="1:7" ht="12.75" hidden="1">
      <c r="A65" s="422" t="s">
        <v>174</v>
      </c>
      <c r="B65" s="423" t="s">
        <v>126</v>
      </c>
      <c r="C65" s="424" t="s">
        <v>90</v>
      </c>
      <c r="D65" s="424" t="s">
        <v>93</v>
      </c>
      <c r="E65" s="428" t="s">
        <v>198</v>
      </c>
      <c r="F65" s="426" t="s">
        <v>66</v>
      </c>
      <c r="G65" s="427">
        <v>0</v>
      </c>
    </row>
    <row r="66" spans="1:7" ht="25.5" hidden="1">
      <c r="A66" s="439" t="s">
        <v>181</v>
      </c>
      <c r="B66" s="423" t="s">
        <v>126</v>
      </c>
      <c r="C66" s="424" t="s">
        <v>90</v>
      </c>
      <c r="D66" s="424" t="s">
        <v>93</v>
      </c>
      <c r="E66" s="428" t="s">
        <v>199</v>
      </c>
      <c r="F66" s="426"/>
      <c r="G66" s="427">
        <f>G67</f>
        <v>0</v>
      </c>
    </row>
    <row r="67" spans="1:7" ht="12.75" hidden="1">
      <c r="A67" s="422" t="s">
        <v>360</v>
      </c>
      <c r="B67" s="423" t="s">
        <v>126</v>
      </c>
      <c r="C67" s="424" t="s">
        <v>90</v>
      </c>
      <c r="D67" s="424" t="s">
        <v>93</v>
      </c>
      <c r="E67" s="428" t="s">
        <v>199</v>
      </c>
      <c r="F67" s="426" t="s">
        <v>361</v>
      </c>
      <c r="G67" s="427">
        <f>G68</f>
        <v>0</v>
      </c>
    </row>
    <row r="68" spans="1:7" ht="12.75" hidden="1">
      <c r="A68" s="422" t="s">
        <v>362</v>
      </c>
      <c r="B68" s="423" t="s">
        <v>126</v>
      </c>
      <c r="C68" s="424" t="s">
        <v>90</v>
      </c>
      <c r="D68" s="424" t="s">
        <v>93</v>
      </c>
      <c r="E68" s="428" t="s">
        <v>199</v>
      </c>
      <c r="F68" s="426" t="s">
        <v>363</v>
      </c>
      <c r="G68" s="427">
        <f>G69</f>
        <v>0</v>
      </c>
    </row>
    <row r="69" spans="1:7" ht="12.75" hidden="1">
      <c r="A69" s="422" t="s">
        <v>174</v>
      </c>
      <c r="B69" s="423" t="s">
        <v>126</v>
      </c>
      <c r="C69" s="424" t="s">
        <v>90</v>
      </c>
      <c r="D69" s="424" t="s">
        <v>93</v>
      </c>
      <c r="E69" s="428" t="s">
        <v>199</v>
      </c>
      <c r="F69" s="426" t="s">
        <v>66</v>
      </c>
      <c r="G69" s="427">
        <v>0</v>
      </c>
    </row>
    <row r="70" spans="1:7" ht="25.5" hidden="1">
      <c r="A70" s="439" t="s">
        <v>337</v>
      </c>
      <c r="B70" s="423" t="s">
        <v>126</v>
      </c>
      <c r="C70" s="424" t="s">
        <v>90</v>
      </c>
      <c r="D70" s="424" t="s">
        <v>93</v>
      </c>
      <c r="E70" s="428" t="s">
        <v>200</v>
      </c>
      <c r="F70" s="426"/>
      <c r="G70" s="427">
        <f>G71</f>
        <v>0</v>
      </c>
    </row>
    <row r="71" spans="1:7" ht="12.75" hidden="1">
      <c r="A71" s="422" t="s">
        <v>360</v>
      </c>
      <c r="B71" s="423" t="s">
        <v>126</v>
      </c>
      <c r="C71" s="424" t="s">
        <v>90</v>
      </c>
      <c r="D71" s="424" t="s">
        <v>93</v>
      </c>
      <c r="E71" s="428" t="s">
        <v>200</v>
      </c>
      <c r="F71" s="426" t="s">
        <v>361</v>
      </c>
      <c r="G71" s="427">
        <f>G72</f>
        <v>0</v>
      </c>
    </row>
    <row r="72" spans="1:7" ht="12.75" hidden="1">
      <c r="A72" s="422" t="s">
        <v>362</v>
      </c>
      <c r="B72" s="423" t="s">
        <v>126</v>
      </c>
      <c r="C72" s="424" t="s">
        <v>90</v>
      </c>
      <c r="D72" s="424" t="s">
        <v>93</v>
      </c>
      <c r="E72" s="428" t="s">
        <v>200</v>
      </c>
      <c r="F72" s="426" t="s">
        <v>363</v>
      </c>
      <c r="G72" s="427">
        <f>G73</f>
        <v>0</v>
      </c>
    </row>
    <row r="73" spans="1:7" ht="12.75" hidden="1">
      <c r="A73" s="422" t="s">
        <v>174</v>
      </c>
      <c r="B73" s="423" t="s">
        <v>126</v>
      </c>
      <c r="C73" s="424" t="s">
        <v>90</v>
      </c>
      <c r="D73" s="424" t="s">
        <v>93</v>
      </c>
      <c r="E73" s="428" t="s">
        <v>200</v>
      </c>
      <c r="F73" s="426" t="s">
        <v>66</v>
      </c>
      <c r="G73" s="427">
        <v>0</v>
      </c>
    </row>
    <row r="74" spans="1:7" ht="25.5" hidden="1">
      <c r="A74" s="439" t="s">
        <v>338</v>
      </c>
      <c r="B74" s="423" t="s">
        <v>126</v>
      </c>
      <c r="C74" s="424" t="s">
        <v>90</v>
      </c>
      <c r="D74" s="424" t="s">
        <v>93</v>
      </c>
      <c r="E74" s="428" t="s">
        <v>343</v>
      </c>
      <c r="F74" s="426"/>
      <c r="G74" s="427">
        <f>G75</f>
        <v>0</v>
      </c>
    </row>
    <row r="75" spans="1:7" ht="12.75" hidden="1">
      <c r="A75" s="422" t="s">
        <v>360</v>
      </c>
      <c r="B75" s="423" t="s">
        <v>126</v>
      </c>
      <c r="C75" s="424" t="s">
        <v>90</v>
      </c>
      <c r="D75" s="424" t="s">
        <v>93</v>
      </c>
      <c r="E75" s="428" t="s">
        <v>343</v>
      </c>
      <c r="F75" s="426" t="s">
        <v>361</v>
      </c>
      <c r="G75" s="427">
        <f>G76</f>
        <v>0</v>
      </c>
    </row>
    <row r="76" spans="1:7" ht="12.75" hidden="1">
      <c r="A76" s="422" t="s">
        <v>362</v>
      </c>
      <c r="B76" s="423" t="s">
        <v>126</v>
      </c>
      <c r="C76" s="424" t="s">
        <v>90</v>
      </c>
      <c r="D76" s="424" t="s">
        <v>93</v>
      </c>
      <c r="E76" s="428" t="s">
        <v>343</v>
      </c>
      <c r="F76" s="426" t="s">
        <v>363</v>
      </c>
      <c r="G76" s="427">
        <f>G77</f>
        <v>0</v>
      </c>
    </row>
    <row r="77" spans="1:7" ht="12.75" hidden="1">
      <c r="A77" s="422" t="s">
        <v>174</v>
      </c>
      <c r="B77" s="423" t="s">
        <v>126</v>
      </c>
      <c r="C77" s="424" t="s">
        <v>90</v>
      </c>
      <c r="D77" s="424" t="s">
        <v>93</v>
      </c>
      <c r="E77" s="428" t="s">
        <v>343</v>
      </c>
      <c r="F77" s="426" t="s">
        <v>66</v>
      </c>
      <c r="G77" s="427">
        <v>0</v>
      </c>
    </row>
    <row r="78" spans="1:7" ht="25.5" hidden="1">
      <c r="A78" s="439" t="s">
        <v>377</v>
      </c>
      <c r="B78" s="423" t="s">
        <v>126</v>
      </c>
      <c r="C78" s="424" t="s">
        <v>90</v>
      </c>
      <c r="D78" s="424" t="s">
        <v>93</v>
      </c>
      <c r="E78" s="428" t="s">
        <v>378</v>
      </c>
      <c r="F78" s="426"/>
      <c r="G78" s="427">
        <f>G79</f>
        <v>0</v>
      </c>
    </row>
    <row r="79" spans="1:7" ht="12.75" hidden="1">
      <c r="A79" s="422" t="s">
        <v>360</v>
      </c>
      <c r="B79" s="423" t="s">
        <v>126</v>
      </c>
      <c r="C79" s="424" t="s">
        <v>90</v>
      </c>
      <c r="D79" s="424" t="s">
        <v>93</v>
      </c>
      <c r="E79" s="428" t="s">
        <v>378</v>
      </c>
      <c r="F79" s="426" t="s">
        <v>361</v>
      </c>
      <c r="G79" s="427">
        <f>G80</f>
        <v>0</v>
      </c>
    </row>
    <row r="80" spans="1:7" ht="12.75" hidden="1">
      <c r="A80" s="422" t="s">
        <v>362</v>
      </c>
      <c r="B80" s="423" t="s">
        <v>126</v>
      </c>
      <c r="C80" s="424" t="s">
        <v>90</v>
      </c>
      <c r="D80" s="424" t="s">
        <v>93</v>
      </c>
      <c r="E80" s="428" t="s">
        <v>378</v>
      </c>
      <c r="F80" s="426" t="s">
        <v>363</v>
      </c>
      <c r="G80" s="427">
        <f>G81</f>
        <v>0</v>
      </c>
    </row>
    <row r="81" spans="1:7" ht="12.75" hidden="1">
      <c r="A81" s="422" t="s">
        <v>174</v>
      </c>
      <c r="B81" s="423" t="s">
        <v>126</v>
      </c>
      <c r="C81" s="424" t="s">
        <v>90</v>
      </c>
      <c r="D81" s="424" t="s">
        <v>93</v>
      </c>
      <c r="E81" s="428" t="s">
        <v>378</v>
      </c>
      <c r="F81" s="426" t="s">
        <v>66</v>
      </c>
      <c r="G81" s="427">
        <v>0</v>
      </c>
    </row>
    <row r="82" spans="1:7" ht="12.75">
      <c r="A82" s="422" t="s">
        <v>3</v>
      </c>
      <c r="B82" s="423" t="s">
        <v>126</v>
      </c>
      <c r="C82" s="424" t="s">
        <v>91</v>
      </c>
      <c r="D82" s="424" t="s">
        <v>349</v>
      </c>
      <c r="E82" s="425"/>
      <c r="F82" s="426"/>
      <c r="G82" s="427">
        <f>G83</f>
        <v>343.5</v>
      </c>
    </row>
    <row r="83" spans="1:7" ht="12.75">
      <c r="A83" s="422" t="s">
        <v>182</v>
      </c>
      <c r="B83" s="423" t="s">
        <v>126</v>
      </c>
      <c r="C83" s="424" t="s">
        <v>91</v>
      </c>
      <c r="D83" s="424" t="s">
        <v>96</v>
      </c>
      <c r="E83" s="425"/>
      <c r="F83" s="426"/>
      <c r="G83" s="427">
        <f>G84</f>
        <v>343.5</v>
      </c>
    </row>
    <row r="84" spans="1:7" ht="12.75">
      <c r="A84" s="422" t="s">
        <v>379</v>
      </c>
      <c r="B84" s="423" t="s">
        <v>126</v>
      </c>
      <c r="C84" s="424" t="s">
        <v>91</v>
      </c>
      <c r="D84" s="424" t="s">
        <v>96</v>
      </c>
      <c r="E84" s="428" t="s">
        <v>380</v>
      </c>
      <c r="F84" s="426"/>
      <c r="G84" s="427">
        <f>G85</f>
        <v>343.5</v>
      </c>
    </row>
    <row r="85" spans="1:7" ht="12.75">
      <c r="A85" s="422" t="s">
        <v>308</v>
      </c>
      <c r="B85" s="423" t="s">
        <v>126</v>
      </c>
      <c r="C85" s="424" t="s">
        <v>91</v>
      </c>
      <c r="D85" s="424" t="s">
        <v>96</v>
      </c>
      <c r="E85" s="428" t="s">
        <v>83</v>
      </c>
      <c r="F85" s="426"/>
      <c r="G85" s="427">
        <f>G86+G90</f>
        <v>343.5</v>
      </c>
    </row>
    <row r="86" spans="1:7" ht="28.5" customHeight="1">
      <c r="A86" s="422" t="s">
        <v>352</v>
      </c>
      <c r="B86" s="423" t="s">
        <v>126</v>
      </c>
      <c r="C86" s="424" t="s">
        <v>91</v>
      </c>
      <c r="D86" s="424" t="s">
        <v>96</v>
      </c>
      <c r="E86" s="428" t="s">
        <v>83</v>
      </c>
      <c r="F86" s="426" t="s">
        <v>353</v>
      </c>
      <c r="G86" s="427">
        <f>G87</f>
        <v>311.9</v>
      </c>
    </row>
    <row r="87" spans="1:7" ht="12.75">
      <c r="A87" s="422" t="s">
        <v>354</v>
      </c>
      <c r="B87" s="423" t="s">
        <v>126</v>
      </c>
      <c r="C87" s="424" t="s">
        <v>91</v>
      </c>
      <c r="D87" s="424" t="s">
        <v>96</v>
      </c>
      <c r="E87" s="428" t="s">
        <v>83</v>
      </c>
      <c r="F87" s="426" t="s">
        <v>76</v>
      </c>
      <c r="G87" s="427">
        <f>G88+G89</f>
        <v>311.9</v>
      </c>
    </row>
    <row r="88" spans="1:7" ht="16.5" customHeight="1">
      <c r="A88" s="422" t="s">
        <v>355</v>
      </c>
      <c r="B88" s="423" t="s">
        <v>126</v>
      </c>
      <c r="C88" s="424" t="s">
        <v>91</v>
      </c>
      <c r="D88" s="424" t="s">
        <v>96</v>
      </c>
      <c r="E88" s="428" t="s">
        <v>83</v>
      </c>
      <c r="F88" s="426" t="s">
        <v>356</v>
      </c>
      <c r="G88" s="427">
        <v>239.6</v>
      </c>
    </row>
    <row r="89" spans="1:7" ht="25.5">
      <c r="A89" s="422" t="s">
        <v>357</v>
      </c>
      <c r="B89" s="423" t="s">
        <v>126</v>
      </c>
      <c r="C89" s="424" t="s">
        <v>91</v>
      </c>
      <c r="D89" s="424" t="s">
        <v>96</v>
      </c>
      <c r="E89" s="428" t="s">
        <v>83</v>
      </c>
      <c r="F89" s="426" t="s">
        <v>358</v>
      </c>
      <c r="G89" s="427">
        <v>72.3</v>
      </c>
    </row>
    <row r="90" spans="1:7" ht="12.75" hidden="1">
      <c r="A90" s="422" t="s">
        <v>360</v>
      </c>
      <c r="B90" s="423" t="s">
        <v>126</v>
      </c>
      <c r="C90" s="424" t="s">
        <v>91</v>
      </c>
      <c r="D90" s="424" t="s">
        <v>96</v>
      </c>
      <c r="E90" s="428" t="s">
        <v>83</v>
      </c>
      <c r="F90" s="426" t="s">
        <v>361</v>
      </c>
      <c r="G90" s="427">
        <f>G91</f>
        <v>31.6</v>
      </c>
    </row>
    <row r="91" spans="1:7" ht="12.75">
      <c r="A91" s="422" t="s">
        <v>362</v>
      </c>
      <c r="B91" s="423" t="s">
        <v>126</v>
      </c>
      <c r="C91" s="424" t="s">
        <v>91</v>
      </c>
      <c r="D91" s="424" t="s">
        <v>96</v>
      </c>
      <c r="E91" s="428" t="s">
        <v>83</v>
      </c>
      <c r="F91" s="426" t="s">
        <v>363</v>
      </c>
      <c r="G91" s="427">
        <f>G92</f>
        <v>31.6</v>
      </c>
    </row>
    <row r="92" spans="1:7" ht="12.75">
      <c r="A92" s="422" t="s">
        <v>174</v>
      </c>
      <c r="B92" s="423" t="s">
        <v>126</v>
      </c>
      <c r="C92" s="424" t="s">
        <v>91</v>
      </c>
      <c r="D92" s="424" t="s">
        <v>96</v>
      </c>
      <c r="E92" s="428" t="s">
        <v>83</v>
      </c>
      <c r="F92" s="426" t="s">
        <v>66</v>
      </c>
      <c r="G92" s="427">
        <v>31.6</v>
      </c>
    </row>
    <row r="93" spans="1:7" ht="12.75">
      <c r="A93" s="422" t="s">
        <v>26</v>
      </c>
      <c r="B93" s="423" t="s">
        <v>126</v>
      </c>
      <c r="C93" s="424" t="s">
        <v>92</v>
      </c>
      <c r="D93" s="424" t="s">
        <v>349</v>
      </c>
      <c r="E93" s="425"/>
      <c r="F93" s="426"/>
      <c r="G93" s="427">
        <f>G94+G102+G116</f>
        <v>3424.2999999999997</v>
      </c>
    </row>
    <row r="94" spans="1:7" ht="12.75">
      <c r="A94" s="429" t="s">
        <v>84</v>
      </c>
      <c r="B94" s="423" t="s">
        <v>126</v>
      </c>
      <c r="C94" s="423" t="s">
        <v>92</v>
      </c>
      <c r="D94" s="423" t="s">
        <v>90</v>
      </c>
      <c r="E94" s="425"/>
      <c r="F94" s="426"/>
      <c r="G94" s="427">
        <f>G95+G99</f>
        <v>87.6</v>
      </c>
    </row>
    <row r="95" spans="1:7" ht="28.5" customHeight="1">
      <c r="A95" s="422" t="s">
        <v>352</v>
      </c>
      <c r="B95" s="423" t="s">
        <v>126</v>
      </c>
      <c r="C95" s="424" t="s">
        <v>92</v>
      </c>
      <c r="D95" s="423" t="s">
        <v>90</v>
      </c>
      <c r="E95" s="428" t="s">
        <v>70</v>
      </c>
      <c r="F95" s="426" t="s">
        <v>353</v>
      </c>
      <c r="G95" s="427">
        <f>G96</f>
        <v>83.1</v>
      </c>
    </row>
    <row r="96" spans="1:7" ht="12.75">
      <c r="A96" s="422" t="s">
        <v>354</v>
      </c>
      <c r="B96" s="423" t="s">
        <v>126</v>
      </c>
      <c r="C96" s="423" t="s">
        <v>92</v>
      </c>
      <c r="D96" s="423" t="s">
        <v>90</v>
      </c>
      <c r="E96" s="428" t="s">
        <v>70</v>
      </c>
      <c r="F96" s="426" t="s">
        <v>76</v>
      </c>
      <c r="G96" s="427">
        <f>G97+G98</f>
        <v>83.1</v>
      </c>
    </row>
    <row r="97" spans="1:7" ht="12.75">
      <c r="A97" s="422" t="s">
        <v>355</v>
      </c>
      <c r="B97" s="423" t="s">
        <v>126</v>
      </c>
      <c r="C97" s="424" t="s">
        <v>92</v>
      </c>
      <c r="D97" s="423" t="s">
        <v>90</v>
      </c>
      <c r="E97" s="428" t="s">
        <v>70</v>
      </c>
      <c r="F97" s="426" t="s">
        <v>356</v>
      </c>
      <c r="G97" s="427">
        <v>63.8</v>
      </c>
    </row>
    <row r="98" spans="1:7" ht="18" customHeight="1">
      <c r="A98" s="422" t="s">
        <v>357</v>
      </c>
      <c r="B98" s="423" t="s">
        <v>126</v>
      </c>
      <c r="C98" s="423" t="s">
        <v>92</v>
      </c>
      <c r="D98" s="423" t="s">
        <v>90</v>
      </c>
      <c r="E98" s="428" t="s">
        <v>70</v>
      </c>
      <c r="F98" s="426" t="s">
        <v>358</v>
      </c>
      <c r="G98" s="427">
        <v>19.3</v>
      </c>
    </row>
    <row r="99" spans="1:7" ht="12.75">
      <c r="A99" s="422" t="s">
        <v>360</v>
      </c>
      <c r="B99" s="423" t="s">
        <v>126</v>
      </c>
      <c r="C99" s="424" t="s">
        <v>92</v>
      </c>
      <c r="D99" s="423" t="s">
        <v>90</v>
      </c>
      <c r="E99" s="428" t="s">
        <v>70</v>
      </c>
      <c r="F99" s="426" t="s">
        <v>361</v>
      </c>
      <c r="G99" s="427">
        <f>G100</f>
        <v>4.5</v>
      </c>
    </row>
    <row r="100" spans="1:7" ht="12.75">
      <c r="A100" s="422" t="s">
        <v>362</v>
      </c>
      <c r="B100" s="423" t="s">
        <v>126</v>
      </c>
      <c r="C100" s="423" t="s">
        <v>92</v>
      </c>
      <c r="D100" s="423" t="s">
        <v>90</v>
      </c>
      <c r="E100" s="428" t="s">
        <v>70</v>
      </c>
      <c r="F100" s="426" t="s">
        <v>363</v>
      </c>
      <c r="G100" s="427">
        <f>G101</f>
        <v>4.5</v>
      </c>
    </row>
    <row r="101" spans="1:7" ht="12.75">
      <c r="A101" s="422" t="s">
        <v>174</v>
      </c>
      <c r="B101" s="423" t="s">
        <v>126</v>
      </c>
      <c r="C101" s="424" t="s">
        <v>92</v>
      </c>
      <c r="D101" s="423" t="s">
        <v>90</v>
      </c>
      <c r="E101" s="428" t="s">
        <v>70</v>
      </c>
      <c r="F101" s="426" t="s">
        <v>66</v>
      </c>
      <c r="G101" s="427">
        <v>4.5</v>
      </c>
    </row>
    <row r="102" spans="1:7" ht="12.75">
      <c r="A102" s="422" t="s">
        <v>381</v>
      </c>
      <c r="B102" s="423" t="s">
        <v>126</v>
      </c>
      <c r="C102" s="423" t="s">
        <v>92</v>
      </c>
      <c r="D102" s="424" t="s">
        <v>100</v>
      </c>
      <c r="E102" s="425"/>
      <c r="F102" s="426"/>
      <c r="G102" s="427">
        <f aca="true" t="shared" si="0" ref="G102:G107">G103</f>
        <v>3336.7</v>
      </c>
    </row>
    <row r="103" spans="1:7" ht="12.75">
      <c r="A103" s="422" t="s">
        <v>63</v>
      </c>
      <c r="B103" s="423" t="s">
        <v>126</v>
      </c>
      <c r="C103" s="424" t="s">
        <v>92</v>
      </c>
      <c r="D103" s="424" t="s">
        <v>100</v>
      </c>
      <c r="E103" s="428"/>
      <c r="F103" s="426"/>
      <c r="G103" s="427">
        <f t="shared" si="0"/>
        <v>3336.7</v>
      </c>
    </row>
    <row r="104" spans="1:7" ht="13.5" customHeight="1">
      <c r="A104" s="429" t="s">
        <v>382</v>
      </c>
      <c r="B104" s="423" t="s">
        <v>126</v>
      </c>
      <c r="C104" s="423" t="s">
        <v>92</v>
      </c>
      <c r="D104" s="424" t="s">
        <v>100</v>
      </c>
      <c r="E104" s="428" t="s">
        <v>71</v>
      </c>
      <c r="F104" s="426"/>
      <c r="G104" s="427">
        <f t="shared" si="0"/>
        <v>3336.7</v>
      </c>
    </row>
    <row r="105" spans="1:7" ht="25.5">
      <c r="A105" s="422" t="s">
        <v>383</v>
      </c>
      <c r="B105" s="423" t="s">
        <v>126</v>
      </c>
      <c r="C105" s="424" t="s">
        <v>92</v>
      </c>
      <c r="D105" s="424" t="s">
        <v>100</v>
      </c>
      <c r="E105" s="428" t="s">
        <v>71</v>
      </c>
      <c r="F105" s="426"/>
      <c r="G105" s="427">
        <f t="shared" si="0"/>
        <v>3336.7</v>
      </c>
    </row>
    <row r="106" spans="1:7" ht="12.75">
      <c r="A106" s="422" t="s">
        <v>360</v>
      </c>
      <c r="B106" s="423" t="s">
        <v>126</v>
      </c>
      <c r="C106" s="423" t="s">
        <v>92</v>
      </c>
      <c r="D106" s="424" t="s">
        <v>100</v>
      </c>
      <c r="E106" s="428" t="s">
        <v>71</v>
      </c>
      <c r="F106" s="426" t="s">
        <v>361</v>
      </c>
      <c r="G106" s="427">
        <f t="shared" si="0"/>
        <v>3336.7</v>
      </c>
    </row>
    <row r="107" spans="1:7" ht="12.75">
      <c r="A107" s="422" t="s">
        <v>362</v>
      </c>
      <c r="B107" s="423" t="s">
        <v>126</v>
      </c>
      <c r="C107" s="424" t="s">
        <v>92</v>
      </c>
      <c r="D107" s="424" t="s">
        <v>100</v>
      </c>
      <c r="E107" s="428" t="s">
        <v>71</v>
      </c>
      <c r="F107" s="426" t="s">
        <v>363</v>
      </c>
      <c r="G107" s="427">
        <f t="shared" si="0"/>
        <v>3336.7</v>
      </c>
    </row>
    <row r="108" spans="1:7" ht="12.75">
      <c r="A108" s="422" t="s">
        <v>174</v>
      </c>
      <c r="B108" s="423" t="s">
        <v>126</v>
      </c>
      <c r="C108" s="423" t="s">
        <v>92</v>
      </c>
      <c r="D108" s="424" t="s">
        <v>100</v>
      </c>
      <c r="E108" s="428" t="s">
        <v>71</v>
      </c>
      <c r="F108" s="426" t="s">
        <v>66</v>
      </c>
      <c r="G108" s="427">
        <v>3336.7</v>
      </c>
    </row>
    <row r="109" spans="1:7" ht="2.25" customHeight="1" hidden="1">
      <c r="A109" s="422" t="s">
        <v>48</v>
      </c>
      <c r="B109" s="423" t="s">
        <v>126</v>
      </c>
      <c r="C109" s="424" t="s">
        <v>92</v>
      </c>
      <c r="D109" s="424" t="s">
        <v>94</v>
      </c>
      <c r="E109" s="425"/>
      <c r="F109" s="426"/>
      <c r="G109" s="427">
        <f>G110</f>
        <v>0</v>
      </c>
    </row>
    <row r="110" spans="1:7" ht="12.75" hidden="1">
      <c r="A110" s="429" t="s">
        <v>384</v>
      </c>
      <c r="B110" s="423" t="s">
        <v>126</v>
      </c>
      <c r="C110" s="423" t="s">
        <v>92</v>
      </c>
      <c r="D110" s="424" t="s">
        <v>94</v>
      </c>
      <c r="E110" s="428" t="s">
        <v>385</v>
      </c>
      <c r="F110" s="426"/>
      <c r="G110" s="427">
        <f>G111</f>
        <v>0</v>
      </c>
    </row>
    <row r="111" spans="1:7" ht="12.75" hidden="1">
      <c r="A111" s="422" t="s">
        <v>360</v>
      </c>
      <c r="B111" s="423" t="s">
        <v>126</v>
      </c>
      <c r="C111" s="424" t="s">
        <v>92</v>
      </c>
      <c r="D111" s="424" t="s">
        <v>94</v>
      </c>
      <c r="E111" s="428" t="s">
        <v>385</v>
      </c>
      <c r="F111" s="426" t="s">
        <v>361</v>
      </c>
      <c r="G111" s="427">
        <f>G112</f>
        <v>0</v>
      </c>
    </row>
    <row r="112" spans="1:7" ht="12.75" hidden="1">
      <c r="A112" s="422" t="s">
        <v>362</v>
      </c>
      <c r="B112" s="423" t="s">
        <v>126</v>
      </c>
      <c r="C112" s="423" t="s">
        <v>92</v>
      </c>
      <c r="D112" s="424" t="s">
        <v>94</v>
      </c>
      <c r="E112" s="428" t="s">
        <v>385</v>
      </c>
      <c r="F112" s="426" t="s">
        <v>363</v>
      </c>
      <c r="G112" s="427">
        <f>G113</f>
        <v>0</v>
      </c>
    </row>
    <row r="113" spans="1:7" ht="12.75" hidden="1">
      <c r="A113" s="422" t="s">
        <v>174</v>
      </c>
      <c r="B113" s="423" t="s">
        <v>126</v>
      </c>
      <c r="C113" s="424" t="s">
        <v>92</v>
      </c>
      <c r="D113" s="424" t="s">
        <v>94</v>
      </c>
      <c r="E113" s="428" t="s">
        <v>385</v>
      </c>
      <c r="F113" s="426" t="s">
        <v>66</v>
      </c>
      <c r="G113" s="427"/>
    </row>
    <row r="114" spans="1:7" ht="12.75" hidden="1">
      <c r="A114" s="429" t="s">
        <v>386</v>
      </c>
      <c r="B114" s="423" t="s">
        <v>126</v>
      </c>
      <c r="C114" s="423" t="s">
        <v>92</v>
      </c>
      <c r="D114" s="424" t="s">
        <v>94</v>
      </c>
      <c r="E114" s="428" t="s">
        <v>387</v>
      </c>
      <c r="F114" s="426"/>
      <c r="G114" s="427">
        <f aca="true" t="shared" si="1" ref="G114:G119">G115</f>
        <v>0</v>
      </c>
    </row>
    <row r="115" spans="1:7" ht="12.75" hidden="1">
      <c r="A115" s="422" t="s">
        <v>360</v>
      </c>
      <c r="B115" s="423" t="s">
        <v>126</v>
      </c>
      <c r="C115" s="424" t="s">
        <v>92</v>
      </c>
      <c r="D115" s="424" t="s">
        <v>94</v>
      </c>
      <c r="E115" s="428" t="s">
        <v>387</v>
      </c>
      <c r="F115" s="426" t="s">
        <v>361</v>
      </c>
      <c r="G115" s="427">
        <f t="shared" si="1"/>
        <v>0</v>
      </c>
    </row>
    <row r="116" spans="1:7" ht="12" customHeight="1">
      <c r="A116" s="422" t="s">
        <v>362</v>
      </c>
      <c r="B116" s="423" t="s">
        <v>126</v>
      </c>
      <c r="C116" s="423" t="s">
        <v>92</v>
      </c>
      <c r="D116" s="424" t="s">
        <v>94</v>
      </c>
      <c r="E116" s="428" t="s">
        <v>387</v>
      </c>
      <c r="F116" s="426" t="s">
        <v>363</v>
      </c>
      <c r="G116" s="427">
        <f t="shared" si="1"/>
        <v>0</v>
      </c>
    </row>
    <row r="117" spans="1:7" ht="12.75">
      <c r="A117" s="422" t="s">
        <v>174</v>
      </c>
      <c r="B117" s="423" t="s">
        <v>126</v>
      </c>
      <c r="C117" s="424" t="s">
        <v>92</v>
      </c>
      <c r="D117" s="424" t="s">
        <v>94</v>
      </c>
      <c r="E117" s="428" t="s">
        <v>387</v>
      </c>
      <c r="F117" s="426" t="s">
        <v>66</v>
      </c>
      <c r="G117" s="427">
        <f t="shared" si="1"/>
        <v>0</v>
      </c>
    </row>
    <row r="118" spans="1:7" ht="12.75">
      <c r="A118" s="422" t="s">
        <v>360</v>
      </c>
      <c r="B118" s="423" t="s">
        <v>126</v>
      </c>
      <c r="C118" s="423" t="s">
        <v>92</v>
      </c>
      <c r="D118" s="424" t="s">
        <v>94</v>
      </c>
      <c r="E118" s="428" t="s">
        <v>72</v>
      </c>
      <c r="F118" s="426" t="s">
        <v>361</v>
      </c>
      <c r="G118" s="427">
        <f t="shared" si="1"/>
        <v>0</v>
      </c>
    </row>
    <row r="119" spans="1:7" ht="12.75">
      <c r="A119" s="422" t="s">
        <v>362</v>
      </c>
      <c r="B119" s="423" t="s">
        <v>126</v>
      </c>
      <c r="C119" s="424" t="s">
        <v>92</v>
      </c>
      <c r="D119" s="424" t="s">
        <v>94</v>
      </c>
      <c r="E119" s="428" t="s">
        <v>72</v>
      </c>
      <c r="F119" s="426" t="s">
        <v>363</v>
      </c>
      <c r="G119" s="427">
        <f t="shared" si="1"/>
        <v>0</v>
      </c>
    </row>
    <row r="120" spans="1:7" ht="12.75">
      <c r="A120" s="422" t="s">
        <v>174</v>
      </c>
      <c r="B120" s="423" t="s">
        <v>126</v>
      </c>
      <c r="C120" s="423" t="s">
        <v>92</v>
      </c>
      <c r="D120" s="424" t="s">
        <v>94</v>
      </c>
      <c r="E120" s="428" t="s">
        <v>72</v>
      </c>
      <c r="F120" s="426" t="s">
        <v>66</v>
      </c>
      <c r="G120" s="427">
        <v>0</v>
      </c>
    </row>
    <row r="121" spans="1:7" ht="12.75">
      <c r="A121" s="422" t="s">
        <v>34</v>
      </c>
      <c r="B121" s="423" t="s">
        <v>126</v>
      </c>
      <c r="C121" s="424" t="s">
        <v>95</v>
      </c>
      <c r="D121" s="424" t="s">
        <v>349</v>
      </c>
      <c r="E121" s="425"/>
      <c r="F121" s="426"/>
      <c r="G121" s="427">
        <f>G122+G131+G165</f>
        <v>1120.3</v>
      </c>
    </row>
    <row r="122" spans="1:7" ht="12.75">
      <c r="A122" s="422" t="s">
        <v>225</v>
      </c>
      <c r="B122" s="423" t="s">
        <v>126</v>
      </c>
      <c r="C122" s="424" t="s">
        <v>95</v>
      </c>
      <c r="D122" s="424" t="s">
        <v>90</v>
      </c>
      <c r="E122" s="425"/>
      <c r="F122" s="426"/>
      <c r="G122" s="427">
        <f>G123+G127</f>
        <v>0</v>
      </c>
    </row>
    <row r="123" spans="1:7" ht="12.75">
      <c r="A123" s="422" t="s">
        <v>225</v>
      </c>
      <c r="B123" s="423" t="s">
        <v>126</v>
      </c>
      <c r="C123" s="424" t="s">
        <v>95</v>
      </c>
      <c r="D123" s="424" t="s">
        <v>90</v>
      </c>
      <c r="E123" s="428" t="s">
        <v>226</v>
      </c>
      <c r="F123" s="426"/>
      <c r="G123" s="427">
        <f>G124</f>
        <v>0</v>
      </c>
    </row>
    <row r="124" spans="1:7" ht="1.5" customHeight="1">
      <c r="A124" s="422" t="s">
        <v>360</v>
      </c>
      <c r="B124" s="423" t="s">
        <v>126</v>
      </c>
      <c r="C124" s="424" t="s">
        <v>95</v>
      </c>
      <c r="D124" s="424" t="s">
        <v>90</v>
      </c>
      <c r="E124" s="428" t="s">
        <v>226</v>
      </c>
      <c r="F124" s="426" t="s">
        <v>361</v>
      </c>
      <c r="G124" s="427">
        <f>G125</f>
        <v>0</v>
      </c>
    </row>
    <row r="125" spans="1:7" ht="12.75" hidden="1">
      <c r="A125" s="422" t="s">
        <v>362</v>
      </c>
      <c r="B125" s="423" t="s">
        <v>126</v>
      </c>
      <c r="C125" s="424" t="s">
        <v>95</v>
      </c>
      <c r="D125" s="424" t="s">
        <v>90</v>
      </c>
      <c r="E125" s="428" t="s">
        <v>226</v>
      </c>
      <c r="F125" s="426" t="s">
        <v>363</v>
      </c>
      <c r="G125" s="427">
        <f>G126</f>
        <v>0</v>
      </c>
    </row>
    <row r="126" spans="1:7" ht="12.75" hidden="1">
      <c r="A126" s="422" t="s">
        <v>174</v>
      </c>
      <c r="B126" s="423" t="s">
        <v>126</v>
      </c>
      <c r="C126" s="424" t="s">
        <v>95</v>
      </c>
      <c r="D126" s="424" t="s">
        <v>90</v>
      </c>
      <c r="E126" s="428" t="s">
        <v>226</v>
      </c>
      <c r="F126" s="426" t="s">
        <v>66</v>
      </c>
      <c r="G126" s="427">
        <v>0</v>
      </c>
    </row>
    <row r="127" spans="1:7" ht="15.75" customHeight="1" hidden="1">
      <c r="A127" s="441" t="s">
        <v>188</v>
      </c>
      <c r="B127" s="423" t="s">
        <v>126</v>
      </c>
      <c r="C127" s="424" t="s">
        <v>95</v>
      </c>
      <c r="D127" s="424" t="s">
        <v>90</v>
      </c>
      <c r="E127" s="428" t="s">
        <v>226</v>
      </c>
      <c r="F127" s="426"/>
      <c r="G127" s="427">
        <f>G128</f>
        <v>0</v>
      </c>
    </row>
    <row r="128" spans="1:7" ht="12.75" hidden="1">
      <c r="A128" s="422" t="s">
        <v>397</v>
      </c>
      <c r="B128" s="423" t="s">
        <v>126</v>
      </c>
      <c r="C128" s="424" t="s">
        <v>95</v>
      </c>
      <c r="D128" s="424" t="s">
        <v>90</v>
      </c>
      <c r="E128" s="428" t="s">
        <v>226</v>
      </c>
      <c r="F128" s="426" t="s">
        <v>398</v>
      </c>
      <c r="G128" s="427">
        <f>G129</f>
        <v>0</v>
      </c>
    </row>
    <row r="129" spans="1:7" ht="12.75" hidden="1">
      <c r="A129" s="422" t="s">
        <v>399</v>
      </c>
      <c r="B129" s="423" t="s">
        <v>126</v>
      </c>
      <c r="C129" s="424" t="s">
        <v>95</v>
      </c>
      <c r="D129" s="424" t="s">
        <v>90</v>
      </c>
      <c r="E129" s="428" t="s">
        <v>226</v>
      </c>
      <c r="F129" s="426" t="s">
        <v>400</v>
      </c>
      <c r="G129" s="427">
        <f>G130</f>
        <v>0</v>
      </c>
    </row>
    <row r="130" spans="1:7" ht="12.75" hidden="1">
      <c r="A130" s="431" t="s">
        <v>340</v>
      </c>
      <c r="B130" s="423" t="s">
        <v>126</v>
      </c>
      <c r="C130" s="424" t="s">
        <v>95</v>
      </c>
      <c r="D130" s="424" t="s">
        <v>90</v>
      </c>
      <c r="E130" s="428" t="s">
        <v>226</v>
      </c>
      <c r="F130" s="426" t="s">
        <v>347</v>
      </c>
      <c r="G130" s="427">
        <v>0</v>
      </c>
    </row>
    <row r="131" spans="1:7" ht="12.75">
      <c r="A131" s="422" t="s">
        <v>4</v>
      </c>
      <c r="B131" s="423" t="s">
        <v>126</v>
      </c>
      <c r="C131" s="424" t="s">
        <v>95</v>
      </c>
      <c r="D131" s="424" t="s">
        <v>91</v>
      </c>
      <c r="E131" s="425"/>
      <c r="F131" s="426"/>
      <c r="G131" s="427">
        <f>G133+G142+G145+G149+G153+G157+G161</f>
        <v>180</v>
      </c>
    </row>
    <row r="132" spans="1:7" ht="12.75">
      <c r="A132" s="422" t="s">
        <v>4</v>
      </c>
      <c r="B132" s="423" t="s">
        <v>126</v>
      </c>
      <c r="C132" s="424" t="s">
        <v>95</v>
      </c>
      <c r="D132" s="424" t="s">
        <v>91</v>
      </c>
      <c r="E132" s="428" t="s">
        <v>73</v>
      </c>
      <c r="F132" s="426"/>
      <c r="G132" s="427">
        <f>G133</f>
        <v>180</v>
      </c>
    </row>
    <row r="133" spans="1:7" ht="12.75">
      <c r="A133" s="422" t="s">
        <v>388</v>
      </c>
      <c r="B133" s="423" t="s">
        <v>126</v>
      </c>
      <c r="C133" s="424" t="s">
        <v>95</v>
      </c>
      <c r="D133" s="424" t="s">
        <v>91</v>
      </c>
      <c r="E133" s="428" t="s">
        <v>73</v>
      </c>
      <c r="F133" s="426"/>
      <c r="G133" s="427">
        <f>G134+G137</f>
        <v>180</v>
      </c>
    </row>
    <row r="134" spans="1:7" ht="12.75">
      <c r="A134" s="422" t="s">
        <v>360</v>
      </c>
      <c r="B134" s="423" t="s">
        <v>126</v>
      </c>
      <c r="C134" s="424" t="s">
        <v>95</v>
      </c>
      <c r="D134" s="424" t="s">
        <v>91</v>
      </c>
      <c r="E134" s="428" t="s">
        <v>73</v>
      </c>
      <c r="F134" s="426" t="s">
        <v>361</v>
      </c>
      <c r="G134" s="427">
        <f>G135</f>
        <v>150</v>
      </c>
    </row>
    <row r="135" spans="1:7" ht="12.75">
      <c r="A135" s="422" t="s">
        <v>362</v>
      </c>
      <c r="B135" s="423" t="s">
        <v>126</v>
      </c>
      <c r="C135" s="424" t="s">
        <v>95</v>
      </c>
      <c r="D135" s="424" t="s">
        <v>91</v>
      </c>
      <c r="E135" s="428" t="s">
        <v>73</v>
      </c>
      <c r="F135" s="426" t="s">
        <v>363</v>
      </c>
      <c r="G135" s="427">
        <f>G136</f>
        <v>150</v>
      </c>
    </row>
    <row r="136" spans="1:7" ht="12.75">
      <c r="A136" s="422" t="s">
        <v>174</v>
      </c>
      <c r="B136" s="423" t="s">
        <v>126</v>
      </c>
      <c r="C136" s="424" t="s">
        <v>95</v>
      </c>
      <c r="D136" s="424" t="s">
        <v>91</v>
      </c>
      <c r="E136" s="428" t="s">
        <v>73</v>
      </c>
      <c r="F136" s="426" t="s">
        <v>66</v>
      </c>
      <c r="G136" s="427">
        <v>150</v>
      </c>
    </row>
    <row r="137" spans="1:7" ht="12.75">
      <c r="A137" s="422" t="s">
        <v>364</v>
      </c>
      <c r="B137" s="423" t="s">
        <v>126</v>
      </c>
      <c r="C137" s="424" t="s">
        <v>95</v>
      </c>
      <c r="D137" s="424" t="s">
        <v>91</v>
      </c>
      <c r="E137" s="428" t="s">
        <v>73</v>
      </c>
      <c r="F137" s="426" t="s">
        <v>365</v>
      </c>
      <c r="G137" s="427">
        <f>G138</f>
        <v>30</v>
      </c>
    </row>
    <row r="138" spans="1:7" ht="12.75">
      <c r="A138" s="422" t="s">
        <v>366</v>
      </c>
      <c r="B138" s="423" t="s">
        <v>126</v>
      </c>
      <c r="C138" s="424" t="s">
        <v>95</v>
      </c>
      <c r="D138" s="424" t="s">
        <v>91</v>
      </c>
      <c r="E138" s="428" t="s">
        <v>73</v>
      </c>
      <c r="F138" s="426" t="s">
        <v>367</v>
      </c>
      <c r="G138" s="427">
        <f>G140</f>
        <v>30</v>
      </c>
    </row>
    <row r="139" spans="1:7" ht="12.75">
      <c r="A139" s="439" t="s">
        <v>224</v>
      </c>
      <c r="B139" s="423" t="s">
        <v>126</v>
      </c>
      <c r="C139" s="424" t="s">
        <v>95</v>
      </c>
      <c r="D139" s="424" t="s">
        <v>91</v>
      </c>
      <c r="E139" s="428" t="s">
        <v>73</v>
      </c>
      <c r="F139" s="430" t="s">
        <v>213</v>
      </c>
      <c r="G139" s="427">
        <v>0</v>
      </c>
    </row>
    <row r="140" spans="1:7" ht="12.75">
      <c r="A140" s="439" t="s">
        <v>175</v>
      </c>
      <c r="B140" s="423" t="s">
        <v>126</v>
      </c>
      <c r="C140" s="424" t="s">
        <v>95</v>
      </c>
      <c r="D140" s="424" t="s">
        <v>91</v>
      </c>
      <c r="E140" s="428" t="s">
        <v>73</v>
      </c>
      <c r="F140" s="430" t="s">
        <v>214</v>
      </c>
      <c r="G140" s="427">
        <v>30</v>
      </c>
    </row>
    <row r="141" spans="1:7" ht="12.75">
      <c r="A141" s="422" t="s">
        <v>176</v>
      </c>
      <c r="B141" s="423" t="s">
        <v>126</v>
      </c>
      <c r="C141" s="424" t="s">
        <v>95</v>
      </c>
      <c r="D141" s="424" t="s">
        <v>91</v>
      </c>
      <c r="E141" s="428" t="s">
        <v>73</v>
      </c>
      <c r="F141" s="430" t="s">
        <v>215</v>
      </c>
      <c r="G141" s="427">
        <v>0</v>
      </c>
    </row>
    <row r="142" spans="1:7" ht="12.75" hidden="1">
      <c r="A142" s="422" t="s">
        <v>360</v>
      </c>
      <c r="B142" s="423" t="s">
        <v>126</v>
      </c>
      <c r="C142" s="424" t="s">
        <v>95</v>
      </c>
      <c r="D142" s="424" t="s">
        <v>91</v>
      </c>
      <c r="E142" s="428" t="s">
        <v>389</v>
      </c>
      <c r="F142" s="426" t="s">
        <v>361</v>
      </c>
      <c r="G142" s="427">
        <f>G143</f>
        <v>0</v>
      </c>
    </row>
    <row r="143" spans="1:7" ht="12.75" hidden="1">
      <c r="A143" s="422" t="s">
        <v>362</v>
      </c>
      <c r="B143" s="423" t="s">
        <v>126</v>
      </c>
      <c r="C143" s="424" t="s">
        <v>95</v>
      </c>
      <c r="D143" s="424" t="s">
        <v>91</v>
      </c>
      <c r="E143" s="428" t="s">
        <v>389</v>
      </c>
      <c r="F143" s="426" t="s">
        <v>363</v>
      </c>
      <c r="G143" s="427">
        <f>G144</f>
        <v>0</v>
      </c>
    </row>
    <row r="144" spans="1:7" ht="12.75" hidden="1">
      <c r="A144" s="422" t="s">
        <v>174</v>
      </c>
      <c r="B144" s="423" t="s">
        <v>126</v>
      </c>
      <c r="C144" s="424" t="s">
        <v>95</v>
      </c>
      <c r="D144" s="424" t="s">
        <v>91</v>
      </c>
      <c r="E144" s="428" t="s">
        <v>389</v>
      </c>
      <c r="F144" s="426" t="s">
        <v>66</v>
      </c>
      <c r="G144" s="427">
        <v>0</v>
      </c>
    </row>
    <row r="145" spans="1:7" ht="0.75" customHeight="1">
      <c r="A145" s="429" t="s">
        <v>390</v>
      </c>
      <c r="B145" s="423" t="s">
        <v>126</v>
      </c>
      <c r="C145" s="424" t="s">
        <v>95</v>
      </c>
      <c r="D145" s="424" t="s">
        <v>91</v>
      </c>
      <c r="E145" s="428" t="s">
        <v>345</v>
      </c>
      <c r="F145" s="426"/>
      <c r="G145" s="427">
        <f>G146</f>
        <v>0</v>
      </c>
    </row>
    <row r="146" spans="1:7" ht="12.75" hidden="1">
      <c r="A146" s="422" t="s">
        <v>360</v>
      </c>
      <c r="B146" s="423" t="s">
        <v>126</v>
      </c>
      <c r="C146" s="424" t="s">
        <v>95</v>
      </c>
      <c r="D146" s="424" t="s">
        <v>91</v>
      </c>
      <c r="E146" s="428" t="s">
        <v>345</v>
      </c>
      <c r="F146" s="426" t="s">
        <v>361</v>
      </c>
      <c r="G146" s="427">
        <f>G147</f>
        <v>0</v>
      </c>
    </row>
    <row r="147" spans="1:7" ht="12.75" hidden="1">
      <c r="A147" s="422" t="s">
        <v>362</v>
      </c>
      <c r="B147" s="423" t="s">
        <v>126</v>
      </c>
      <c r="C147" s="424" t="s">
        <v>95</v>
      </c>
      <c r="D147" s="424" t="s">
        <v>91</v>
      </c>
      <c r="E147" s="428" t="s">
        <v>345</v>
      </c>
      <c r="F147" s="426" t="s">
        <v>363</v>
      </c>
      <c r="G147" s="427">
        <f>G148</f>
        <v>0</v>
      </c>
    </row>
    <row r="148" spans="1:7" ht="10.5" customHeight="1" hidden="1">
      <c r="A148" s="422" t="s">
        <v>174</v>
      </c>
      <c r="B148" s="423" t="s">
        <v>126</v>
      </c>
      <c r="C148" s="424" t="s">
        <v>95</v>
      </c>
      <c r="D148" s="424" t="s">
        <v>91</v>
      </c>
      <c r="E148" s="428" t="s">
        <v>345</v>
      </c>
      <c r="F148" s="426" t="s">
        <v>66</v>
      </c>
      <c r="G148" s="427">
        <v>0</v>
      </c>
    </row>
    <row r="149" spans="1:7" ht="1.5" customHeight="1" hidden="1">
      <c r="A149" s="429" t="s">
        <v>391</v>
      </c>
      <c r="B149" s="423" t="s">
        <v>126</v>
      </c>
      <c r="C149" s="424" t="s">
        <v>95</v>
      </c>
      <c r="D149" s="424" t="s">
        <v>91</v>
      </c>
      <c r="E149" s="428" t="s">
        <v>392</v>
      </c>
      <c r="F149" s="426"/>
      <c r="G149" s="427">
        <f>G150</f>
        <v>0</v>
      </c>
    </row>
    <row r="150" spans="1:7" ht="12.75" hidden="1">
      <c r="A150" s="422" t="s">
        <v>360</v>
      </c>
      <c r="B150" s="423" t="s">
        <v>126</v>
      </c>
      <c r="C150" s="424" t="s">
        <v>95</v>
      </c>
      <c r="D150" s="424" t="s">
        <v>91</v>
      </c>
      <c r="E150" s="428" t="s">
        <v>392</v>
      </c>
      <c r="F150" s="426" t="s">
        <v>361</v>
      </c>
      <c r="G150" s="427">
        <f>G151</f>
        <v>0</v>
      </c>
    </row>
    <row r="151" spans="1:7" ht="12.75" hidden="1">
      <c r="A151" s="422" t="s">
        <v>362</v>
      </c>
      <c r="B151" s="423" t="s">
        <v>126</v>
      </c>
      <c r="C151" s="424" t="s">
        <v>95</v>
      </c>
      <c r="D151" s="424" t="s">
        <v>91</v>
      </c>
      <c r="E151" s="428" t="s">
        <v>392</v>
      </c>
      <c r="F151" s="426" t="s">
        <v>363</v>
      </c>
      <c r="G151" s="427">
        <f>G152</f>
        <v>0</v>
      </c>
    </row>
    <row r="152" spans="1:7" ht="12.75" hidden="1">
      <c r="A152" s="422" t="s">
        <v>174</v>
      </c>
      <c r="B152" s="423" t="s">
        <v>126</v>
      </c>
      <c r="C152" s="424" t="s">
        <v>95</v>
      </c>
      <c r="D152" s="424" t="s">
        <v>91</v>
      </c>
      <c r="E152" s="428" t="s">
        <v>392</v>
      </c>
      <c r="F152" s="426" t="s">
        <v>66</v>
      </c>
      <c r="G152" s="427">
        <v>0</v>
      </c>
    </row>
    <row r="153" spans="1:7" ht="12.75" hidden="1">
      <c r="A153" s="429" t="s">
        <v>393</v>
      </c>
      <c r="B153" s="423" t="s">
        <v>126</v>
      </c>
      <c r="C153" s="424" t="s">
        <v>95</v>
      </c>
      <c r="D153" s="424" t="s">
        <v>91</v>
      </c>
      <c r="E153" s="428" t="s">
        <v>394</v>
      </c>
      <c r="F153" s="426"/>
      <c r="G153" s="427">
        <f>G154</f>
        <v>0</v>
      </c>
    </row>
    <row r="154" spans="1:7" ht="12.75" hidden="1">
      <c r="A154" s="422" t="s">
        <v>360</v>
      </c>
      <c r="B154" s="423" t="s">
        <v>126</v>
      </c>
      <c r="C154" s="424" t="s">
        <v>95</v>
      </c>
      <c r="D154" s="424" t="s">
        <v>91</v>
      </c>
      <c r="E154" s="428" t="s">
        <v>395</v>
      </c>
      <c r="F154" s="426" t="s">
        <v>361</v>
      </c>
      <c r="G154" s="427">
        <f>G155</f>
        <v>0</v>
      </c>
    </row>
    <row r="155" spans="1:7" ht="12.75" hidden="1">
      <c r="A155" s="422" t="s">
        <v>362</v>
      </c>
      <c r="B155" s="423" t="s">
        <v>126</v>
      </c>
      <c r="C155" s="424" t="s">
        <v>95</v>
      </c>
      <c r="D155" s="424" t="s">
        <v>91</v>
      </c>
      <c r="E155" s="428" t="s">
        <v>395</v>
      </c>
      <c r="F155" s="426" t="s">
        <v>363</v>
      </c>
      <c r="G155" s="427">
        <f>G156</f>
        <v>0</v>
      </c>
    </row>
    <row r="156" spans="1:7" ht="12.75" hidden="1">
      <c r="A156" s="422" t="s">
        <v>174</v>
      </c>
      <c r="B156" s="423" t="s">
        <v>126</v>
      </c>
      <c r="C156" s="424" t="s">
        <v>95</v>
      </c>
      <c r="D156" s="424" t="s">
        <v>91</v>
      </c>
      <c r="E156" s="428" t="s">
        <v>395</v>
      </c>
      <c r="F156" s="426" t="s">
        <v>66</v>
      </c>
      <c r="G156" s="427">
        <v>0</v>
      </c>
    </row>
    <row r="157" spans="1:7" ht="0.75" customHeight="1" hidden="1">
      <c r="A157" s="422" t="s">
        <v>396</v>
      </c>
      <c r="B157" s="423" t="s">
        <v>126</v>
      </c>
      <c r="C157" s="424" t="s">
        <v>95</v>
      </c>
      <c r="D157" s="424" t="s">
        <v>91</v>
      </c>
      <c r="E157" s="428" t="s">
        <v>346</v>
      </c>
      <c r="F157" s="426"/>
      <c r="G157" s="427">
        <f aca="true" t="shared" si="2" ref="G157:G163">G158</f>
        <v>0</v>
      </c>
    </row>
    <row r="158" spans="1:7" ht="12.75" hidden="1">
      <c r="A158" s="422" t="s">
        <v>397</v>
      </c>
      <c r="B158" s="423" t="s">
        <v>126</v>
      </c>
      <c r="C158" s="424" t="s">
        <v>95</v>
      </c>
      <c r="D158" s="424" t="s">
        <v>91</v>
      </c>
      <c r="E158" s="428" t="s">
        <v>346</v>
      </c>
      <c r="F158" s="426" t="s">
        <v>398</v>
      </c>
      <c r="G158" s="427">
        <f t="shared" si="2"/>
        <v>0</v>
      </c>
    </row>
    <row r="159" spans="1:7" ht="12.75" hidden="1">
      <c r="A159" s="422" t="s">
        <v>399</v>
      </c>
      <c r="B159" s="423" t="s">
        <v>126</v>
      </c>
      <c r="C159" s="424" t="s">
        <v>95</v>
      </c>
      <c r="D159" s="424" t="s">
        <v>91</v>
      </c>
      <c r="E159" s="428" t="s">
        <v>346</v>
      </c>
      <c r="F159" s="426" t="s">
        <v>400</v>
      </c>
      <c r="G159" s="427">
        <f t="shared" si="2"/>
        <v>0</v>
      </c>
    </row>
    <row r="160" spans="1:7" ht="12.75" hidden="1">
      <c r="A160" s="431" t="s">
        <v>340</v>
      </c>
      <c r="B160" s="423" t="s">
        <v>126</v>
      </c>
      <c r="C160" s="424" t="s">
        <v>95</v>
      </c>
      <c r="D160" s="424" t="s">
        <v>91</v>
      </c>
      <c r="E160" s="428" t="s">
        <v>346</v>
      </c>
      <c r="F160" s="426" t="s">
        <v>347</v>
      </c>
      <c r="G160" s="427">
        <v>0</v>
      </c>
    </row>
    <row r="161" spans="1:7" ht="11.25" customHeight="1" hidden="1">
      <c r="A161" s="431" t="s">
        <v>401</v>
      </c>
      <c r="B161" s="423" t="s">
        <v>126</v>
      </c>
      <c r="C161" s="424" t="s">
        <v>95</v>
      </c>
      <c r="D161" s="424" t="s">
        <v>91</v>
      </c>
      <c r="E161" s="428" t="s">
        <v>346</v>
      </c>
      <c r="F161" s="426"/>
      <c r="G161" s="427">
        <f t="shared" si="2"/>
        <v>0</v>
      </c>
    </row>
    <row r="162" spans="1:7" ht="12.75" hidden="1">
      <c r="A162" s="422" t="s">
        <v>397</v>
      </c>
      <c r="B162" s="423" t="s">
        <v>126</v>
      </c>
      <c r="C162" s="424" t="s">
        <v>95</v>
      </c>
      <c r="D162" s="424" t="s">
        <v>91</v>
      </c>
      <c r="E162" s="428" t="s">
        <v>346</v>
      </c>
      <c r="F162" s="426" t="s">
        <v>398</v>
      </c>
      <c r="G162" s="427">
        <f t="shared" si="2"/>
        <v>0</v>
      </c>
    </row>
    <row r="163" spans="1:7" ht="12.75" hidden="1">
      <c r="A163" s="422" t="s">
        <v>399</v>
      </c>
      <c r="B163" s="423" t="s">
        <v>126</v>
      </c>
      <c r="C163" s="424" t="s">
        <v>95</v>
      </c>
      <c r="D163" s="424" t="s">
        <v>91</v>
      </c>
      <c r="E163" s="428" t="s">
        <v>346</v>
      </c>
      <c r="F163" s="426" t="s">
        <v>400</v>
      </c>
      <c r="G163" s="427">
        <f t="shared" si="2"/>
        <v>0</v>
      </c>
    </row>
    <row r="164" spans="1:7" ht="12.75" hidden="1">
      <c r="A164" s="431" t="s">
        <v>340</v>
      </c>
      <c r="B164" s="423" t="s">
        <v>126</v>
      </c>
      <c r="C164" s="424" t="s">
        <v>95</v>
      </c>
      <c r="D164" s="424" t="s">
        <v>91</v>
      </c>
      <c r="E164" s="428" t="s">
        <v>346</v>
      </c>
      <c r="F164" s="426" t="s">
        <v>347</v>
      </c>
      <c r="G164" s="427">
        <v>0</v>
      </c>
    </row>
    <row r="165" spans="1:7" ht="12.75">
      <c r="A165" s="422" t="s">
        <v>402</v>
      </c>
      <c r="B165" s="423" t="s">
        <v>126</v>
      </c>
      <c r="C165" s="424" t="s">
        <v>95</v>
      </c>
      <c r="D165" s="424" t="s">
        <v>96</v>
      </c>
      <c r="E165" s="428" t="s">
        <v>403</v>
      </c>
      <c r="F165" s="426"/>
      <c r="G165" s="427">
        <f>G166+G183+G175+G179</f>
        <v>940.3</v>
      </c>
    </row>
    <row r="166" spans="1:7" ht="12.75">
      <c r="A166" s="429" t="s">
        <v>404</v>
      </c>
      <c r="B166" s="423" t="s">
        <v>126</v>
      </c>
      <c r="C166" s="424" t="s">
        <v>95</v>
      </c>
      <c r="D166" s="424" t="s">
        <v>96</v>
      </c>
      <c r="E166" s="428" t="s">
        <v>74</v>
      </c>
      <c r="F166" s="426"/>
      <c r="G166" s="427">
        <f>G167+G170</f>
        <v>378.7</v>
      </c>
    </row>
    <row r="167" spans="1:7" ht="12.75">
      <c r="A167" s="422" t="s">
        <v>360</v>
      </c>
      <c r="B167" s="423" t="s">
        <v>126</v>
      </c>
      <c r="C167" s="424" t="s">
        <v>95</v>
      </c>
      <c r="D167" s="424" t="s">
        <v>96</v>
      </c>
      <c r="E167" s="428" t="s">
        <v>74</v>
      </c>
      <c r="F167" s="426" t="s">
        <v>361</v>
      </c>
      <c r="G167" s="427">
        <f>G168</f>
        <v>255.4</v>
      </c>
    </row>
    <row r="168" spans="1:7" ht="12.75">
      <c r="A168" s="422" t="s">
        <v>362</v>
      </c>
      <c r="B168" s="423" t="s">
        <v>126</v>
      </c>
      <c r="C168" s="424" t="s">
        <v>95</v>
      </c>
      <c r="D168" s="424" t="s">
        <v>96</v>
      </c>
      <c r="E168" s="428" t="s">
        <v>74</v>
      </c>
      <c r="F168" s="426" t="s">
        <v>363</v>
      </c>
      <c r="G168" s="427">
        <f>G169</f>
        <v>255.4</v>
      </c>
    </row>
    <row r="169" spans="1:7" ht="12.75">
      <c r="A169" s="422" t="s">
        <v>174</v>
      </c>
      <c r="B169" s="423" t="s">
        <v>126</v>
      </c>
      <c r="C169" s="424" t="s">
        <v>95</v>
      </c>
      <c r="D169" s="424" t="s">
        <v>96</v>
      </c>
      <c r="E169" s="428" t="s">
        <v>74</v>
      </c>
      <c r="F169" s="426" t="s">
        <v>66</v>
      </c>
      <c r="G169" s="427">
        <v>255.4</v>
      </c>
    </row>
    <row r="170" spans="1:7" ht="12.75">
      <c r="A170" s="422" t="s">
        <v>364</v>
      </c>
      <c r="B170" s="423" t="s">
        <v>126</v>
      </c>
      <c r="C170" s="424" t="s">
        <v>95</v>
      </c>
      <c r="D170" s="424" t="s">
        <v>96</v>
      </c>
      <c r="E170" s="428" t="s">
        <v>74</v>
      </c>
      <c r="F170" s="426" t="s">
        <v>365</v>
      </c>
      <c r="G170" s="427">
        <f>G171</f>
        <v>123.3</v>
      </c>
    </row>
    <row r="171" spans="1:7" ht="12.75">
      <c r="A171" s="422" t="s">
        <v>366</v>
      </c>
      <c r="B171" s="423" t="s">
        <v>126</v>
      </c>
      <c r="C171" s="424" t="s">
        <v>95</v>
      </c>
      <c r="D171" s="424" t="s">
        <v>96</v>
      </c>
      <c r="E171" s="428" t="s">
        <v>74</v>
      </c>
      <c r="F171" s="426" t="s">
        <v>367</v>
      </c>
      <c r="G171" s="427">
        <f>G174+G172+G173</f>
        <v>123.3</v>
      </c>
    </row>
    <row r="172" spans="1:7" ht="12.75">
      <c r="A172" s="439" t="s">
        <v>224</v>
      </c>
      <c r="B172" s="423" t="s">
        <v>126</v>
      </c>
      <c r="C172" s="424" t="s">
        <v>95</v>
      </c>
      <c r="D172" s="424" t="s">
        <v>96</v>
      </c>
      <c r="E172" s="428" t="s">
        <v>74</v>
      </c>
      <c r="F172" s="430" t="s">
        <v>213</v>
      </c>
      <c r="G172" s="427">
        <v>123.3</v>
      </c>
    </row>
    <row r="173" spans="1:7" ht="12.75">
      <c r="A173" s="439" t="s">
        <v>175</v>
      </c>
      <c r="B173" s="423" t="s">
        <v>126</v>
      </c>
      <c r="C173" s="424" t="s">
        <v>95</v>
      </c>
      <c r="D173" s="424" t="s">
        <v>96</v>
      </c>
      <c r="E173" s="428" t="s">
        <v>74</v>
      </c>
      <c r="F173" s="430" t="s">
        <v>214</v>
      </c>
      <c r="G173" s="427">
        <v>0</v>
      </c>
    </row>
    <row r="174" spans="1:7" ht="12" customHeight="1">
      <c r="A174" s="429" t="s">
        <v>176</v>
      </c>
      <c r="B174" s="423" t="s">
        <v>126</v>
      </c>
      <c r="C174" s="424" t="s">
        <v>95</v>
      </c>
      <c r="D174" s="424" t="s">
        <v>96</v>
      </c>
      <c r="E174" s="428" t="s">
        <v>74</v>
      </c>
      <c r="F174" s="430" t="s">
        <v>215</v>
      </c>
      <c r="G174" s="427">
        <v>0</v>
      </c>
    </row>
    <row r="175" spans="1:7" ht="10.5" customHeight="1">
      <c r="A175" s="429" t="s">
        <v>406</v>
      </c>
      <c r="B175" s="423" t="s">
        <v>126</v>
      </c>
      <c r="C175" s="424" t="s">
        <v>95</v>
      </c>
      <c r="D175" s="424" t="s">
        <v>96</v>
      </c>
      <c r="E175" s="428" t="s">
        <v>407</v>
      </c>
      <c r="F175" s="426"/>
      <c r="G175" s="427">
        <f>G176</f>
        <v>561.6</v>
      </c>
    </row>
    <row r="176" spans="1:7" ht="12.75" customHeight="1">
      <c r="A176" s="422" t="s">
        <v>360</v>
      </c>
      <c r="B176" s="423" t="s">
        <v>126</v>
      </c>
      <c r="C176" s="424" t="s">
        <v>95</v>
      </c>
      <c r="D176" s="424" t="s">
        <v>96</v>
      </c>
      <c r="E176" s="428" t="s">
        <v>407</v>
      </c>
      <c r="F176" s="426" t="s">
        <v>361</v>
      </c>
      <c r="G176" s="427">
        <f>G177</f>
        <v>561.6</v>
      </c>
    </row>
    <row r="177" spans="1:7" ht="12.75" customHeight="1">
      <c r="A177" s="422" t="s">
        <v>362</v>
      </c>
      <c r="B177" s="423" t="s">
        <v>126</v>
      </c>
      <c r="C177" s="424" t="s">
        <v>95</v>
      </c>
      <c r="D177" s="424" t="s">
        <v>96</v>
      </c>
      <c r="E177" s="428" t="s">
        <v>407</v>
      </c>
      <c r="F177" s="426" t="s">
        <v>363</v>
      </c>
      <c r="G177" s="427">
        <f>G178</f>
        <v>561.6</v>
      </c>
    </row>
    <row r="178" spans="1:7" ht="12.75" customHeight="1">
      <c r="A178" s="422" t="s">
        <v>174</v>
      </c>
      <c r="B178" s="423" t="s">
        <v>126</v>
      </c>
      <c r="C178" s="424" t="s">
        <v>95</v>
      </c>
      <c r="D178" s="424" t="s">
        <v>96</v>
      </c>
      <c r="E178" s="428" t="s">
        <v>407</v>
      </c>
      <c r="F178" s="426" t="s">
        <v>66</v>
      </c>
      <c r="G178" s="427">
        <v>561.6</v>
      </c>
    </row>
    <row r="179" spans="1:7" ht="2.25" customHeight="1">
      <c r="A179" s="429" t="s">
        <v>408</v>
      </c>
      <c r="B179" s="423" t="s">
        <v>126</v>
      </c>
      <c r="C179" s="424" t="s">
        <v>95</v>
      </c>
      <c r="D179" s="424" t="s">
        <v>96</v>
      </c>
      <c r="E179" s="428" t="s">
        <v>409</v>
      </c>
      <c r="F179" s="426"/>
      <c r="G179" s="427">
        <f>G180</f>
        <v>0</v>
      </c>
    </row>
    <row r="180" spans="1:7" ht="14.25" customHeight="1" hidden="1">
      <c r="A180" s="422" t="s">
        <v>360</v>
      </c>
      <c r="B180" s="423" t="s">
        <v>126</v>
      </c>
      <c r="C180" s="424" t="s">
        <v>95</v>
      </c>
      <c r="D180" s="424" t="s">
        <v>96</v>
      </c>
      <c r="E180" s="428" t="s">
        <v>409</v>
      </c>
      <c r="F180" s="426" t="s">
        <v>361</v>
      </c>
      <c r="G180" s="427">
        <f>G181</f>
        <v>0</v>
      </c>
    </row>
    <row r="181" spans="1:7" ht="13.5" customHeight="1" hidden="1">
      <c r="A181" s="422" t="s">
        <v>362</v>
      </c>
      <c r="B181" s="423" t="s">
        <v>126</v>
      </c>
      <c r="C181" s="424" t="s">
        <v>95</v>
      </c>
      <c r="D181" s="424" t="s">
        <v>96</v>
      </c>
      <c r="E181" s="428" t="s">
        <v>409</v>
      </c>
      <c r="F181" s="426" t="s">
        <v>363</v>
      </c>
      <c r="G181" s="427">
        <f>G182</f>
        <v>0</v>
      </c>
    </row>
    <row r="182" spans="1:7" ht="12.75" customHeight="1" hidden="1">
      <c r="A182" s="422" t="s">
        <v>174</v>
      </c>
      <c r="B182" s="423" t="s">
        <v>126</v>
      </c>
      <c r="C182" s="424" t="s">
        <v>95</v>
      </c>
      <c r="D182" s="424" t="s">
        <v>96</v>
      </c>
      <c r="E182" s="428" t="s">
        <v>409</v>
      </c>
      <c r="F182" s="426" t="s">
        <v>66</v>
      </c>
      <c r="G182" s="427">
        <v>0</v>
      </c>
    </row>
    <row r="183" spans="1:7" ht="0.75" customHeight="1">
      <c r="A183" s="429" t="s">
        <v>410</v>
      </c>
      <c r="B183" s="423" t="s">
        <v>126</v>
      </c>
      <c r="C183" s="424" t="s">
        <v>95</v>
      </c>
      <c r="D183" s="424" t="s">
        <v>96</v>
      </c>
      <c r="E183" s="428" t="s">
        <v>411</v>
      </c>
      <c r="F183" s="426"/>
      <c r="G183" s="427">
        <f>G184+G187</f>
        <v>0</v>
      </c>
    </row>
    <row r="184" spans="1:7" ht="12" customHeight="1" hidden="1">
      <c r="A184" s="422" t="s">
        <v>360</v>
      </c>
      <c r="B184" s="423" t="s">
        <v>126</v>
      </c>
      <c r="C184" s="424" t="s">
        <v>95</v>
      </c>
      <c r="D184" s="424" t="s">
        <v>96</v>
      </c>
      <c r="E184" s="428" t="s">
        <v>412</v>
      </c>
      <c r="F184" s="426" t="s">
        <v>361</v>
      </c>
      <c r="G184" s="427">
        <f>G185</f>
        <v>0</v>
      </c>
    </row>
    <row r="185" spans="1:7" ht="10.5" customHeight="1" hidden="1">
      <c r="A185" s="422" t="s">
        <v>362</v>
      </c>
      <c r="B185" s="423" t="s">
        <v>126</v>
      </c>
      <c r="C185" s="424" t="s">
        <v>95</v>
      </c>
      <c r="D185" s="424" t="s">
        <v>96</v>
      </c>
      <c r="E185" s="428" t="s">
        <v>412</v>
      </c>
      <c r="F185" s="426" t="s">
        <v>363</v>
      </c>
      <c r="G185" s="427">
        <f>G186</f>
        <v>0</v>
      </c>
    </row>
    <row r="186" spans="1:7" ht="12.75" customHeight="1" hidden="1">
      <c r="A186" s="422" t="s">
        <v>174</v>
      </c>
      <c r="B186" s="423" t="s">
        <v>126</v>
      </c>
      <c r="C186" s="424" t="s">
        <v>95</v>
      </c>
      <c r="D186" s="424" t="s">
        <v>96</v>
      </c>
      <c r="E186" s="428" t="s">
        <v>412</v>
      </c>
      <c r="F186" s="426" t="s">
        <v>66</v>
      </c>
      <c r="G186" s="427">
        <v>0</v>
      </c>
    </row>
    <row r="187" spans="1:7" ht="12" customHeight="1" hidden="1">
      <c r="A187" s="422" t="s">
        <v>360</v>
      </c>
      <c r="B187" s="423" t="s">
        <v>126</v>
      </c>
      <c r="C187" s="424" t="s">
        <v>95</v>
      </c>
      <c r="D187" s="424" t="s">
        <v>96</v>
      </c>
      <c r="E187" s="428" t="s">
        <v>413</v>
      </c>
      <c r="F187" s="426" t="s">
        <v>361</v>
      </c>
      <c r="G187" s="427">
        <f>G188</f>
        <v>0</v>
      </c>
    </row>
    <row r="188" spans="1:7" ht="10.5" customHeight="1" hidden="1">
      <c r="A188" s="422" t="s">
        <v>362</v>
      </c>
      <c r="B188" s="423" t="s">
        <v>126</v>
      </c>
      <c r="C188" s="424" t="s">
        <v>95</v>
      </c>
      <c r="D188" s="424" t="s">
        <v>96</v>
      </c>
      <c r="E188" s="428" t="s">
        <v>413</v>
      </c>
      <c r="F188" s="426" t="s">
        <v>363</v>
      </c>
      <c r="G188" s="427">
        <f>G189</f>
        <v>0</v>
      </c>
    </row>
    <row r="189" spans="1:7" ht="12" customHeight="1" hidden="1">
      <c r="A189" s="422" t="s">
        <v>174</v>
      </c>
      <c r="B189" s="423" t="s">
        <v>126</v>
      </c>
      <c r="C189" s="424" t="s">
        <v>95</v>
      </c>
      <c r="D189" s="424" t="s">
        <v>96</v>
      </c>
      <c r="E189" s="428" t="s">
        <v>413</v>
      </c>
      <c r="F189" s="426" t="s">
        <v>66</v>
      </c>
      <c r="G189" s="427">
        <v>0</v>
      </c>
    </row>
    <row r="190" spans="1:7" ht="12.75">
      <c r="A190" s="422" t="s">
        <v>190</v>
      </c>
      <c r="B190" s="423" t="s">
        <v>126</v>
      </c>
      <c r="C190" s="424" t="s">
        <v>97</v>
      </c>
      <c r="D190" s="424" t="s">
        <v>349</v>
      </c>
      <c r="E190" s="425"/>
      <c r="F190" s="426"/>
      <c r="G190" s="427">
        <f>G191</f>
        <v>677.1</v>
      </c>
    </row>
    <row r="191" spans="1:7" ht="12.75">
      <c r="A191" s="422" t="s">
        <v>275</v>
      </c>
      <c r="B191" s="423" t="s">
        <v>126</v>
      </c>
      <c r="C191" s="424" t="s">
        <v>97</v>
      </c>
      <c r="D191" s="424" t="s">
        <v>90</v>
      </c>
      <c r="E191" s="425"/>
      <c r="F191" s="426"/>
      <c r="G191" s="427">
        <f>G192</f>
        <v>677.1</v>
      </c>
    </row>
    <row r="192" spans="1:7" ht="12.75">
      <c r="A192" s="429" t="s">
        <v>414</v>
      </c>
      <c r="B192" s="423" t="s">
        <v>126</v>
      </c>
      <c r="C192" s="424" t="s">
        <v>97</v>
      </c>
      <c r="D192" s="424" t="s">
        <v>90</v>
      </c>
      <c r="E192" s="428" t="s">
        <v>415</v>
      </c>
      <c r="F192" s="430" t="s">
        <v>416</v>
      </c>
      <c r="G192" s="427">
        <f>G193</f>
        <v>677.1</v>
      </c>
    </row>
    <row r="193" spans="1:7" ht="12.75">
      <c r="A193" s="429" t="s">
        <v>417</v>
      </c>
      <c r="B193" s="423" t="s">
        <v>126</v>
      </c>
      <c r="C193" s="424" t="s">
        <v>97</v>
      </c>
      <c r="D193" s="424" t="s">
        <v>90</v>
      </c>
      <c r="E193" s="428" t="s">
        <v>415</v>
      </c>
      <c r="F193" s="430" t="s">
        <v>418</v>
      </c>
      <c r="G193" s="427">
        <f>G194+G195</f>
        <v>677.1</v>
      </c>
    </row>
    <row r="194" spans="1:7" ht="12.75">
      <c r="A194" s="429" t="s">
        <v>192</v>
      </c>
      <c r="B194" s="423" t="s">
        <v>126</v>
      </c>
      <c r="C194" s="424" t="s">
        <v>97</v>
      </c>
      <c r="D194" s="424" t="s">
        <v>90</v>
      </c>
      <c r="E194" s="428" t="s">
        <v>415</v>
      </c>
      <c r="F194" s="430" t="s">
        <v>419</v>
      </c>
      <c r="G194" s="427">
        <v>677.1</v>
      </c>
    </row>
    <row r="195" spans="1:7" ht="12.75">
      <c r="A195" s="429" t="s">
        <v>420</v>
      </c>
      <c r="B195" s="423" t="s">
        <v>126</v>
      </c>
      <c r="C195" s="424" t="s">
        <v>97</v>
      </c>
      <c r="D195" s="424" t="s">
        <v>90</v>
      </c>
      <c r="E195" s="428" t="s">
        <v>421</v>
      </c>
      <c r="F195" s="430" t="s">
        <v>422</v>
      </c>
      <c r="G195" s="427">
        <v>0</v>
      </c>
    </row>
    <row r="196" spans="1:7" ht="12.75">
      <c r="A196" s="422" t="s">
        <v>25</v>
      </c>
      <c r="B196" s="423" t="s">
        <v>126</v>
      </c>
      <c r="C196" s="424" t="s">
        <v>98</v>
      </c>
      <c r="D196" s="424" t="s">
        <v>349</v>
      </c>
      <c r="E196" s="425"/>
      <c r="F196" s="426"/>
      <c r="G196" s="427">
        <f aca="true" t="shared" si="3" ref="G196:G201">G197</f>
        <v>120</v>
      </c>
    </row>
    <row r="197" spans="1:7" ht="12.75">
      <c r="A197" s="422" t="s">
        <v>32</v>
      </c>
      <c r="B197" s="423" t="s">
        <v>126</v>
      </c>
      <c r="C197" s="424" t="s">
        <v>98</v>
      </c>
      <c r="D197" s="424" t="s">
        <v>90</v>
      </c>
      <c r="E197" s="425"/>
      <c r="F197" s="426"/>
      <c r="G197" s="427">
        <f t="shared" si="3"/>
        <v>120</v>
      </c>
    </row>
    <row r="198" spans="1:7" ht="12.75">
      <c r="A198" s="422" t="s">
        <v>279</v>
      </c>
      <c r="B198" s="423" t="s">
        <v>126</v>
      </c>
      <c r="C198" s="424" t="s">
        <v>98</v>
      </c>
      <c r="D198" s="424" t="s">
        <v>90</v>
      </c>
      <c r="E198" s="428" t="s">
        <v>204</v>
      </c>
      <c r="F198" s="426"/>
      <c r="G198" s="427">
        <f t="shared" si="3"/>
        <v>120</v>
      </c>
    </row>
    <row r="199" spans="1:7" ht="25.5">
      <c r="A199" s="422" t="s">
        <v>423</v>
      </c>
      <c r="B199" s="423" t="s">
        <v>126</v>
      </c>
      <c r="C199" s="424" t="s">
        <v>98</v>
      </c>
      <c r="D199" s="424" t="s">
        <v>90</v>
      </c>
      <c r="E199" s="428" t="s">
        <v>204</v>
      </c>
      <c r="F199" s="426"/>
      <c r="G199" s="427">
        <f t="shared" si="3"/>
        <v>120</v>
      </c>
    </row>
    <row r="200" spans="1:7" ht="12.75">
      <c r="A200" s="422" t="s">
        <v>424</v>
      </c>
      <c r="B200" s="423" t="s">
        <v>126</v>
      </c>
      <c r="C200" s="424" t="s">
        <v>98</v>
      </c>
      <c r="D200" s="424" t="s">
        <v>90</v>
      </c>
      <c r="E200" s="428" t="s">
        <v>204</v>
      </c>
      <c r="F200" s="426" t="s">
        <v>425</v>
      </c>
      <c r="G200" s="427">
        <f t="shared" si="3"/>
        <v>120</v>
      </c>
    </row>
    <row r="201" spans="1:7" ht="12.75">
      <c r="A201" s="429" t="s">
        <v>426</v>
      </c>
      <c r="B201" s="423" t="s">
        <v>126</v>
      </c>
      <c r="C201" s="424" t="s">
        <v>98</v>
      </c>
      <c r="D201" s="424" t="s">
        <v>90</v>
      </c>
      <c r="E201" s="428" t="s">
        <v>204</v>
      </c>
      <c r="F201" s="430" t="s">
        <v>427</v>
      </c>
      <c r="G201" s="427">
        <f t="shared" si="3"/>
        <v>120</v>
      </c>
    </row>
    <row r="202" spans="1:7" ht="12.75">
      <c r="A202" s="429" t="s">
        <v>194</v>
      </c>
      <c r="B202" s="423" t="s">
        <v>126</v>
      </c>
      <c r="C202" s="424" t="s">
        <v>98</v>
      </c>
      <c r="D202" s="424" t="s">
        <v>90</v>
      </c>
      <c r="E202" s="428" t="s">
        <v>204</v>
      </c>
      <c r="F202" s="430" t="s">
        <v>217</v>
      </c>
      <c r="G202" s="427">
        <v>120</v>
      </c>
    </row>
    <row r="203" spans="1:7" ht="12.75">
      <c r="A203" s="429" t="s">
        <v>428</v>
      </c>
      <c r="B203" s="423" t="s">
        <v>126</v>
      </c>
      <c r="C203" s="423" t="s">
        <v>101</v>
      </c>
      <c r="D203" s="423" t="s">
        <v>349</v>
      </c>
      <c r="E203" s="428"/>
      <c r="F203" s="430"/>
      <c r="G203" s="427">
        <f>G204</f>
        <v>8</v>
      </c>
    </row>
    <row r="204" spans="1:7" ht="12.75">
      <c r="A204" s="429" t="s">
        <v>33</v>
      </c>
      <c r="B204" s="423" t="s">
        <v>126</v>
      </c>
      <c r="C204" s="423" t="s">
        <v>101</v>
      </c>
      <c r="D204" s="423" t="s">
        <v>90</v>
      </c>
      <c r="E204" s="428" t="s">
        <v>403</v>
      </c>
      <c r="F204" s="430"/>
      <c r="G204" s="427">
        <f>G205+G209+G212</f>
        <v>8</v>
      </c>
    </row>
    <row r="205" spans="1:7" ht="25.5">
      <c r="A205" s="429" t="s">
        <v>429</v>
      </c>
      <c r="B205" s="423" t="s">
        <v>126</v>
      </c>
      <c r="C205" s="423" t="s">
        <v>101</v>
      </c>
      <c r="D205" s="423" t="s">
        <v>90</v>
      </c>
      <c r="E205" s="428" t="s">
        <v>197</v>
      </c>
      <c r="F205" s="430"/>
      <c r="G205" s="427">
        <f>G206</f>
        <v>8</v>
      </c>
    </row>
    <row r="206" spans="1:7" ht="12.75">
      <c r="A206" s="422" t="s">
        <v>360</v>
      </c>
      <c r="B206" s="423" t="s">
        <v>126</v>
      </c>
      <c r="C206" s="423" t="s">
        <v>101</v>
      </c>
      <c r="D206" s="423" t="s">
        <v>90</v>
      </c>
      <c r="E206" s="428" t="s">
        <v>197</v>
      </c>
      <c r="F206" s="426" t="s">
        <v>361</v>
      </c>
      <c r="G206" s="427">
        <f>G207</f>
        <v>8</v>
      </c>
    </row>
    <row r="207" spans="1:7" ht="12.75">
      <c r="A207" s="422" t="s">
        <v>362</v>
      </c>
      <c r="B207" s="423" t="s">
        <v>126</v>
      </c>
      <c r="C207" s="423" t="s">
        <v>101</v>
      </c>
      <c r="D207" s="423" t="s">
        <v>90</v>
      </c>
      <c r="E207" s="428" t="s">
        <v>197</v>
      </c>
      <c r="F207" s="426" t="s">
        <v>363</v>
      </c>
      <c r="G207" s="427">
        <f>G208</f>
        <v>8</v>
      </c>
    </row>
    <row r="208" spans="1:7" ht="12.75">
      <c r="A208" s="422" t="s">
        <v>174</v>
      </c>
      <c r="B208" s="423" t="s">
        <v>126</v>
      </c>
      <c r="C208" s="423" t="s">
        <v>101</v>
      </c>
      <c r="D208" s="423" t="s">
        <v>90</v>
      </c>
      <c r="E208" s="428" t="s">
        <v>197</v>
      </c>
      <c r="F208" s="426" t="s">
        <v>66</v>
      </c>
      <c r="G208" s="427">
        <v>8</v>
      </c>
    </row>
    <row r="209" spans="1:7" ht="0.75" customHeight="1">
      <c r="A209" s="422" t="s">
        <v>360</v>
      </c>
      <c r="B209" s="423" t="s">
        <v>126</v>
      </c>
      <c r="C209" s="423" t="s">
        <v>101</v>
      </c>
      <c r="D209" s="423" t="s">
        <v>90</v>
      </c>
      <c r="E209" s="428" t="s">
        <v>211</v>
      </c>
      <c r="F209" s="426" t="s">
        <v>361</v>
      </c>
      <c r="G209" s="427">
        <f>G210</f>
        <v>0</v>
      </c>
    </row>
    <row r="210" spans="1:7" ht="12.75" hidden="1">
      <c r="A210" s="422" t="s">
        <v>362</v>
      </c>
      <c r="B210" s="423" t="s">
        <v>126</v>
      </c>
      <c r="C210" s="423" t="s">
        <v>101</v>
      </c>
      <c r="D210" s="423" t="s">
        <v>90</v>
      </c>
      <c r="E210" s="428" t="s">
        <v>211</v>
      </c>
      <c r="F210" s="426" t="s">
        <v>363</v>
      </c>
      <c r="G210" s="427">
        <f>G211</f>
        <v>0</v>
      </c>
    </row>
    <row r="211" spans="1:7" ht="12.75" hidden="1">
      <c r="A211" s="422" t="s">
        <v>174</v>
      </c>
      <c r="B211" s="423" t="s">
        <v>126</v>
      </c>
      <c r="C211" s="423" t="s">
        <v>101</v>
      </c>
      <c r="D211" s="423" t="s">
        <v>90</v>
      </c>
      <c r="E211" s="428" t="s">
        <v>211</v>
      </c>
      <c r="F211" s="426" t="s">
        <v>66</v>
      </c>
      <c r="G211" s="427">
        <v>0</v>
      </c>
    </row>
    <row r="212" spans="1:7" ht="12.75" hidden="1">
      <c r="A212" s="422" t="s">
        <v>430</v>
      </c>
      <c r="B212" s="423" t="s">
        <v>126</v>
      </c>
      <c r="C212" s="423" t="s">
        <v>101</v>
      </c>
      <c r="D212" s="423" t="s">
        <v>90</v>
      </c>
      <c r="E212" s="428" t="s">
        <v>211</v>
      </c>
      <c r="F212" s="426" t="s">
        <v>425</v>
      </c>
      <c r="G212" s="427">
        <f>G213+G214+G215</f>
        <v>0</v>
      </c>
    </row>
    <row r="213" spans="1:7" ht="12.75" hidden="1">
      <c r="A213" s="422" t="s">
        <v>431</v>
      </c>
      <c r="B213" s="423" t="s">
        <v>126</v>
      </c>
      <c r="C213" s="423" t="s">
        <v>101</v>
      </c>
      <c r="D213" s="423" t="s">
        <v>90</v>
      </c>
      <c r="E213" s="428" t="s">
        <v>211</v>
      </c>
      <c r="F213" s="426" t="s">
        <v>432</v>
      </c>
      <c r="G213" s="427">
        <v>0</v>
      </c>
    </row>
    <row r="214" spans="1:7" ht="12.75" hidden="1">
      <c r="A214" s="422" t="s">
        <v>431</v>
      </c>
      <c r="B214" s="423" t="s">
        <v>126</v>
      </c>
      <c r="C214" s="423" t="s">
        <v>101</v>
      </c>
      <c r="D214" s="423" t="s">
        <v>90</v>
      </c>
      <c r="E214" s="428" t="s">
        <v>433</v>
      </c>
      <c r="F214" s="426" t="s">
        <v>432</v>
      </c>
      <c r="G214" s="427">
        <v>0</v>
      </c>
    </row>
    <row r="215" spans="1:7" ht="12.75" hidden="1">
      <c r="A215" s="422" t="s">
        <v>431</v>
      </c>
      <c r="B215" s="423" t="s">
        <v>126</v>
      </c>
      <c r="C215" s="423" t="s">
        <v>101</v>
      </c>
      <c r="D215" s="423" t="s">
        <v>90</v>
      </c>
      <c r="E215" s="428" t="s">
        <v>434</v>
      </c>
      <c r="F215" s="426" t="s">
        <v>432</v>
      </c>
      <c r="G215" s="427">
        <v>0</v>
      </c>
    </row>
    <row r="216" spans="1:7" ht="12.75">
      <c r="A216" s="422"/>
      <c r="B216" s="423"/>
      <c r="C216" s="423"/>
      <c r="D216" s="423"/>
      <c r="E216" s="428"/>
      <c r="F216" s="426"/>
      <c r="G216" s="427"/>
    </row>
    <row r="217" spans="1:7" ht="12.75">
      <c r="A217" s="501" t="s">
        <v>510</v>
      </c>
      <c r="B217" s="499" t="s">
        <v>126</v>
      </c>
      <c r="C217" s="495" t="s">
        <v>93</v>
      </c>
      <c r="D217" s="495"/>
      <c r="E217" s="496"/>
      <c r="F217" s="497"/>
      <c r="G217" s="498">
        <f>G218</f>
        <v>2</v>
      </c>
    </row>
    <row r="218" spans="1:7" ht="12.75">
      <c r="A218" s="502" t="s">
        <v>511</v>
      </c>
      <c r="B218" s="500" t="s">
        <v>126</v>
      </c>
      <c r="C218" s="423" t="s">
        <v>93</v>
      </c>
      <c r="D218" s="423" t="s">
        <v>90</v>
      </c>
      <c r="E218" s="428"/>
      <c r="F218" s="426"/>
      <c r="G218" s="427">
        <f>G219</f>
        <v>2</v>
      </c>
    </row>
    <row r="219" spans="1:7" ht="12.75">
      <c r="A219" s="502" t="s">
        <v>527</v>
      </c>
      <c r="B219" s="500" t="s">
        <v>126</v>
      </c>
      <c r="C219" s="423" t="s">
        <v>93</v>
      </c>
      <c r="D219" s="423" t="s">
        <v>90</v>
      </c>
      <c r="E219" s="428"/>
      <c r="F219" s="426" t="s">
        <v>529</v>
      </c>
      <c r="G219" s="427">
        <f>G220</f>
        <v>2</v>
      </c>
    </row>
    <row r="220" spans="1:7" ht="12.75">
      <c r="A220" s="502" t="s">
        <v>527</v>
      </c>
      <c r="B220" s="500" t="s">
        <v>126</v>
      </c>
      <c r="C220" s="423" t="s">
        <v>93</v>
      </c>
      <c r="D220" s="423" t="s">
        <v>90</v>
      </c>
      <c r="E220" s="428" t="s">
        <v>530</v>
      </c>
      <c r="F220" s="426" t="s">
        <v>528</v>
      </c>
      <c r="G220" s="427">
        <v>2</v>
      </c>
    </row>
    <row r="221" spans="1:7" ht="12.75">
      <c r="A221" s="422"/>
      <c r="B221" s="423"/>
      <c r="C221" s="423"/>
      <c r="D221" s="423"/>
      <c r="E221" s="428"/>
      <c r="F221" s="426"/>
      <c r="G221" s="427"/>
    </row>
    <row r="222" spans="1:7" ht="12.75">
      <c r="A222" s="429" t="s">
        <v>85</v>
      </c>
      <c r="B222" s="423" t="s">
        <v>126</v>
      </c>
      <c r="C222" s="423" t="s">
        <v>99</v>
      </c>
      <c r="D222" s="423" t="s">
        <v>349</v>
      </c>
      <c r="E222" s="425"/>
      <c r="F222" s="426"/>
      <c r="G222" s="427">
        <f>G223</f>
        <v>405</v>
      </c>
    </row>
    <row r="223" spans="1:7" ht="12.75">
      <c r="A223" s="422" t="s">
        <v>284</v>
      </c>
      <c r="B223" s="423" t="s">
        <v>126</v>
      </c>
      <c r="C223" s="423" t="s">
        <v>99</v>
      </c>
      <c r="D223" s="423" t="s">
        <v>96</v>
      </c>
      <c r="E223" s="428" t="s">
        <v>86</v>
      </c>
      <c r="F223" s="426" t="s">
        <v>435</v>
      </c>
      <c r="G223" s="427">
        <f>G224</f>
        <v>405</v>
      </c>
    </row>
    <row r="224" spans="1:7" ht="12.75">
      <c r="A224" s="442" t="s">
        <v>88</v>
      </c>
      <c r="B224" s="443" t="s">
        <v>126</v>
      </c>
      <c r="C224" s="443" t="s">
        <v>99</v>
      </c>
      <c r="D224" s="443" t="s">
        <v>96</v>
      </c>
      <c r="E224" s="444" t="s">
        <v>86</v>
      </c>
      <c r="F224" s="445" t="s">
        <v>87</v>
      </c>
      <c r="G224" s="446">
        <v>405</v>
      </c>
    </row>
    <row r="225" spans="1:7" ht="15.75">
      <c r="A225" s="447" t="s">
        <v>2</v>
      </c>
      <c r="B225" s="448"/>
      <c r="C225" s="448"/>
      <c r="D225" s="448"/>
      <c r="E225" s="448"/>
      <c r="F225" s="449"/>
      <c r="G225" s="450">
        <f>G12</f>
        <v>16817.8</v>
      </c>
    </row>
  </sheetData>
  <sheetProtection/>
  <mergeCells count="2">
    <mergeCell ref="A7:G7"/>
    <mergeCell ref="A8:G8"/>
  </mergeCells>
  <printOptions/>
  <pageMargins left="0.35433070866141736" right="0" top="0" bottom="0" header="0.5118110236220472" footer="0.5118110236220472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6"/>
  <sheetViews>
    <sheetView zoomScale="80" zoomScaleNormal="80" zoomScalePageLayoutView="0" workbookViewId="0" topLeftCell="A3">
      <selection activeCell="L43" sqref="L43"/>
    </sheetView>
  </sheetViews>
  <sheetFormatPr defaultColWidth="9.00390625" defaultRowHeight="12.75"/>
  <cols>
    <col min="1" max="1" width="110.125" style="0" customWidth="1"/>
    <col min="2" max="2" width="12.25390625" style="0" customWidth="1"/>
    <col min="4" max="4" width="10.75390625" style="0" customWidth="1"/>
    <col min="5" max="5" width="14.625" style="0" customWidth="1"/>
    <col min="6" max="6" width="10.75390625" style="0" customWidth="1"/>
    <col min="7" max="8" width="9.75390625" style="0" customWidth="1"/>
  </cols>
  <sheetData>
    <row r="1" ht="12.75">
      <c r="F1" s="1" t="s">
        <v>134</v>
      </c>
    </row>
    <row r="2" ht="12.75">
      <c r="F2" s="1" t="s">
        <v>309</v>
      </c>
    </row>
    <row r="3" ht="12.75">
      <c r="F3" s="1" t="s">
        <v>310</v>
      </c>
    </row>
    <row r="4" ht="12.75">
      <c r="F4" s="1" t="s">
        <v>460</v>
      </c>
    </row>
    <row r="5" ht="12.75">
      <c r="F5" s="1" t="s">
        <v>459</v>
      </c>
    </row>
    <row r="6" ht="12.75">
      <c r="F6" s="1"/>
    </row>
    <row r="7" spans="1:8" ht="12.75">
      <c r="A7" s="11"/>
      <c r="B7" s="11"/>
      <c r="C7" s="11"/>
      <c r="D7" s="11"/>
      <c r="E7" s="11"/>
      <c r="F7" s="11"/>
      <c r="G7" s="12"/>
      <c r="H7" s="12"/>
    </row>
    <row r="8" spans="1:9" ht="12.75">
      <c r="A8" s="519" t="s">
        <v>218</v>
      </c>
      <c r="B8" s="519"/>
      <c r="C8" s="519"/>
      <c r="D8" s="519"/>
      <c r="E8" s="519"/>
      <c r="F8" s="519"/>
      <c r="G8" s="519"/>
      <c r="H8" s="519"/>
      <c r="I8" s="519"/>
    </row>
    <row r="9" spans="1:9" ht="12.75">
      <c r="A9" s="518" t="s">
        <v>219</v>
      </c>
      <c r="B9" s="518"/>
      <c r="C9" s="518"/>
      <c r="D9" s="518"/>
      <c r="E9" s="518"/>
      <c r="F9" s="518"/>
      <c r="G9" s="518"/>
      <c r="H9" s="518"/>
      <c r="I9" s="518"/>
    </row>
    <row r="10" spans="1:7" ht="12.75">
      <c r="A10" s="518" t="s">
        <v>467</v>
      </c>
      <c r="B10" s="518"/>
      <c r="C10" s="518"/>
      <c r="D10" s="518"/>
      <c r="E10" s="518"/>
      <c r="F10" s="518"/>
      <c r="G10" s="518"/>
    </row>
    <row r="11" spans="1:7" ht="12.75">
      <c r="A11" s="518"/>
      <c r="B11" s="518"/>
      <c r="C11" s="518"/>
      <c r="D11" s="518"/>
      <c r="E11" s="518"/>
      <c r="F11" s="518"/>
      <c r="G11" s="518"/>
    </row>
    <row r="12" spans="1:8" ht="12.75">
      <c r="A12" s="13"/>
      <c r="B12" s="13"/>
      <c r="C12" s="12"/>
      <c r="D12" s="14"/>
      <c r="E12" s="14"/>
      <c r="F12" s="14"/>
      <c r="G12" s="28"/>
      <c r="H12" s="28" t="s">
        <v>106</v>
      </c>
    </row>
    <row r="13" spans="1:8" ht="25.5">
      <c r="A13" s="394" t="s">
        <v>109</v>
      </c>
      <c r="B13" s="395" t="s">
        <v>19</v>
      </c>
      <c r="C13" s="78" t="s">
        <v>20</v>
      </c>
      <c r="D13" s="32" t="s">
        <v>160</v>
      </c>
      <c r="E13" s="65" t="s">
        <v>35</v>
      </c>
      <c r="F13" s="65" t="s">
        <v>212</v>
      </c>
      <c r="G13" s="56" t="s">
        <v>458</v>
      </c>
      <c r="H13" s="56" t="s">
        <v>535</v>
      </c>
    </row>
    <row r="14" spans="1:8" ht="12.75">
      <c r="A14" s="79" t="s">
        <v>128</v>
      </c>
      <c r="B14" s="411" t="s">
        <v>126</v>
      </c>
      <c r="C14" s="419"/>
      <c r="D14" s="419"/>
      <c r="E14" s="420"/>
      <c r="F14" s="412"/>
      <c r="G14" s="396">
        <f>G16+G87+G99+G128+G201+G209+G216+G243++G224+G238</f>
        <v>18015.03</v>
      </c>
      <c r="H14" s="396">
        <f>H16+H87+H99+H128+H201+H209+H216+H243++H224+H238</f>
        <v>15721.4</v>
      </c>
    </row>
    <row r="15" spans="1:8" ht="15.75">
      <c r="A15" s="397"/>
      <c r="B15" s="397"/>
      <c r="C15" s="397"/>
      <c r="D15" s="397"/>
      <c r="E15" s="57"/>
      <c r="F15" s="224"/>
      <c r="G15" s="398"/>
      <c r="H15" s="398"/>
    </row>
    <row r="16" spans="1:8" ht="12.75">
      <c r="A16" s="399" t="s">
        <v>1</v>
      </c>
      <c r="B16" s="413" t="s">
        <v>126</v>
      </c>
      <c r="C16" s="365" t="s">
        <v>90</v>
      </c>
      <c r="D16" s="365" t="s">
        <v>349</v>
      </c>
      <c r="E16" s="364"/>
      <c r="F16" s="368"/>
      <c r="G16" s="400">
        <f>G17+G24+G43+G49+G39</f>
        <v>10385.730000000001</v>
      </c>
      <c r="H16" s="400">
        <f>H17+H24+H43+H49+H39</f>
        <v>9807.1</v>
      </c>
    </row>
    <row r="17" spans="1:8" ht="12.75">
      <c r="A17" s="399" t="s">
        <v>304</v>
      </c>
      <c r="B17" s="413" t="s">
        <v>126</v>
      </c>
      <c r="C17" s="365" t="s">
        <v>90</v>
      </c>
      <c r="D17" s="365" t="s">
        <v>91</v>
      </c>
      <c r="E17" s="364"/>
      <c r="F17" s="368"/>
      <c r="G17" s="400">
        <f aca="true" t="shared" si="0" ref="G17:H20">G18</f>
        <v>1600.83</v>
      </c>
      <c r="H17" s="400">
        <f t="shared" si="0"/>
        <v>1600.8</v>
      </c>
    </row>
    <row r="18" spans="1:8" ht="12.75">
      <c r="A18" s="399" t="s">
        <v>350</v>
      </c>
      <c r="B18" s="413" t="s">
        <v>126</v>
      </c>
      <c r="C18" s="365" t="s">
        <v>90</v>
      </c>
      <c r="D18" s="365" t="s">
        <v>91</v>
      </c>
      <c r="E18" s="366" t="s">
        <v>68</v>
      </c>
      <c r="F18" s="368"/>
      <c r="G18" s="400">
        <f t="shared" si="0"/>
        <v>1600.83</v>
      </c>
      <c r="H18" s="400">
        <f t="shared" si="0"/>
        <v>1600.8</v>
      </c>
    </row>
    <row r="19" spans="1:8" ht="12.75">
      <c r="A19" s="399" t="s">
        <v>351</v>
      </c>
      <c r="B19" s="413" t="s">
        <v>126</v>
      </c>
      <c r="C19" s="365" t="s">
        <v>90</v>
      </c>
      <c r="D19" s="365" t="s">
        <v>91</v>
      </c>
      <c r="E19" s="366" t="s">
        <v>68</v>
      </c>
      <c r="F19" s="368"/>
      <c r="G19" s="400">
        <f t="shared" si="0"/>
        <v>1600.83</v>
      </c>
      <c r="H19" s="400">
        <f t="shared" si="0"/>
        <v>1600.8</v>
      </c>
    </row>
    <row r="20" spans="1:8" ht="25.5">
      <c r="A20" s="399" t="s">
        <v>352</v>
      </c>
      <c r="B20" s="413" t="s">
        <v>126</v>
      </c>
      <c r="C20" s="365" t="s">
        <v>90</v>
      </c>
      <c r="D20" s="365" t="s">
        <v>91</v>
      </c>
      <c r="E20" s="366" t="s">
        <v>68</v>
      </c>
      <c r="F20" s="368" t="s">
        <v>353</v>
      </c>
      <c r="G20" s="400">
        <f t="shared" si="0"/>
        <v>1600.83</v>
      </c>
      <c r="H20" s="400">
        <f t="shared" si="0"/>
        <v>1600.8</v>
      </c>
    </row>
    <row r="21" spans="1:8" ht="12.75">
      <c r="A21" s="399" t="s">
        <v>354</v>
      </c>
      <c r="B21" s="413" t="s">
        <v>126</v>
      </c>
      <c r="C21" s="365" t="s">
        <v>90</v>
      </c>
      <c r="D21" s="365" t="s">
        <v>91</v>
      </c>
      <c r="E21" s="366" t="s">
        <v>68</v>
      </c>
      <c r="F21" s="368" t="s">
        <v>76</v>
      </c>
      <c r="G21" s="400">
        <f>G22+G23</f>
        <v>1600.83</v>
      </c>
      <c r="H21" s="400">
        <f>H22+H23</f>
        <v>1600.8</v>
      </c>
    </row>
    <row r="22" spans="1:8" ht="12.75">
      <c r="A22" s="399" t="s">
        <v>355</v>
      </c>
      <c r="B22" s="413" t="s">
        <v>126</v>
      </c>
      <c r="C22" s="365" t="s">
        <v>90</v>
      </c>
      <c r="D22" s="365" t="s">
        <v>91</v>
      </c>
      <c r="E22" s="366" t="s">
        <v>68</v>
      </c>
      <c r="F22" s="368" t="s">
        <v>356</v>
      </c>
      <c r="G22" s="400">
        <v>1229.5</v>
      </c>
      <c r="H22" s="400">
        <v>1229.5</v>
      </c>
    </row>
    <row r="23" spans="1:8" ht="25.5">
      <c r="A23" s="399" t="s">
        <v>357</v>
      </c>
      <c r="B23" s="413" t="s">
        <v>126</v>
      </c>
      <c r="C23" s="365" t="s">
        <v>90</v>
      </c>
      <c r="D23" s="365" t="s">
        <v>91</v>
      </c>
      <c r="E23" s="366" t="s">
        <v>68</v>
      </c>
      <c r="F23" s="368" t="s">
        <v>358</v>
      </c>
      <c r="G23" s="400">
        <v>371.33</v>
      </c>
      <c r="H23" s="400">
        <v>371.3</v>
      </c>
    </row>
    <row r="24" spans="1:8" ht="12.75">
      <c r="A24" s="399" t="s">
        <v>359</v>
      </c>
      <c r="B24" s="413" t="s">
        <v>126</v>
      </c>
      <c r="C24" s="365" t="s">
        <v>90</v>
      </c>
      <c r="D24" s="365" t="s">
        <v>92</v>
      </c>
      <c r="E24" s="366" t="s">
        <v>67</v>
      </c>
      <c r="F24" s="368"/>
      <c r="G24" s="400">
        <f>G25</f>
        <v>8736.2</v>
      </c>
      <c r="H24" s="400">
        <f>H25</f>
        <v>8157.599999999999</v>
      </c>
    </row>
    <row r="25" spans="1:8" ht="12.75">
      <c r="A25" s="399" t="s">
        <v>351</v>
      </c>
      <c r="B25" s="413" t="s">
        <v>126</v>
      </c>
      <c r="C25" s="365" t="s">
        <v>90</v>
      </c>
      <c r="D25" s="365" t="s">
        <v>92</v>
      </c>
      <c r="E25" s="366" t="s">
        <v>67</v>
      </c>
      <c r="F25" s="368"/>
      <c r="G25" s="400">
        <f>G26+G30+G33</f>
        <v>8736.2</v>
      </c>
      <c r="H25" s="400">
        <f>H26+H30+H33</f>
        <v>8157.599999999999</v>
      </c>
    </row>
    <row r="26" spans="1:8" ht="25.5">
      <c r="A26" s="399" t="s">
        <v>352</v>
      </c>
      <c r="B26" s="413" t="s">
        <v>126</v>
      </c>
      <c r="C26" s="365" t="s">
        <v>90</v>
      </c>
      <c r="D26" s="365" t="s">
        <v>92</v>
      </c>
      <c r="E26" s="366" t="s">
        <v>67</v>
      </c>
      <c r="F26" s="368" t="s">
        <v>353</v>
      </c>
      <c r="G26" s="400">
        <f>G27</f>
        <v>8708.1</v>
      </c>
      <c r="H26" s="400">
        <f>H27</f>
        <v>8157.599999999999</v>
      </c>
    </row>
    <row r="27" spans="1:8" ht="12.75">
      <c r="A27" s="399" t="s">
        <v>354</v>
      </c>
      <c r="B27" s="413" t="s">
        <v>126</v>
      </c>
      <c r="C27" s="365" t="s">
        <v>90</v>
      </c>
      <c r="D27" s="365" t="s">
        <v>92</v>
      </c>
      <c r="E27" s="366" t="s">
        <v>67</v>
      </c>
      <c r="F27" s="368" t="s">
        <v>76</v>
      </c>
      <c r="G27" s="400">
        <f>G28+G29</f>
        <v>8708.1</v>
      </c>
      <c r="H27" s="400">
        <f>H28+H29</f>
        <v>8157.599999999999</v>
      </c>
    </row>
    <row r="28" spans="1:8" ht="12.75">
      <c r="A28" s="399" t="s">
        <v>355</v>
      </c>
      <c r="B28" s="413" t="s">
        <v>126</v>
      </c>
      <c r="C28" s="365" t="s">
        <v>90</v>
      </c>
      <c r="D28" s="365" t="s">
        <v>92</v>
      </c>
      <c r="E28" s="366" t="s">
        <v>67</v>
      </c>
      <c r="F28" s="368" t="s">
        <v>356</v>
      </c>
      <c r="G28" s="400">
        <v>6610.2</v>
      </c>
      <c r="H28" s="400">
        <v>6265.4</v>
      </c>
    </row>
    <row r="29" spans="1:8" ht="24.75" customHeight="1">
      <c r="A29" s="399" t="s">
        <v>357</v>
      </c>
      <c r="B29" s="413" t="s">
        <v>126</v>
      </c>
      <c r="C29" s="365" t="s">
        <v>90</v>
      </c>
      <c r="D29" s="365" t="s">
        <v>92</v>
      </c>
      <c r="E29" s="366" t="s">
        <v>67</v>
      </c>
      <c r="F29" s="368" t="s">
        <v>358</v>
      </c>
      <c r="G29" s="400">
        <v>2097.9</v>
      </c>
      <c r="H29" s="400">
        <v>1892.2</v>
      </c>
    </row>
    <row r="30" spans="1:8" ht="14.25" customHeight="1">
      <c r="A30" s="399" t="s">
        <v>360</v>
      </c>
      <c r="B30" s="413" t="s">
        <v>126</v>
      </c>
      <c r="C30" s="365" t="s">
        <v>90</v>
      </c>
      <c r="D30" s="365" t="s">
        <v>92</v>
      </c>
      <c r="E30" s="366" t="s">
        <v>67</v>
      </c>
      <c r="F30" s="368" t="s">
        <v>361</v>
      </c>
      <c r="G30" s="400">
        <f>G31</f>
        <v>28.1</v>
      </c>
      <c r="H30" s="400">
        <f>H31</f>
        <v>0</v>
      </c>
    </row>
    <row r="31" spans="1:8" ht="15" customHeight="1">
      <c r="A31" s="399" t="s">
        <v>362</v>
      </c>
      <c r="B31" s="413" t="s">
        <v>126</v>
      </c>
      <c r="C31" s="365" t="s">
        <v>90</v>
      </c>
      <c r="D31" s="365" t="s">
        <v>92</v>
      </c>
      <c r="E31" s="366" t="s">
        <v>67</v>
      </c>
      <c r="F31" s="368" t="s">
        <v>363</v>
      </c>
      <c r="G31" s="400">
        <f>G32</f>
        <v>28.1</v>
      </c>
      <c r="H31" s="400">
        <f>H32</f>
        <v>0</v>
      </c>
    </row>
    <row r="32" spans="1:8" ht="17.25" customHeight="1">
      <c r="A32" s="399" t="s">
        <v>174</v>
      </c>
      <c r="B32" s="413" t="s">
        <v>126</v>
      </c>
      <c r="C32" s="365" t="s">
        <v>90</v>
      </c>
      <c r="D32" s="365" t="s">
        <v>92</v>
      </c>
      <c r="E32" s="366" t="s">
        <v>67</v>
      </c>
      <c r="F32" s="368" t="s">
        <v>66</v>
      </c>
      <c r="G32" s="400">
        <v>28.1</v>
      </c>
      <c r="H32" s="400">
        <v>0</v>
      </c>
    </row>
    <row r="33" spans="1:8" ht="1.5" customHeight="1">
      <c r="A33" s="399" t="s">
        <v>364</v>
      </c>
      <c r="B33" s="413" t="s">
        <v>126</v>
      </c>
      <c r="C33" s="365" t="s">
        <v>90</v>
      </c>
      <c r="D33" s="365" t="s">
        <v>92</v>
      </c>
      <c r="E33" s="366" t="s">
        <v>67</v>
      </c>
      <c r="F33" s="368" t="s">
        <v>365</v>
      </c>
      <c r="G33" s="400">
        <f>G34</f>
        <v>0</v>
      </c>
      <c r="H33" s="400">
        <f>H34</f>
        <v>0</v>
      </c>
    </row>
    <row r="34" spans="1:8" ht="14.25" customHeight="1" hidden="1">
      <c r="A34" s="399" t="s">
        <v>366</v>
      </c>
      <c r="B34" s="413" t="s">
        <v>126</v>
      </c>
      <c r="C34" s="365" t="s">
        <v>90</v>
      </c>
      <c r="D34" s="365" t="s">
        <v>92</v>
      </c>
      <c r="E34" s="366" t="s">
        <v>67</v>
      </c>
      <c r="F34" s="368" t="s">
        <v>367</v>
      </c>
      <c r="G34" s="400">
        <f>G35+G36+G37</f>
        <v>0</v>
      </c>
      <c r="H34" s="400">
        <f>H35+H36+H37</f>
        <v>0</v>
      </c>
    </row>
    <row r="35" spans="1:8" ht="13.5" customHeight="1" hidden="1">
      <c r="A35" s="399" t="s">
        <v>368</v>
      </c>
      <c r="B35" s="413" t="s">
        <v>126</v>
      </c>
      <c r="C35" s="365" t="s">
        <v>90</v>
      </c>
      <c r="D35" s="365" t="s">
        <v>92</v>
      </c>
      <c r="E35" s="366" t="s">
        <v>67</v>
      </c>
      <c r="F35" s="368" t="s">
        <v>213</v>
      </c>
      <c r="G35" s="400">
        <v>0</v>
      </c>
      <c r="H35" s="400">
        <v>0</v>
      </c>
    </row>
    <row r="36" spans="1:8" ht="12" customHeight="1" hidden="1">
      <c r="A36" s="399" t="s">
        <v>175</v>
      </c>
      <c r="B36" s="413" t="s">
        <v>126</v>
      </c>
      <c r="C36" s="365" t="s">
        <v>90</v>
      </c>
      <c r="D36" s="365" t="s">
        <v>92</v>
      </c>
      <c r="E36" s="366" t="s">
        <v>67</v>
      </c>
      <c r="F36" s="368" t="s">
        <v>214</v>
      </c>
      <c r="G36" s="400">
        <v>0</v>
      </c>
      <c r="H36" s="400">
        <v>0</v>
      </c>
    </row>
    <row r="37" spans="1:8" ht="15" customHeight="1" hidden="1">
      <c r="A37" s="401" t="s">
        <v>176</v>
      </c>
      <c r="B37" s="413" t="s">
        <v>126</v>
      </c>
      <c r="C37" s="365" t="s">
        <v>90</v>
      </c>
      <c r="D37" s="365" t="s">
        <v>92</v>
      </c>
      <c r="E37" s="366" t="s">
        <v>67</v>
      </c>
      <c r="F37" s="414" t="s">
        <v>215</v>
      </c>
      <c r="G37" s="400">
        <v>0</v>
      </c>
      <c r="H37" s="400">
        <v>0</v>
      </c>
    </row>
    <row r="38" spans="1:8" ht="15" customHeight="1">
      <c r="A38" s="401"/>
      <c r="B38" s="413"/>
      <c r="C38" s="365"/>
      <c r="D38" s="365"/>
      <c r="E38" s="366"/>
      <c r="F38" s="414"/>
      <c r="G38" s="400"/>
      <c r="H38" s="400"/>
    </row>
    <row r="39" spans="1:8" ht="0.75" customHeight="1">
      <c r="A39" s="402" t="s">
        <v>369</v>
      </c>
      <c r="B39" s="415" t="s">
        <v>126</v>
      </c>
      <c r="C39" s="415" t="s">
        <v>90</v>
      </c>
      <c r="D39" s="415" t="s">
        <v>208</v>
      </c>
      <c r="E39" s="421"/>
      <c r="F39" s="416"/>
      <c r="G39" s="403">
        <f aca="true" t="shared" si="1" ref="G39:H41">G40</f>
        <v>0</v>
      </c>
      <c r="H39" s="403">
        <f t="shared" si="1"/>
        <v>0</v>
      </c>
    </row>
    <row r="40" spans="1:8" ht="14.25" customHeight="1" hidden="1">
      <c r="A40" s="402" t="s">
        <v>370</v>
      </c>
      <c r="B40" s="417" t="s">
        <v>126</v>
      </c>
      <c r="C40" s="415" t="s">
        <v>90</v>
      </c>
      <c r="D40" s="415" t="s">
        <v>208</v>
      </c>
      <c r="E40" s="421">
        <v>9910640190</v>
      </c>
      <c r="F40" s="418"/>
      <c r="G40" s="404">
        <f t="shared" si="1"/>
        <v>0</v>
      </c>
      <c r="H40" s="404">
        <f t="shared" si="1"/>
        <v>0</v>
      </c>
    </row>
    <row r="41" spans="1:8" ht="18" customHeight="1" hidden="1">
      <c r="A41" s="402" t="s">
        <v>364</v>
      </c>
      <c r="B41" s="417" t="s">
        <v>126</v>
      </c>
      <c r="C41" s="415" t="str">
        <f>C39</f>
        <v>01</v>
      </c>
      <c r="D41" s="415" t="str">
        <f>D39</f>
        <v>07</v>
      </c>
      <c r="E41" s="421">
        <v>9910640190</v>
      </c>
      <c r="F41" s="418" t="s">
        <v>365</v>
      </c>
      <c r="G41" s="404">
        <f t="shared" si="1"/>
        <v>0</v>
      </c>
      <c r="H41" s="404">
        <f t="shared" si="1"/>
        <v>0</v>
      </c>
    </row>
    <row r="42" spans="1:8" ht="13.5" customHeight="1" hidden="1">
      <c r="A42" s="402" t="s">
        <v>371</v>
      </c>
      <c r="B42" s="417" t="s">
        <v>126</v>
      </c>
      <c r="C42" s="415" t="str">
        <f>C40</f>
        <v>01</v>
      </c>
      <c r="D42" s="415" t="str">
        <f>D40</f>
        <v>07</v>
      </c>
      <c r="E42" s="421">
        <v>9910640190</v>
      </c>
      <c r="F42" s="418" t="s">
        <v>216</v>
      </c>
      <c r="G42" s="404">
        <v>0</v>
      </c>
      <c r="H42" s="404">
        <v>0</v>
      </c>
    </row>
    <row r="43" spans="1:8" ht="12.75">
      <c r="A43" s="399" t="s">
        <v>372</v>
      </c>
      <c r="B43" s="413" t="s">
        <v>126</v>
      </c>
      <c r="C43" s="365" t="s">
        <v>90</v>
      </c>
      <c r="D43" s="365" t="s">
        <v>101</v>
      </c>
      <c r="E43" s="364"/>
      <c r="F43" s="368"/>
      <c r="G43" s="400">
        <f aca="true" t="shared" si="2" ref="G43:H46">G44</f>
        <v>48</v>
      </c>
      <c r="H43" s="400">
        <f t="shared" si="2"/>
        <v>48</v>
      </c>
    </row>
    <row r="44" spans="1:8" ht="12.75">
      <c r="A44" s="399" t="s">
        <v>177</v>
      </c>
      <c r="B44" s="413" t="s">
        <v>126</v>
      </c>
      <c r="C44" s="365" t="s">
        <v>90</v>
      </c>
      <c r="D44" s="365" t="s">
        <v>101</v>
      </c>
      <c r="E44" s="366" t="s">
        <v>201</v>
      </c>
      <c r="F44" s="368"/>
      <c r="G44" s="400">
        <f t="shared" si="2"/>
        <v>48</v>
      </c>
      <c r="H44" s="400">
        <f t="shared" si="2"/>
        <v>48</v>
      </c>
    </row>
    <row r="45" spans="1:8" ht="12.75">
      <c r="A45" s="399" t="s">
        <v>373</v>
      </c>
      <c r="B45" s="413" t="s">
        <v>126</v>
      </c>
      <c r="C45" s="365" t="s">
        <v>90</v>
      </c>
      <c r="D45" s="365" t="s">
        <v>101</v>
      </c>
      <c r="E45" s="366" t="s">
        <v>69</v>
      </c>
      <c r="F45" s="368"/>
      <c r="G45" s="400">
        <f t="shared" si="2"/>
        <v>48</v>
      </c>
      <c r="H45" s="400">
        <f t="shared" si="2"/>
        <v>48</v>
      </c>
    </row>
    <row r="46" spans="1:8" ht="12.75">
      <c r="A46" s="399" t="s">
        <v>364</v>
      </c>
      <c r="B46" s="413" t="s">
        <v>126</v>
      </c>
      <c r="C46" s="365" t="s">
        <v>90</v>
      </c>
      <c r="D46" s="365" t="s">
        <v>101</v>
      </c>
      <c r="E46" s="366" t="s">
        <v>69</v>
      </c>
      <c r="F46" s="368" t="s">
        <v>365</v>
      </c>
      <c r="G46" s="400">
        <f t="shared" si="2"/>
        <v>48</v>
      </c>
      <c r="H46" s="400">
        <f t="shared" si="2"/>
        <v>48</v>
      </c>
    </row>
    <row r="47" spans="1:8" ht="12.75">
      <c r="A47" s="399" t="s">
        <v>78</v>
      </c>
      <c r="B47" s="413" t="s">
        <v>126</v>
      </c>
      <c r="C47" s="365" t="s">
        <v>90</v>
      </c>
      <c r="D47" s="365" t="s">
        <v>101</v>
      </c>
      <c r="E47" s="366" t="s">
        <v>69</v>
      </c>
      <c r="F47" s="368" t="s">
        <v>79</v>
      </c>
      <c r="G47" s="400">
        <v>48</v>
      </c>
      <c r="H47" s="400">
        <v>48</v>
      </c>
    </row>
    <row r="48" spans="1:8" ht="12.75">
      <c r="A48" s="399"/>
      <c r="B48" s="413"/>
      <c r="C48" s="365"/>
      <c r="D48" s="365"/>
      <c r="E48" s="366"/>
      <c r="F48" s="368"/>
      <c r="G48" s="400"/>
      <c r="H48" s="400"/>
    </row>
    <row r="49" spans="1:8" ht="15" customHeight="1">
      <c r="A49" s="399" t="s">
        <v>374</v>
      </c>
      <c r="B49" s="413" t="s">
        <v>126</v>
      </c>
      <c r="C49" s="365" t="s">
        <v>90</v>
      </c>
      <c r="D49" s="365" t="s">
        <v>93</v>
      </c>
      <c r="E49" s="364"/>
      <c r="F49" s="368"/>
      <c r="G49" s="400">
        <f>G50+G54+G58+G62+G66+G70+G78+G74+G82</f>
        <v>0.7</v>
      </c>
      <c r="H49" s="400">
        <f>H50+H54+H58+H62+H66+H70+H78+H74+H82</f>
        <v>0.7</v>
      </c>
    </row>
    <row r="50" spans="1:8" ht="12.75">
      <c r="A50" s="401" t="s">
        <v>179</v>
      </c>
      <c r="B50" s="413" t="s">
        <v>126</v>
      </c>
      <c r="C50" s="365" t="s">
        <v>90</v>
      </c>
      <c r="D50" s="365" t="s">
        <v>93</v>
      </c>
      <c r="E50" s="366" t="s">
        <v>81</v>
      </c>
      <c r="F50" s="368"/>
      <c r="G50" s="400">
        <f aca="true" t="shared" si="3" ref="G50:H52">G51</f>
        <v>0.7</v>
      </c>
      <c r="H50" s="400">
        <f t="shared" si="3"/>
        <v>0.7</v>
      </c>
    </row>
    <row r="51" spans="1:8" ht="12.75">
      <c r="A51" s="399" t="s">
        <v>360</v>
      </c>
      <c r="B51" s="413" t="s">
        <v>126</v>
      </c>
      <c r="C51" s="365" t="s">
        <v>90</v>
      </c>
      <c r="D51" s="365" t="s">
        <v>93</v>
      </c>
      <c r="E51" s="366" t="s">
        <v>81</v>
      </c>
      <c r="F51" s="368" t="s">
        <v>361</v>
      </c>
      <c r="G51" s="400">
        <f t="shared" si="3"/>
        <v>0.7</v>
      </c>
      <c r="H51" s="400">
        <f t="shared" si="3"/>
        <v>0.7</v>
      </c>
    </row>
    <row r="52" spans="1:8" ht="12.75">
      <c r="A52" s="399" t="s">
        <v>362</v>
      </c>
      <c r="B52" s="413" t="s">
        <v>126</v>
      </c>
      <c r="C52" s="365" t="s">
        <v>90</v>
      </c>
      <c r="D52" s="365" t="s">
        <v>93</v>
      </c>
      <c r="E52" s="366" t="s">
        <v>81</v>
      </c>
      <c r="F52" s="368" t="s">
        <v>363</v>
      </c>
      <c r="G52" s="400">
        <f t="shared" si="3"/>
        <v>0.7</v>
      </c>
      <c r="H52" s="400">
        <f t="shared" si="3"/>
        <v>0.7</v>
      </c>
    </row>
    <row r="53" spans="1:8" ht="16.5" customHeight="1">
      <c r="A53" s="399" t="s">
        <v>174</v>
      </c>
      <c r="B53" s="413" t="s">
        <v>126</v>
      </c>
      <c r="C53" s="365" t="s">
        <v>90</v>
      </c>
      <c r="D53" s="365" t="s">
        <v>93</v>
      </c>
      <c r="E53" s="366" t="s">
        <v>81</v>
      </c>
      <c r="F53" s="368" t="s">
        <v>66</v>
      </c>
      <c r="G53" s="400">
        <v>0.7</v>
      </c>
      <c r="H53" s="400">
        <v>0.7</v>
      </c>
    </row>
    <row r="54" spans="1:8" ht="12.75" hidden="1">
      <c r="A54" s="405" t="s">
        <v>334</v>
      </c>
      <c r="B54" s="413" t="s">
        <v>126</v>
      </c>
      <c r="C54" s="365" t="s">
        <v>90</v>
      </c>
      <c r="D54" s="365" t="s">
        <v>93</v>
      </c>
      <c r="E54" s="366" t="s">
        <v>341</v>
      </c>
      <c r="F54" s="368"/>
      <c r="G54" s="400">
        <f aca="true" t="shared" si="4" ref="G54:H56">G55</f>
        <v>0</v>
      </c>
      <c r="H54" s="400">
        <f t="shared" si="4"/>
        <v>0</v>
      </c>
    </row>
    <row r="55" spans="1:8" ht="12.75" hidden="1">
      <c r="A55" s="399" t="s">
        <v>360</v>
      </c>
      <c r="B55" s="413" t="s">
        <v>126</v>
      </c>
      <c r="C55" s="365" t="s">
        <v>90</v>
      </c>
      <c r="D55" s="365" t="s">
        <v>93</v>
      </c>
      <c r="E55" s="366" t="s">
        <v>341</v>
      </c>
      <c r="F55" s="368" t="s">
        <v>361</v>
      </c>
      <c r="G55" s="400">
        <f t="shared" si="4"/>
        <v>0</v>
      </c>
      <c r="H55" s="400">
        <f t="shared" si="4"/>
        <v>0</v>
      </c>
    </row>
    <row r="56" spans="1:8" ht="12.75" hidden="1">
      <c r="A56" s="399" t="s">
        <v>362</v>
      </c>
      <c r="B56" s="413" t="s">
        <v>126</v>
      </c>
      <c r="C56" s="365" t="s">
        <v>90</v>
      </c>
      <c r="D56" s="365" t="s">
        <v>93</v>
      </c>
      <c r="E56" s="366" t="s">
        <v>341</v>
      </c>
      <c r="F56" s="368" t="s">
        <v>363</v>
      </c>
      <c r="G56" s="400">
        <f t="shared" si="4"/>
        <v>0</v>
      </c>
      <c r="H56" s="400">
        <f t="shared" si="4"/>
        <v>0</v>
      </c>
    </row>
    <row r="57" spans="1:8" ht="12.75" hidden="1">
      <c r="A57" s="399" t="s">
        <v>174</v>
      </c>
      <c r="B57" s="413" t="s">
        <v>126</v>
      </c>
      <c r="C57" s="365" t="s">
        <v>90</v>
      </c>
      <c r="D57" s="365" t="s">
        <v>93</v>
      </c>
      <c r="E57" s="366" t="s">
        <v>341</v>
      </c>
      <c r="F57" s="368" t="s">
        <v>66</v>
      </c>
      <c r="G57" s="400">
        <v>0</v>
      </c>
      <c r="H57" s="400">
        <v>0</v>
      </c>
    </row>
    <row r="58" spans="1:8" ht="25.5" hidden="1">
      <c r="A58" s="406" t="s">
        <v>220</v>
      </c>
      <c r="B58" s="413" t="s">
        <v>126</v>
      </c>
      <c r="C58" s="365" t="s">
        <v>90</v>
      </c>
      <c r="D58" s="365" t="s">
        <v>93</v>
      </c>
      <c r="E58" s="366" t="s">
        <v>341</v>
      </c>
      <c r="F58" s="368"/>
      <c r="G58" s="400">
        <f aca="true" t="shared" si="5" ref="G58:H60">G59</f>
        <v>0</v>
      </c>
      <c r="H58" s="400">
        <f t="shared" si="5"/>
        <v>0</v>
      </c>
    </row>
    <row r="59" spans="1:8" ht="12.75" hidden="1">
      <c r="A59" s="399" t="s">
        <v>360</v>
      </c>
      <c r="B59" s="413" t="s">
        <v>126</v>
      </c>
      <c r="C59" s="365" t="s">
        <v>90</v>
      </c>
      <c r="D59" s="365" t="s">
        <v>93</v>
      </c>
      <c r="E59" s="366" t="s">
        <v>341</v>
      </c>
      <c r="F59" s="368" t="s">
        <v>361</v>
      </c>
      <c r="G59" s="400">
        <f t="shared" si="5"/>
        <v>0</v>
      </c>
      <c r="H59" s="400">
        <f t="shared" si="5"/>
        <v>0</v>
      </c>
    </row>
    <row r="60" spans="1:8" ht="12.75" hidden="1">
      <c r="A60" s="399" t="s">
        <v>362</v>
      </c>
      <c r="B60" s="413" t="s">
        <v>126</v>
      </c>
      <c r="C60" s="365" t="s">
        <v>90</v>
      </c>
      <c r="D60" s="365" t="s">
        <v>93</v>
      </c>
      <c r="E60" s="366" t="s">
        <v>341</v>
      </c>
      <c r="F60" s="368" t="s">
        <v>363</v>
      </c>
      <c r="G60" s="400">
        <f t="shared" si="5"/>
        <v>0</v>
      </c>
      <c r="H60" s="400">
        <f t="shared" si="5"/>
        <v>0</v>
      </c>
    </row>
    <row r="61" spans="1:8" ht="12.75" hidden="1">
      <c r="A61" s="399" t="s">
        <v>174</v>
      </c>
      <c r="B61" s="413" t="s">
        <v>126</v>
      </c>
      <c r="C61" s="365" t="s">
        <v>90</v>
      </c>
      <c r="D61" s="365" t="s">
        <v>93</v>
      </c>
      <c r="E61" s="366" t="s">
        <v>341</v>
      </c>
      <c r="F61" s="368" t="s">
        <v>66</v>
      </c>
      <c r="G61" s="400">
        <v>0</v>
      </c>
      <c r="H61" s="400">
        <v>0</v>
      </c>
    </row>
    <row r="62" spans="1:8" ht="12.75" hidden="1">
      <c r="A62" s="406" t="s">
        <v>335</v>
      </c>
      <c r="B62" s="413" t="s">
        <v>126</v>
      </c>
      <c r="C62" s="365" t="s">
        <v>90</v>
      </c>
      <c r="D62" s="365" t="s">
        <v>93</v>
      </c>
      <c r="E62" s="366" t="s">
        <v>375</v>
      </c>
      <c r="F62" s="368"/>
      <c r="G62" s="400">
        <f aca="true" t="shared" si="6" ref="G62:H64">G63</f>
        <v>0</v>
      </c>
      <c r="H62" s="400">
        <f t="shared" si="6"/>
        <v>0</v>
      </c>
    </row>
    <row r="63" spans="1:8" ht="12.75" hidden="1">
      <c r="A63" s="399" t="s">
        <v>360</v>
      </c>
      <c r="B63" s="413" t="s">
        <v>126</v>
      </c>
      <c r="C63" s="365" t="s">
        <v>90</v>
      </c>
      <c r="D63" s="365" t="s">
        <v>93</v>
      </c>
      <c r="E63" s="366" t="s">
        <v>375</v>
      </c>
      <c r="F63" s="368" t="s">
        <v>361</v>
      </c>
      <c r="G63" s="400">
        <f t="shared" si="6"/>
        <v>0</v>
      </c>
      <c r="H63" s="400">
        <f t="shared" si="6"/>
        <v>0</v>
      </c>
    </row>
    <row r="64" spans="1:8" ht="12.75" hidden="1">
      <c r="A64" s="399" t="s">
        <v>362</v>
      </c>
      <c r="B64" s="413" t="s">
        <v>126</v>
      </c>
      <c r="C64" s="365" t="s">
        <v>90</v>
      </c>
      <c r="D64" s="365" t="s">
        <v>93</v>
      </c>
      <c r="E64" s="366" t="s">
        <v>375</v>
      </c>
      <c r="F64" s="368" t="s">
        <v>363</v>
      </c>
      <c r="G64" s="400">
        <f t="shared" si="6"/>
        <v>0</v>
      </c>
      <c r="H64" s="400">
        <f t="shared" si="6"/>
        <v>0</v>
      </c>
    </row>
    <row r="65" spans="1:8" ht="12.75" hidden="1">
      <c r="A65" s="399" t="s">
        <v>174</v>
      </c>
      <c r="B65" s="413" t="s">
        <v>126</v>
      </c>
      <c r="C65" s="365" t="s">
        <v>90</v>
      </c>
      <c r="D65" s="365" t="s">
        <v>93</v>
      </c>
      <c r="E65" s="366" t="s">
        <v>375</v>
      </c>
      <c r="F65" s="368" t="s">
        <v>66</v>
      </c>
      <c r="G65" s="400">
        <v>0</v>
      </c>
      <c r="H65" s="400">
        <v>0</v>
      </c>
    </row>
    <row r="66" spans="1:8" ht="12.75" hidden="1">
      <c r="A66" s="405" t="s">
        <v>376</v>
      </c>
      <c r="B66" s="413" t="s">
        <v>126</v>
      </c>
      <c r="C66" s="365" t="s">
        <v>90</v>
      </c>
      <c r="D66" s="365" t="s">
        <v>93</v>
      </c>
      <c r="E66" s="366" t="s">
        <v>198</v>
      </c>
      <c r="F66" s="368"/>
      <c r="G66" s="400">
        <f aca="true" t="shared" si="7" ref="G66:H68">G67</f>
        <v>0</v>
      </c>
      <c r="H66" s="400">
        <f t="shared" si="7"/>
        <v>0</v>
      </c>
    </row>
    <row r="67" spans="1:8" ht="12.75" hidden="1">
      <c r="A67" s="399" t="s">
        <v>360</v>
      </c>
      <c r="B67" s="413" t="s">
        <v>126</v>
      </c>
      <c r="C67" s="365" t="s">
        <v>90</v>
      </c>
      <c r="D67" s="365" t="s">
        <v>93</v>
      </c>
      <c r="E67" s="366" t="s">
        <v>198</v>
      </c>
      <c r="F67" s="368" t="s">
        <v>361</v>
      </c>
      <c r="G67" s="400">
        <f t="shared" si="7"/>
        <v>0</v>
      </c>
      <c r="H67" s="400">
        <f t="shared" si="7"/>
        <v>0</v>
      </c>
    </row>
    <row r="68" spans="1:8" ht="12.75" hidden="1">
      <c r="A68" s="399" t="s">
        <v>362</v>
      </c>
      <c r="B68" s="413" t="s">
        <v>126</v>
      </c>
      <c r="C68" s="365" t="s">
        <v>90</v>
      </c>
      <c r="D68" s="365" t="s">
        <v>93</v>
      </c>
      <c r="E68" s="366" t="s">
        <v>198</v>
      </c>
      <c r="F68" s="368" t="s">
        <v>363</v>
      </c>
      <c r="G68" s="400">
        <f t="shared" si="7"/>
        <v>0</v>
      </c>
      <c r="H68" s="400">
        <f t="shared" si="7"/>
        <v>0</v>
      </c>
    </row>
    <row r="69" spans="1:8" ht="12.75" hidden="1">
      <c r="A69" s="399" t="s">
        <v>174</v>
      </c>
      <c r="B69" s="413" t="s">
        <v>126</v>
      </c>
      <c r="C69" s="365" t="s">
        <v>90</v>
      </c>
      <c r="D69" s="365" t="s">
        <v>93</v>
      </c>
      <c r="E69" s="366" t="s">
        <v>198</v>
      </c>
      <c r="F69" s="368" t="s">
        <v>66</v>
      </c>
      <c r="G69" s="400">
        <v>0</v>
      </c>
      <c r="H69" s="400">
        <v>0</v>
      </c>
    </row>
    <row r="70" spans="1:8" ht="25.5" hidden="1">
      <c r="A70" s="405" t="s">
        <v>181</v>
      </c>
      <c r="B70" s="413" t="s">
        <v>126</v>
      </c>
      <c r="C70" s="365" t="s">
        <v>90</v>
      </c>
      <c r="D70" s="365" t="s">
        <v>93</v>
      </c>
      <c r="E70" s="366" t="s">
        <v>199</v>
      </c>
      <c r="F70" s="368"/>
      <c r="G70" s="400">
        <f aca="true" t="shared" si="8" ref="G70:H72">G71</f>
        <v>0</v>
      </c>
      <c r="H70" s="400">
        <f t="shared" si="8"/>
        <v>0</v>
      </c>
    </row>
    <row r="71" spans="1:8" ht="12.75" hidden="1">
      <c r="A71" s="399" t="s">
        <v>360</v>
      </c>
      <c r="B71" s="413" t="s">
        <v>126</v>
      </c>
      <c r="C71" s="365" t="s">
        <v>90</v>
      </c>
      <c r="D71" s="365" t="s">
        <v>93</v>
      </c>
      <c r="E71" s="366" t="s">
        <v>199</v>
      </c>
      <c r="F71" s="368" t="s">
        <v>361</v>
      </c>
      <c r="G71" s="400">
        <f t="shared" si="8"/>
        <v>0</v>
      </c>
      <c r="H71" s="400">
        <f t="shared" si="8"/>
        <v>0</v>
      </c>
    </row>
    <row r="72" spans="1:8" ht="12.75" hidden="1">
      <c r="A72" s="399" t="s">
        <v>362</v>
      </c>
      <c r="B72" s="413" t="s">
        <v>126</v>
      </c>
      <c r="C72" s="365" t="s">
        <v>90</v>
      </c>
      <c r="D72" s="365" t="s">
        <v>93</v>
      </c>
      <c r="E72" s="366" t="s">
        <v>199</v>
      </c>
      <c r="F72" s="368" t="s">
        <v>363</v>
      </c>
      <c r="G72" s="400">
        <f t="shared" si="8"/>
        <v>0</v>
      </c>
      <c r="H72" s="400">
        <f t="shared" si="8"/>
        <v>0</v>
      </c>
    </row>
    <row r="73" spans="1:8" ht="12.75" hidden="1">
      <c r="A73" s="399" t="s">
        <v>174</v>
      </c>
      <c r="B73" s="413" t="s">
        <v>126</v>
      </c>
      <c r="C73" s="365" t="s">
        <v>90</v>
      </c>
      <c r="D73" s="365" t="s">
        <v>93</v>
      </c>
      <c r="E73" s="366" t="s">
        <v>199</v>
      </c>
      <c r="F73" s="368" t="s">
        <v>66</v>
      </c>
      <c r="G73" s="400">
        <v>0</v>
      </c>
      <c r="H73" s="400">
        <v>0</v>
      </c>
    </row>
    <row r="74" spans="1:8" ht="25.5" hidden="1">
      <c r="A74" s="405" t="s">
        <v>337</v>
      </c>
      <c r="B74" s="413" t="s">
        <v>126</v>
      </c>
      <c r="C74" s="365" t="s">
        <v>90</v>
      </c>
      <c r="D74" s="365" t="s">
        <v>93</v>
      </c>
      <c r="E74" s="366" t="s">
        <v>200</v>
      </c>
      <c r="F74" s="368"/>
      <c r="G74" s="400">
        <f aca="true" t="shared" si="9" ref="G74:H76">G75</f>
        <v>0</v>
      </c>
      <c r="H74" s="400">
        <f t="shared" si="9"/>
        <v>0</v>
      </c>
    </row>
    <row r="75" spans="1:8" ht="12.75" hidden="1">
      <c r="A75" s="399" t="s">
        <v>360</v>
      </c>
      <c r="B75" s="413" t="s">
        <v>126</v>
      </c>
      <c r="C75" s="365" t="s">
        <v>90</v>
      </c>
      <c r="D75" s="365" t="s">
        <v>93</v>
      </c>
      <c r="E75" s="366" t="s">
        <v>200</v>
      </c>
      <c r="F75" s="368" t="s">
        <v>361</v>
      </c>
      <c r="G75" s="400">
        <f t="shared" si="9"/>
        <v>0</v>
      </c>
      <c r="H75" s="400">
        <f t="shared" si="9"/>
        <v>0</v>
      </c>
    </row>
    <row r="76" spans="1:8" ht="12.75" hidden="1">
      <c r="A76" s="399" t="s">
        <v>362</v>
      </c>
      <c r="B76" s="413" t="s">
        <v>126</v>
      </c>
      <c r="C76" s="365" t="s">
        <v>90</v>
      </c>
      <c r="D76" s="365" t="s">
        <v>93</v>
      </c>
      <c r="E76" s="366" t="s">
        <v>200</v>
      </c>
      <c r="F76" s="368" t="s">
        <v>363</v>
      </c>
      <c r="G76" s="400">
        <f t="shared" si="9"/>
        <v>0</v>
      </c>
      <c r="H76" s="400">
        <f t="shared" si="9"/>
        <v>0</v>
      </c>
    </row>
    <row r="77" spans="1:8" ht="12.75" hidden="1">
      <c r="A77" s="399" t="s">
        <v>174</v>
      </c>
      <c r="B77" s="413" t="s">
        <v>126</v>
      </c>
      <c r="C77" s="365" t="s">
        <v>90</v>
      </c>
      <c r="D77" s="365" t="s">
        <v>93</v>
      </c>
      <c r="E77" s="366" t="s">
        <v>200</v>
      </c>
      <c r="F77" s="368" t="s">
        <v>66</v>
      </c>
      <c r="G77" s="400">
        <v>0</v>
      </c>
      <c r="H77" s="400">
        <v>0</v>
      </c>
    </row>
    <row r="78" spans="1:8" ht="25.5" hidden="1">
      <c r="A78" s="405" t="s">
        <v>338</v>
      </c>
      <c r="B78" s="413" t="s">
        <v>126</v>
      </c>
      <c r="C78" s="365" t="s">
        <v>90</v>
      </c>
      <c r="D78" s="365" t="s">
        <v>93</v>
      </c>
      <c r="E78" s="366" t="s">
        <v>343</v>
      </c>
      <c r="F78" s="368"/>
      <c r="G78" s="400">
        <f aca="true" t="shared" si="10" ref="G78:H80">G79</f>
        <v>0</v>
      </c>
      <c r="H78" s="400">
        <f t="shared" si="10"/>
        <v>0</v>
      </c>
    </row>
    <row r="79" spans="1:8" ht="12.75" hidden="1">
      <c r="A79" s="399" t="s">
        <v>360</v>
      </c>
      <c r="B79" s="413" t="s">
        <v>126</v>
      </c>
      <c r="C79" s="365" t="s">
        <v>90</v>
      </c>
      <c r="D79" s="365" t="s">
        <v>93</v>
      </c>
      <c r="E79" s="366" t="s">
        <v>343</v>
      </c>
      <c r="F79" s="368" t="s">
        <v>361</v>
      </c>
      <c r="G79" s="400">
        <f t="shared" si="10"/>
        <v>0</v>
      </c>
      <c r="H79" s="400">
        <f t="shared" si="10"/>
        <v>0</v>
      </c>
    </row>
    <row r="80" spans="1:8" ht="12.75" hidden="1">
      <c r="A80" s="399" t="s">
        <v>362</v>
      </c>
      <c r="B80" s="413" t="s">
        <v>126</v>
      </c>
      <c r="C80" s="365" t="s">
        <v>90</v>
      </c>
      <c r="D80" s="365" t="s">
        <v>93</v>
      </c>
      <c r="E80" s="366" t="s">
        <v>343</v>
      </c>
      <c r="F80" s="368" t="s">
        <v>363</v>
      </c>
      <c r="G80" s="400">
        <f t="shared" si="10"/>
        <v>0</v>
      </c>
      <c r="H80" s="400">
        <f t="shared" si="10"/>
        <v>0</v>
      </c>
    </row>
    <row r="81" spans="1:8" ht="12.75" hidden="1">
      <c r="A81" s="399" t="s">
        <v>174</v>
      </c>
      <c r="B81" s="413" t="s">
        <v>126</v>
      </c>
      <c r="C81" s="365" t="s">
        <v>90</v>
      </c>
      <c r="D81" s="365" t="s">
        <v>93</v>
      </c>
      <c r="E81" s="366" t="s">
        <v>343</v>
      </c>
      <c r="F81" s="368" t="s">
        <v>66</v>
      </c>
      <c r="G81" s="400">
        <v>0</v>
      </c>
      <c r="H81" s="400">
        <v>0</v>
      </c>
    </row>
    <row r="82" spans="1:8" ht="25.5" hidden="1">
      <c r="A82" s="405" t="s">
        <v>377</v>
      </c>
      <c r="B82" s="413" t="s">
        <v>126</v>
      </c>
      <c r="C82" s="365" t="s">
        <v>90</v>
      </c>
      <c r="D82" s="365" t="s">
        <v>93</v>
      </c>
      <c r="E82" s="366" t="s">
        <v>378</v>
      </c>
      <c r="F82" s="368"/>
      <c r="G82" s="400">
        <f aca="true" t="shared" si="11" ref="G82:H84">G83</f>
        <v>0</v>
      </c>
      <c r="H82" s="400">
        <f t="shared" si="11"/>
        <v>0</v>
      </c>
    </row>
    <row r="83" spans="1:8" ht="12.75" hidden="1">
      <c r="A83" s="399" t="s">
        <v>360</v>
      </c>
      <c r="B83" s="413" t="s">
        <v>126</v>
      </c>
      <c r="C83" s="365" t="s">
        <v>90</v>
      </c>
      <c r="D83" s="365" t="s">
        <v>93</v>
      </c>
      <c r="E83" s="366" t="s">
        <v>378</v>
      </c>
      <c r="F83" s="368" t="s">
        <v>361</v>
      </c>
      <c r="G83" s="400">
        <f t="shared" si="11"/>
        <v>0</v>
      </c>
      <c r="H83" s="400">
        <f t="shared" si="11"/>
        <v>0</v>
      </c>
    </row>
    <row r="84" spans="1:8" ht="12.75" hidden="1">
      <c r="A84" s="399" t="s">
        <v>362</v>
      </c>
      <c r="B84" s="413" t="s">
        <v>126</v>
      </c>
      <c r="C84" s="365" t="s">
        <v>90</v>
      </c>
      <c r="D84" s="365" t="s">
        <v>93</v>
      </c>
      <c r="E84" s="366" t="s">
        <v>378</v>
      </c>
      <c r="F84" s="368" t="s">
        <v>363</v>
      </c>
      <c r="G84" s="400">
        <f t="shared" si="11"/>
        <v>0</v>
      </c>
      <c r="H84" s="400">
        <f t="shared" si="11"/>
        <v>0</v>
      </c>
    </row>
    <row r="85" spans="1:8" ht="12.75" hidden="1">
      <c r="A85" s="399" t="s">
        <v>174</v>
      </c>
      <c r="B85" s="413" t="s">
        <v>126</v>
      </c>
      <c r="C85" s="365" t="s">
        <v>90</v>
      </c>
      <c r="D85" s="365" t="s">
        <v>93</v>
      </c>
      <c r="E85" s="366" t="s">
        <v>378</v>
      </c>
      <c r="F85" s="368" t="s">
        <v>66</v>
      </c>
      <c r="G85" s="400">
        <v>0</v>
      </c>
      <c r="H85" s="400">
        <v>0</v>
      </c>
    </row>
    <row r="86" spans="1:8" ht="12.75">
      <c r="A86" s="399"/>
      <c r="B86" s="413"/>
      <c r="C86" s="365"/>
      <c r="D86" s="365"/>
      <c r="E86" s="366"/>
      <c r="F86" s="368"/>
      <c r="G86" s="400"/>
      <c r="H86" s="400"/>
    </row>
    <row r="87" spans="1:8" ht="12.75">
      <c r="A87" s="399" t="s">
        <v>3</v>
      </c>
      <c r="B87" s="413" t="s">
        <v>126</v>
      </c>
      <c r="C87" s="365" t="s">
        <v>91</v>
      </c>
      <c r="D87" s="365" t="s">
        <v>349</v>
      </c>
      <c r="E87" s="364"/>
      <c r="F87" s="368"/>
      <c r="G87" s="400">
        <f aca="true" t="shared" si="12" ref="G87:H89">G88</f>
        <v>347.1</v>
      </c>
      <c r="H87" s="400">
        <f t="shared" si="12"/>
        <v>361.30000000000007</v>
      </c>
    </row>
    <row r="88" spans="1:8" ht="12.75">
      <c r="A88" s="399" t="s">
        <v>182</v>
      </c>
      <c r="B88" s="413" t="s">
        <v>126</v>
      </c>
      <c r="C88" s="365" t="s">
        <v>91</v>
      </c>
      <c r="D88" s="365" t="s">
        <v>96</v>
      </c>
      <c r="E88" s="364"/>
      <c r="F88" s="368"/>
      <c r="G88" s="400">
        <f t="shared" si="12"/>
        <v>347.1</v>
      </c>
      <c r="H88" s="400">
        <f t="shared" si="12"/>
        <v>361.30000000000007</v>
      </c>
    </row>
    <row r="89" spans="1:8" ht="12.75">
      <c r="A89" s="399" t="s">
        <v>379</v>
      </c>
      <c r="B89" s="413" t="s">
        <v>126</v>
      </c>
      <c r="C89" s="365" t="s">
        <v>91</v>
      </c>
      <c r="D89" s="365" t="s">
        <v>96</v>
      </c>
      <c r="E89" s="366" t="s">
        <v>380</v>
      </c>
      <c r="F89" s="368"/>
      <c r="G89" s="400">
        <f t="shared" si="12"/>
        <v>347.1</v>
      </c>
      <c r="H89" s="400">
        <f t="shared" si="12"/>
        <v>361.30000000000007</v>
      </c>
    </row>
    <row r="90" spans="1:8" ht="12.75">
      <c r="A90" s="399" t="s">
        <v>308</v>
      </c>
      <c r="B90" s="413" t="s">
        <v>126</v>
      </c>
      <c r="C90" s="365" t="s">
        <v>91</v>
      </c>
      <c r="D90" s="365" t="s">
        <v>96</v>
      </c>
      <c r="E90" s="366" t="s">
        <v>83</v>
      </c>
      <c r="F90" s="368"/>
      <c r="G90" s="400">
        <f>G91+G95</f>
        <v>347.1</v>
      </c>
      <c r="H90" s="400">
        <f>H91+H95</f>
        <v>361.30000000000007</v>
      </c>
    </row>
    <row r="91" spans="1:8" ht="25.5">
      <c r="A91" s="399" t="s">
        <v>352</v>
      </c>
      <c r="B91" s="413" t="s">
        <v>126</v>
      </c>
      <c r="C91" s="365" t="s">
        <v>91</v>
      </c>
      <c r="D91" s="365" t="s">
        <v>96</v>
      </c>
      <c r="E91" s="366" t="s">
        <v>83</v>
      </c>
      <c r="F91" s="368" t="s">
        <v>353</v>
      </c>
      <c r="G91" s="400">
        <f>G92</f>
        <v>315.5</v>
      </c>
      <c r="H91" s="400">
        <f>H92</f>
        <v>329.70000000000005</v>
      </c>
    </row>
    <row r="92" spans="1:8" ht="12.75">
      <c r="A92" s="399" t="s">
        <v>354</v>
      </c>
      <c r="B92" s="413" t="s">
        <v>126</v>
      </c>
      <c r="C92" s="365" t="s">
        <v>91</v>
      </c>
      <c r="D92" s="365" t="s">
        <v>96</v>
      </c>
      <c r="E92" s="366" t="s">
        <v>83</v>
      </c>
      <c r="F92" s="368" t="s">
        <v>76</v>
      </c>
      <c r="G92" s="400">
        <f>G93+G94</f>
        <v>315.5</v>
      </c>
      <c r="H92" s="400">
        <f>H93+H94</f>
        <v>329.70000000000005</v>
      </c>
    </row>
    <row r="93" spans="1:8" ht="12.75">
      <c r="A93" s="399" t="s">
        <v>355</v>
      </c>
      <c r="B93" s="413" t="s">
        <v>126</v>
      </c>
      <c r="C93" s="365" t="s">
        <v>91</v>
      </c>
      <c r="D93" s="365" t="s">
        <v>96</v>
      </c>
      <c r="E93" s="366" t="s">
        <v>83</v>
      </c>
      <c r="F93" s="368" t="s">
        <v>356</v>
      </c>
      <c r="G93" s="400">
        <v>242.4</v>
      </c>
      <c r="H93" s="400">
        <v>253.3</v>
      </c>
    </row>
    <row r="94" spans="1:8" ht="25.5">
      <c r="A94" s="399" t="s">
        <v>357</v>
      </c>
      <c r="B94" s="413" t="s">
        <v>126</v>
      </c>
      <c r="C94" s="365" t="s">
        <v>91</v>
      </c>
      <c r="D94" s="365" t="s">
        <v>96</v>
      </c>
      <c r="E94" s="366" t="s">
        <v>83</v>
      </c>
      <c r="F94" s="368" t="s">
        <v>358</v>
      </c>
      <c r="G94" s="400">
        <v>73.1</v>
      </c>
      <c r="H94" s="400">
        <v>76.4</v>
      </c>
    </row>
    <row r="95" spans="1:8" ht="12.75">
      <c r="A95" s="399" t="s">
        <v>360</v>
      </c>
      <c r="B95" s="413" t="s">
        <v>126</v>
      </c>
      <c r="C95" s="365" t="s">
        <v>91</v>
      </c>
      <c r="D95" s="365" t="s">
        <v>96</v>
      </c>
      <c r="E95" s="366" t="s">
        <v>83</v>
      </c>
      <c r="F95" s="368" t="s">
        <v>361</v>
      </c>
      <c r="G95" s="400">
        <f>G96</f>
        <v>31.6</v>
      </c>
      <c r="H95" s="400">
        <f>H96</f>
        <v>31.6</v>
      </c>
    </row>
    <row r="96" spans="1:8" ht="12.75">
      <c r="A96" s="399" t="s">
        <v>362</v>
      </c>
      <c r="B96" s="413" t="s">
        <v>126</v>
      </c>
      <c r="C96" s="365" t="s">
        <v>91</v>
      </c>
      <c r="D96" s="365" t="s">
        <v>96</v>
      </c>
      <c r="E96" s="366" t="s">
        <v>83</v>
      </c>
      <c r="F96" s="368" t="s">
        <v>363</v>
      </c>
      <c r="G96" s="400">
        <f>G97</f>
        <v>31.6</v>
      </c>
      <c r="H96" s="400">
        <f>H97</f>
        <v>31.6</v>
      </c>
    </row>
    <row r="97" spans="1:8" ht="12.75">
      <c r="A97" s="399" t="s">
        <v>174</v>
      </c>
      <c r="B97" s="413" t="s">
        <v>126</v>
      </c>
      <c r="C97" s="365" t="s">
        <v>91</v>
      </c>
      <c r="D97" s="365" t="s">
        <v>96</v>
      </c>
      <c r="E97" s="366" t="s">
        <v>83</v>
      </c>
      <c r="F97" s="368" t="s">
        <v>66</v>
      </c>
      <c r="G97" s="400">
        <v>31.6</v>
      </c>
      <c r="H97" s="400">
        <v>31.6</v>
      </c>
    </row>
    <row r="98" spans="1:8" ht="12.75">
      <c r="A98" s="399"/>
      <c r="B98" s="413"/>
      <c r="C98" s="365"/>
      <c r="D98" s="365"/>
      <c r="E98" s="366"/>
      <c r="F98" s="368"/>
      <c r="G98" s="400"/>
      <c r="H98" s="400"/>
    </row>
    <row r="99" spans="1:8" ht="12.75">
      <c r="A99" s="399" t="s">
        <v>26</v>
      </c>
      <c r="B99" s="413" t="s">
        <v>126</v>
      </c>
      <c r="C99" s="365" t="s">
        <v>92</v>
      </c>
      <c r="D99" s="365" t="s">
        <v>349</v>
      </c>
      <c r="E99" s="364"/>
      <c r="F99" s="368"/>
      <c r="G99" s="400">
        <f>G100+G108+G122</f>
        <v>3559.9</v>
      </c>
      <c r="H99" s="400">
        <f>H100+H108+H122</f>
        <v>3783.7999999999997</v>
      </c>
    </row>
    <row r="100" spans="1:8" ht="12.75">
      <c r="A100" s="401" t="s">
        <v>84</v>
      </c>
      <c r="B100" s="413" t="s">
        <v>126</v>
      </c>
      <c r="C100" s="413" t="s">
        <v>92</v>
      </c>
      <c r="D100" s="413" t="s">
        <v>90</v>
      </c>
      <c r="E100" s="364"/>
      <c r="F100" s="368"/>
      <c r="G100" s="400">
        <f>G101+G105</f>
        <v>87.6</v>
      </c>
      <c r="H100" s="400">
        <f>H101+H105</f>
        <v>87.6</v>
      </c>
    </row>
    <row r="101" spans="1:8" ht="25.5">
      <c r="A101" s="399" t="s">
        <v>352</v>
      </c>
      <c r="B101" s="413" t="s">
        <v>126</v>
      </c>
      <c r="C101" s="365" t="s">
        <v>92</v>
      </c>
      <c r="D101" s="413" t="s">
        <v>90</v>
      </c>
      <c r="E101" s="366" t="s">
        <v>70</v>
      </c>
      <c r="F101" s="368" t="s">
        <v>353</v>
      </c>
      <c r="G101" s="400">
        <f>G102</f>
        <v>83.1</v>
      </c>
      <c r="H101" s="400">
        <f>H102</f>
        <v>83.1</v>
      </c>
    </row>
    <row r="102" spans="1:8" ht="15" customHeight="1">
      <c r="A102" s="399" t="s">
        <v>354</v>
      </c>
      <c r="B102" s="413" t="s">
        <v>126</v>
      </c>
      <c r="C102" s="413" t="s">
        <v>92</v>
      </c>
      <c r="D102" s="413" t="s">
        <v>90</v>
      </c>
      <c r="E102" s="366" t="s">
        <v>70</v>
      </c>
      <c r="F102" s="368" t="s">
        <v>76</v>
      </c>
      <c r="G102" s="400">
        <f>G103+G104</f>
        <v>83.1</v>
      </c>
      <c r="H102" s="400">
        <f>H103+H104</f>
        <v>83.1</v>
      </c>
    </row>
    <row r="103" spans="1:8" ht="13.5" customHeight="1">
      <c r="A103" s="399" t="s">
        <v>355</v>
      </c>
      <c r="B103" s="413" t="s">
        <v>126</v>
      </c>
      <c r="C103" s="365" t="s">
        <v>92</v>
      </c>
      <c r="D103" s="413" t="s">
        <v>90</v>
      </c>
      <c r="E103" s="366" t="s">
        <v>70</v>
      </c>
      <c r="F103" s="368" t="s">
        <v>356</v>
      </c>
      <c r="G103" s="400">
        <v>63.8</v>
      </c>
      <c r="H103" s="400">
        <v>63.8</v>
      </c>
    </row>
    <row r="104" spans="1:8" ht="25.5">
      <c r="A104" s="399" t="s">
        <v>357</v>
      </c>
      <c r="B104" s="413" t="s">
        <v>126</v>
      </c>
      <c r="C104" s="413" t="s">
        <v>92</v>
      </c>
      <c r="D104" s="413" t="s">
        <v>90</v>
      </c>
      <c r="E104" s="366" t="s">
        <v>70</v>
      </c>
      <c r="F104" s="368" t="s">
        <v>358</v>
      </c>
      <c r="G104" s="400">
        <v>19.3</v>
      </c>
      <c r="H104" s="400">
        <v>19.3</v>
      </c>
    </row>
    <row r="105" spans="1:8" ht="12.75">
      <c r="A105" s="399" t="s">
        <v>360</v>
      </c>
      <c r="B105" s="413" t="s">
        <v>126</v>
      </c>
      <c r="C105" s="365" t="s">
        <v>92</v>
      </c>
      <c r="D105" s="413" t="s">
        <v>90</v>
      </c>
      <c r="E105" s="366" t="s">
        <v>70</v>
      </c>
      <c r="F105" s="368" t="s">
        <v>361</v>
      </c>
      <c r="G105" s="400">
        <f>G106</f>
        <v>4.5</v>
      </c>
      <c r="H105" s="400">
        <f>H106</f>
        <v>4.5</v>
      </c>
    </row>
    <row r="106" spans="1:8" ht="12.75">
      <c r="A106" s="399" t="s">
        <v>362</v>
      </c>
      <c r="B106" s="413" t="s">
        <v>126</v>
      </c>
      <c r="C106" s="413" t="s">
        <v>92</v>
      </c>
      <c r="D106" s="413" t="s">
        <v>90</v>
      </c>
      <c r="E106" s="366" t="s">
        <v>70</v>
      </c>
      <c r="F106" s="368" t="s">
        <v>363</v>
      </c>
      <c r="G106" s="400">
        <f>G107</f>
        <v>4.5</v>
      </c>
      <c r="H106" s="400">
        <f>H107</f>
        <v>4.5</v>
      </c>
    </row>
    <row r="107" spans="1:8" ht="12.75">
      <c r="A107" s="399" t="s">
        <v>174</v>
      </c>
      <c r="B107" s="413" t="s">
        <v>126</v>
      </c>
      <c r="C107" s="365" t="s">
        <v>92</v>
      </c>
      <c r="D107" s="413" t="s">
        <v>90</v>
      </c>
      <c r="E107" s="366" t="s">
        <v>70</v>
      </c>
      <c r="F107" s="368" t="s">
        <v>66</v>
      </c>
      <c r="G107" s="400">
        <v>4.5</v>
      </c>
      <c r="H107" s="400">
        <v>4.5</v>
      </c>
    </row>
    <row r="108" spans="1:8" ht="12.75">
      <c r="A108" s="399" t="s">
        <v>381</v>
      </c>
      <c r="B108" s="413" t="s">
        <v>126</v>
      </c>
      <c r="C108" s="413" t="s">
        <v>92</v>
      </c>
      <c r="D108" s="365" t="s">
        <v>100</v>
      </c>
      <c r="E108" s="364"/>
      <c r="F108" s="368"/>
      <c r="G108" s="400">
        <f aca="true" t="shared" si="13" ref="G108:H113">G109</f>
        <v>3472.3</v>
      </c>
      <c r="H108" s="400">
        <f t="shared" si="13"/>
        <v>3696.2</v>
      </c>
    </row>
    <row r="109" spans="1:8" ht="12.75">
      <c r="A109" s="399" t="s">
        <v>63</v>
      </c>
      <c r="B109" s="413" t="s">
        <v>126</v>
      </c>
      <c r="C109" s="365" t="s">
        <v>92</v>
      </c>
      <c r="D109" s="365" t="s">
        <v>100</v>
      </c>
      <c r="E109" s="366"/>
      <c r="F109" s="368"/>
      <c r="G109" s="400">
        <f t="shared" si="13"/>
        <v>3472.3</v>
      </c>
      <c r="H109" s="400">
        <f t="shared" si="13"/>
        <v>3696.2</v>
      </c>
    </row>
    <row r="110" spans="1:8" ht="12.75">
      <c r="A110" s="401" t="s">
        <v>382</v>
      </c>
      <c r="B110" s="413" t="s">
        <v>126</v>
      </c>
      <c r="C110" s="413" t="s">
        <v>92</v>
      </c>
      <c r="D110" s="365" t="s">
        <v>100</v>
      </c>
      <c r="E110" s="366" t="s">
        <v>71</v>
      </c>
      <c r="F110" s="368"/>
      <c r="G110" s="400">
        <f t="shared" si="13"/>
        <v>3472.3</v>
      </c>
      <c r="H110" s="400">
        <f t="shared" si="13"/>
        <v>3696.2</v>
      </c>
    </row>
    <row r="111" spans="1:8" ht="25.5">
      <c r="A111" s="399" t="s">
        <v>383</v>
      </c>
      <c r="B111" s="413" t="s">
        <v>126</v>
      </c>
      <c r="C111" s="365" t="s">
        <v>92</v>
      </c>
      <c r="D111" s="365" t="s">
        <v>100</v>
      </c>
      <c r="E111" s="366" t="s">
        <v>71</v>
      </c>
      <c r="F111" s="368"/>
      <c r="G111" s="400">
        <f t="shared" si="13"/>
        <v>3472.3</v>
      </c>
      <c r="H111" s="400">
        <f t="shared" si="13"/>
        <v>3696.2</v>
      </c>
    </row>
    <row r="112" spans="1:8" ht="12.75">
      <c r="A112" s="399" t="s">
        <v>360</v>
      </c>
      <c r="B112" s="413" t="s">
        <v>126</v>
      </c>
      <c r="C112" s="413" t="s">
        <v>92</v>
      </c>
      <c r="D112" s="365" t="s">
        <v>100</v>
      </c>
      <c r="E112" s="366" t="s">
        <v>71</v>
      </c>
      <c r="F112" s="368" t="s">
        <v>361</v>
      </c>
      <c r="G112" s="400">
        <f t="shared" si="13"/>
        <v>3472.3</v>
      </c>
      <c r="H112" s="400">
        <f t="shared" si="13"/>
        <v>3696.2</v>
      </c>
    </row>
    <row r="113" spans="1:8" ht="12.75">
      <c r="A113" s="399" t="s">
        <v>362</v>
      </c>
      <c r="B113" s="413" t="s">
        <v>126</v>
      </c>
      <c r="C113" s="365" t="s">
        <v>92</v>
      </c>
      <c r="D113" s="365" t="s">
        <v>100</v>
      </c>
      <c r="E113" s="366" t="s">
        <v>71</v>
      </c>
      <c r="F113" s="368" t="s">
        <v>363</v>
      </c>
      <c r="G113" s="400">
        <f t="shared" si="13"/>
        <v>3472.3</v>
      </c>
      <c r="H113" s="400">
        <f t="shared" si="13"/>
        <v>3696.2</v>
      </c>
    </row>
    <row r="114" spans="1:8" ht="12.75">
      <c r="A114" s="399" t="s">
        <v>174</v>
      </c>
      <c r="B114" s="413" t="s">
        <v>126</v>
      </c>
      <c r="C114" s="413" t="s">
        <v>92</v>
      </c>
      <c r="D114" s="365" t="s">
        <v>100</v>
      </c>
      <c r="E114" s="366" t="s">
        <v>71</v>
      </c>
      <c r="F114" s="368" t="s">
        <v>66</v>
      </c>
      <c r="G114" s="400">
        <v>3472.3</v>
      </c>
      <c r="H114" s="400">
        <v>3696.2</v>
      </c>
    </row>
    <row r="115" spans="1:8" ht="4.5" customHeight="1">
      <c r="A115" s="399" t="s">
        <v>48</v>
      </c>
      <c r="B115" s="413" t="s">
        <v>126</v>
      </c>
      <c r="C115" s="365" t="s">
        <v>92</v>
      </c>
      <c r="D115" s="365" t="s">
        <v>94</v>
      </c>
      <c r="E115" s="364"/>
      <c r="F115" s="368"/>
      <c r="G115" s="400">
        <f aca="true" t="shared" si="14" ref="G115:H118">G116</f>
        <v>0</v>
      </c>
      <c r="H115" s="400">
        <f t="shared" si="14"/>
        <v>0</v>
      </c>
    </row>
    <row r="116" spans="1:8" ht="12.75" hidden="1">
      <c r="A116" s="401" t="s">
        <v>384</v>
      </c>
      <c r="B116" s="413" t="s">
        <v>126</v>
      </c>
      <c r="C116" s="413" t="s">
        <v>92</v>
      </c>
      <c r="D116" s="365" t="s">
        <v>94</v>
      </c>
      <c r="E116" s="366" t="s">
        <v>385</v>
      </c>
      <c r="F116" s="368"/>
      <c r="G116" s="400">
        <f t="shared" si="14"/>
        <v>0</v>
      </c>
      <c r="H116" s="400">
        <f t="shared" si="14"/>
        <v>0</v>
      </c>
    </row>
    <row r="117" spans="1:8" ht="12.75" hidden="1">
      <c r="A117" s="399" t="s">
        <v>360</v>
      </c>
      <c r="B117" s="413" t="s">
        <v>126</v>
      </c>
      <c r="C117" s="365" t="s">
        <v>92</v>
      </c>
      <c r="D117" s="365" t="s">
        <v>94</v>
      </c>
      <c r="E117" s="366" t="s">
        <v>385</v>
      </c>
      <c r="F117" s="368" t="s">
        <v>361</v>
      </c>
      <c r="G117" s="400">
        <f t="shared" si="14"/>
        <v>0</v>
      </c>
      <c r="H117" s="400">
        <f t="shared" si="14"/>
        <v>0</v>
      </c>
    </row>
    <row r="118" spans="1:8" ht="12.75" hidden="1">
      <c r="A118" s="399" t="s">
        <v>362</v>
      </c>
      <c r="B118" s="413" t="s">
        <v>126</v>
      </c>
      <c r="C118" s="413" t="s">
        <v>92</v>
      </c>
      <c r="D118" s="365" t="s">
        <v>94</v>
      </c>
      <c r="E118" s="366" t="s">
        <v>385</v>
      </c>
      <c r="F118" s="368" t="s">
        <v>363</v>
      </c>
      <c r="G118" s="400">
        <f t="shared" si="14"/>
        <v>0</v>
      </c>
      <c r="H118" s="400">
        <f t="shared" si="14"/>
        <v>0</v>
      </c>
    </row>
    <row r="119" spans="1:8" ht="12.75" hidden="1">
      <c r="A119" s="399" t="s">
        <v>174</v>
      </c>
      <c r="B119" s="413" t="s">
        <v>126</v>
      </c>
      <c r="C119" s="365" t="s">
        <v>92</v>
      </c>
      <c r="D119" s="365" t="s">
        <v>94</v>
      </c>
      <c r="E119" s="366" t="s">
        <v>385</v>
      </c>
      <c r="F119" s="368" t="s">
        <v>66</v>
      </c>
      <c r="G119" s="400"/>
      <c r="H119" s="400"/>
    </row>
    <row r="120" spans="1:8" ht="12.75" hidden="1">
      <c r="A120" s="401" t="s">
        <v>386</v>
      </c>
      <c r="B120" s="413" t="s">
        <v>126</v>
      </c>
      <c r="C120" s="413" t="s">
        <v>92</v>
      </c>
      <c r="D120" s="365" t="s">
        <v>94</v>
      </c>
      <c r="E120" s="366" t="s">
        <v>387</v>
      </c>
      <c r="F120" s="368"/>
      <c r="G120" s="400">
        <f aca="true" t="shared" si="15" ref="G120:H125">G121</f>
        <v>0</v>
      </c>
      <c r="H120" s="400">
        <f t="shared" si="15"/>
        <v>0</v>
      </c>
    </row>
    <row r="121" spans="1:8" ht="12.75" hidden="1">
      <c r="A121" s="399" t="s">
        <v>360</v>
      </c>
      <c r="B121" s="413" t="s">
        <v>126</v>
      </c>
      <c r="C121" s="365" t="s">
        <v>92</v>
      </c>
      <c r="D121" s="365" t="s">
        <v>94</v>
      </c>
      <c r="E121" s="366" t="s">
        <v>387</v>
      </c>
      <c r="F121" s="368" t="s">
        <v>361</v>
      </c>
      <c r="G121" s="400">
        <f t="shared" si="15"/>
        <v>0</v>
      </c>
      <c r="H121" s="400">
        <f t="shared" si="15"/>
        <v>0</v>
      </c>
    </row>
    <row r="122" spans="1:8" ht="12.75" hidden="1">
      <c r="A122" s="399" t="s">
        <v>362</v>
      </c>
      <c r="B122" s="413" t="s">
        <v>126</v>
      </c>
      <c r="C122" s="413" t="s">
        <v>92</v>
      </c>
      <c r="D122" s="365" t="s">
        <v>94</v>
      </c>
      <c r="E122" s="366" t="s">
        <v>387</v>
      </c>
      <c r="F122" s="368" t="s">
        <v>363</v>
      </c>
      <c r="G122" s="400">
        <f t="shared" si="15"/>
        <v>0</v>
      </c>
      <c r="H122" s="400">
        <f t="shared" si="15"/>
        <v>0</v>
      </c>
    </row>
    <row r="123" spans="1:8" ht="12.75" hidden="1">
      <c r="A123" s="399" t="s">
        <v>174</v>
      </c>
      <c r="B123" s="413" t="s">
        <v>126</v>
      </c>
      <c r="C123" s="365" t="s">
        <v>92</v>
      </c>
      <c r="D123" s="365" t="s">
        <v>94</v>
      </c>
      <c r="E123" s="366" t="s">
        <v>387</v>
      </c>
      <c r="F123" s="368" t="s">
        <v>66</v>
      </c>
      <c r="G123" s="400">
        <f t="shared" si="15"/>
        <v>0</v>
      </c>
      <c r="H123" s="400">
        <f t="shared" si="15"/>
        <v>0</v>
      </c>
    </row>
    <row r="124" spans="1:8" ht="12.75" hidden="1">
      <c r="A124" s="399" t="s">
        <v>360</v>
      </c>
      <c r="B124" s="413" t="s">
        <v>126</v>
      </c>
      <c r="C124" s="413" t="s">
        <v>92</v>
      </c>
      <c r="D124" s="365" t="s">
        <v>94</v>
      </c>
      <c r="E124" s="366" t="s">
        <v>72</v>
      </c>
      <c r="F124" s="368" t="s">
        <v>361</v>
      </c>
      <c r="G124" s="400">
        <f t="shared" si="15"/>
        <v>0</v>
      </c>
      <c r="H124" s="400">
        <f t="shared" si="15"/>
        <v>0</v>
      </c>
    </row>
    <row r="125" spans="1:8" ht="12.75" hidden="1">
      <c r="A125" s="399" t="s">
        <v>362</v>
      </c>
      <c r="B125" s="413" t="s">
        <v>126</v>
      </c>
      <c r="C125" s="365" t="s">
        <v>92</v>
      </c>
      <c r="D125" s="365" t="s">
        <v>94</v>
      </c>
      <c r="E125" s="366" t="s">
        <v>72</v>
      </c>
      <c r="F125" s="368" t="s">
        <v>363</v>
      </c>
      <c r="G125" s="400">
        <f t="shared" si="15"/>
        <v>0</v>
      </c>
      <c r="H125" s="400">
        <f t="shared" si="15"/>
        <v>0</v>
      </c>
    </row>
    <row r="126" spans="1:8" ht="12.75" hidden="1">
      <c r="A126" s="399" t="s">
        <v>174</v>
      </c>
      <c r="B126" s="413" t="s">
        <v>126</v>
      </c>
      <c r="C126" s="413" t="s">
        <v>92</v>
      </c>
      <c r="D126" s="365" t="s">
        <v>94</v>
      </c>
      <c r="E126" s="366" t="s">
        <v>72</v>
      </c>
      <c r="F126" s="368" t="s">
        <v>66</v>
      </c>
      <c r="G126" s="400">
        <v>0</v>
      </c>
      <c r="H126" s="400">
        <v>0</v>
      </c>
    </row>
    <row r="127" spans="1:8" ht="12.75">
      <c r="A127" s="399"/>
      <c r="B127" s="413"/>
      <c r="C127" s="413"/>
      <c r="D127" s="365"/>
      <c r="E127" s="366"/>
      <c r="F127" s="368"/>
      <c r="G127" s="400"/>
      <c r="H127" s="400"/>
    </row>
    <row r="128" spans="1:8" ht="12.75">
      <c r="A128" s="399" t="s">
        <v>34</v>
      </c>
      <c r="B128" s="413" t="s">
        <v>126</v>
      </c>
      <c r="C128" s="365" t="s">
        <v>95</v>
      </c>
      <c r="D128" s="365" t="s">
        <v>349</v>
      </c>
      <c r="E128" s="364"/>
      <c r="F128" s="368"/>
      <c r="G128" s="400">
        <f>G129+G138+G172</f>
        <v>761.6</v>
      </c>
      <c r="H128" s="400">
        <f>H129+H138+H172</f>
        <v>617.1</v>
      </c>
    </row>
    <row r="129" spans="1:8" ht="12.75">
      <c r="A129" s="399" t="s">
        <v>225</v>
      </c>
      <c r="B129" s="413" t="s">
        <v>126</v>
      </c>
      <c r="C129" s="365" t="s">
        <v>95</v>
      </c>
      <c r="D129" s="365" t="s">
        <v>90</v>
      </c>
      <c r="E129" s="364"/>
      <c r="F129" s="368"/>
      <c r="G129" s="400">
        <f>G130+G134</f>
        <v>0</v>
      </c>
      <c r="H129" s="400">
        <f>H130+H134</f>
        <v>0</v>
      </c>
    </row>
    <row r="130" spans="1:8" ht="2.25" customHeight="1">
      <c r="A130" s="399" t="s">
        <v>225</v>
      </c>
      <c r="B130" s="413" t="s">
        <v>126</v>
      </c>
      <c r="C130" s="365" t="s">
        <v>95</v>
      </c>
      <c r="D130" s="365" t="s">
        <v>90</v>
      </c>
      <c r="E130" s="366" t="s">
        <v>226</v>
      </c>
      <c r="F130" s="368"/>
      <c r="G130" s="400">
        <f aca="true" t="shared" si="16" ref="G130:H132">G131</f>
        <v>0</v>
      </c>
      <c r="H130" s="400">
        <f t="shared" si="16"/>
        <v>0</v>
      </c>
    </row>
    <row r="131" spans="1:8" ht="12.75" hidden="1">
      <c r="A131" s="399" t="s">
        <v>360</v>
      </c>
      <c r="B131" s="413" t="s">
        <v>126</v>
      </c>
      <c r="C131" s="365" t="s">
        <v>95</v>
      </c>
      <c r="D131" s="365" t="s">
        <v>90</v>
      </c>
      <c r="E131" s="366" t="s">
        <v>226</v>
      </c>
      <c r="F131" s="368" t="s">
        <v>361</v>
      </c>
      <c r="G131" s="400">
        <f t="shared" si="16"/>
        <v>0</v>
      </c>
      <c r="H131" s="400">
        <f t="shared" si="16"/>
        <v>0</v>
      </c>
    </row>
    <row r="132" spans="1:8" ht="12.75" hidden="1">
      <c r="A132" s="399" t="s">
        <v>362</v>
      </c>
      <c r="B132" s="413" t="s">
        <v>126</v>
      </c>
      <c r="C132" s="365" t="s">
        <v>95</v>
      </c>
      <c r="D132" s="365" t="s">
        <v>90</v>
      </c>
      <c r="E132" s="366" t="s">
        <v>226</v>
      </c>
      <c r="F132" s="368" t="s">
        <v>363</v>
      </c>
      <c r="G132" s="400">
        <f t="shared" si="16"/>
        <v>0</v>
      </c>
      <c r="H132" s="400">
        <f t="shared" si="16"/>
        <v>0</v>
      </c>
    </row>
    <row r="133" spans="1:8" ht="12.75" hidden="1">
      <c r="A133" s="399" t="s">
        <v>174</v>
      </c>
      <c r="B133" s="413" t="s">
        <v>126</v>
      </c>
      <c r="C133" s="365" t="s">
        <v>95</v>
      </c>
      <c r="D133" s="365" t="s">
        <v>90</v>
      </c>
      <c r="E133" s="366" t="s">
        <v>226</v>
      </c>
      <c r="F133" s="368" t="s">
        <v>66</v>
      </c>
      <c r="G133" s="400">
        <v>0</v>
      </c>
      <c r="H133" s="400">
        <v>0</v>
      </c>
    </row>
    <row r="134" spans="1:8" ht="25.5" hidden="1">
      <c r="A134" s="407" t="s">
        <v>188</v>
      </c>
      <c r="B134" s="413" t="s">
        <v>126</v>
      </c>
      <c r="C134" s="365" t="s">
        <v>95</v>
      </c>
      <c r="D134" s="365" t="s">
        <v>90</v>
      </c>
      <c r="E134" s="366" t="s">
        <v>226</v>
      </c>
      <c r="F134" s="368"/>
      <c r="G134" s="400">
        <f aca="true" t="shared" si="17" ref="G134:H136">G135</f>
        <v>0</v>
      </c>
      <c r="H134" s="400">
        <f t="shared" si="17"/>
        <v>0</v>
      </c>
    </row>
    <row r="135" spans="1:8" ht="12.75" hidden="1">
      <c r="A135" s="408" t="s">
        <v>397</v>
      </c>
      <c r="B135" s="413" t="s">
        <v>126</v>
      </c>
      <c r="C135" s="365" t="s">
        <v>95</v>
      </c>
      <c r="D135" s="365" t="s">
        <v>90</v>
      </c>
      <c r="E135" s="366" t="s">
        <v>226</v>
      </c>
      <c r="F135" s="368" t="s">
        <v>398</v>
      </c>
      <c r="G135" s="400">
        <f t="shared" si="17"/>
        <v>0</v>
      </c>
      <c r="H135" s="400">
        <f t="shared" si="17"/>
        <v>0</v>
      </c>
    </row>
    <row r="136" spans="1:8" ht="12.75" hidden="1">
      <c r="A136" s="408" t="s">
        <v>399</v>
      </c>
      <c r="B136" s="413" t="s">
        <v>126</v>
      </c>
      <c r="C136" s="365" t="s">
        <v>95</v>
      </c>
      <c r="D136" s="365" t="s">
        <v>90</v>
      </c>
      <c r="E136" s="366" t="s">
        <v>226</v>
      </c>
      <c r="F136" s="368" t="s">
        <v>400</v>
      </c>
      <c r="G136" s="400">
        <f t="shared" si="17"/>
        <v>0</v>
      </c>
      <c r="H136" s="400">
        <f t="shared" si="17"/>
        <v>0</v>
      </c>
    </row>
    <row r="137" spans="1:8" ht="12.75" hidden="1">
      <c r="A137" s="402" t="s">
        <v>340</v>
      </c>
      <c r="B137" s="413" t="s">
        <v>126</v>
      </c>
      <c r="C137" s="365" t="s">
        <v>95</v>
      </c>
      <c r="D137" s="365" t="s">
        <v>90</v>
      </c>
      <c r="E137" s="366" t="s">
        <v>226</v>
      </c>
      <c r="F137" s="368" t="s">
        <v>347</v>
      </c>
      <c r="G137" s="400">
        <v>0</v>
      </c>
      <c r="H137" s="400">
        <v>0</v>
      </c>
    </row>
    <row r="138" spans="1:8" ht="12.75">
      <c r="A138" s="399" t="s">
        <v>4</v>
      </c>
      <c r="B138" s="413" t="s">
        <v>126</v>
      </c>
      <c r="C138" s="365" t="s">
        <v>95</v>
      </c>
      <c r="D138" s="365" t="s">
        <v>91</v>
      </c>
      <c r="E138" s="364"/>
      <c r="F138" s="368"/>
      <c r="G138" s="400">
        <f>G140+G149+G152+G156+G160+G164+G168</f>
        <v>0</v>
      </c>
      <c r="H138" s="400">
        <f>H140+H149+H152+H156+H160+H164+H168</f>
        <v>0</v>
      </c>
    </row>
    <row r="139" spans="1:8" ht="12.75">
      <c r="A139" s="399" t="s">
        <v>4</v>
      </c>
      <c r="B139" s="413" t="s">
        <v>126</v>
      </c>
      <c r="C139" s="365" t="s">
        <v>95</v>
      </c>
      <c r="D139" s="365" t="s">
        <v>91</v>
      </c>
      <c r="E139" s="366" t="s">
        <v>73</v>
      </c>
      <c r="F139" s="368"/>
      <c r="G139" s="400">
        <f>G140</f>
        <v>0</v>
      </c>
      <c r="H139" s="400">
        <f>H140</f>
        <v>0</v>
      </c>
    </row>
    <row r="140" spans="1:8" ht="12.75">
      <c r="A140" s="399" t="s">
        <v>388</v>
      </c>
      <c r="B140" s="413" t="s">
        <v>126</v>
      </c>
      <c r="C140" s="365" t="s">
        <v>95</v>
      </c>
      <c r="D140" s="365" t="s">
        <v>91</v>
      </c>
      <c r="E140" s="366" t="s">
        <v>73</v>
      </c>
      <c r="F140" s="368"/>
      <c r="G140" s="400">
        <f>G141+G144</f>
        <v>0</v>
      </c>
      <c r="H140" s="400">
        <f>H141+H144</f>
        <v>0</v>
      </c>
    </row>
    <row r="141" spans="1:8" ht="12.75">
      <c r="A141" s="399" t="s">
        <v>360</v>
      </c>
      <c r="B141" s="413" t="s">
        <v>126</v>
      </c>
      <c r="C141" s="365" t="s">
        <v>95</v>
      </c>
      <c r="D141" s="365" t="s">
        <v>91</v>
      </c>
      <c r="E141" s="366" t="s">
        <v>73</v>
      </c>
      <c r="F141" s="368" t="s">
        <v>361</v>
      </c>
      <c r="G141" s="400">
        <f>G142</f>
        <v>0</v>
      </c>
      <c r="H141" s="400">
        <f>H142</f>
        <v>0</v>
      </c>
    </row>
    <row r="142" spans="1:8" ht="12.75">
      <c r="A142" s="399" t="s">
        <v>362</v>
      </c>
      <c r="B142" s="413" t="s">
        <v>126</v>
      </c>
      <c r="C142" s="365" t="s">
        <v>95</v>
      </c>
      <c r="D142" s="365" t="s">
        <v>91</v>
      </c>
      <c r="E142" s="366" t="s">
        <v>73</v>
      </c>
      <c r="F142" s="368" t="s">
        <v>363</v>
      </c>
      <c r="G142" s="400">
        <f>G143</f>
        <v>0</v>
      </c>
      <c r="H142" s="400">
        <f>H143</f>
        <v>0</v>
      </c>
    </row>
    <row r="143" spans="1:8" ht="9" customHeight="1">
      <c r="A143" s="399" t="s">
        <v>174</v>
      </c>
      <c r="B143" s="413" t="s">
        <v>126</v>
      </c>
      <c r="C143" s="365" t="s">
        <v>95</v>
      </c>
      <c r="D143" s="365" t="s">
        <v>91</v>
      </c>
      <c r="E143" s="366" t="s">
        <v>73</v>
      </c>
      <c r="F143" s="368" t="s">
        <v>66</v>
      </c>
      <c r="G143" s="400">
        <v>0</v>
      </c>
      <c r="H143" s="400">
        <v>0</v>
      </c>
    </row>
    <row r="144" spans="1:8" ht="12.75" hidden="1">
      <c r="A144" s="399" t="s">
        <v>364</v>
      </c>
      <c r="B144" s="413" t="s">
        <v>126</v>
      </c>
      <c r="C144" s="365" t="s">
        <v>95</v>
      </c>
      <c r="D144" s="365" t="s">
        <v>91</v>
      </c>
      <c r="E144" s="366" t="s">
        <v>73</v>
      </c>
      <c r="F144" s="368" t="s">
        <v>365</v>
      </c>
      <c r="G144" s="400">
        <f>G145</f>
        <v>0</v>
      </c>
      <c r="H144" s="400">
        <f>H145</f>
        <v>0</v>
      </c>
    </row>
    <row r="145" spans="1:8" ht="12.75" hidden="1">
      <c r="A145" s="399" t="s">
        <v>366</v>
      </c>
      <c r="B145" s="413" t="s">
        <v>126</v>
      </c>
      <c r="C145" s="365" t="s">
        <v>95</v>
      </c>
      <c r="D145" s="365" t="s">
        <v>91</v>
      </c>
      <c r="E145" s="366" t="s">
        <v>73</v>
      </c>
      <c r="F145" s="368" t="s">
        <v>367</v>
      </c>
      <c r="G145" s="400">
        <f>G147</f>
        <v>0</v>
      </c>
      <c r="H145" s="400">
        <f>H147</f>
        <v>0</v>
      </c>
    </row>
    <row r="146" spans="1:8" ht="12.75" hidden="1">
      <c r="A146" s="405" t="s">
        <v>224</v>
      </c>
      <c r="B146" s="413" t="s">
        <v>126</v>
      </c>
      <c r="C146" s="365" t="s">
        <v>95</v>
      </c>
      <c r="D146" s="365" t="s">
        <v>91</v>
      </c>
      <c r="E146" s="366" t="s">
        <v>73</v>
      </c>
      <c r="F146" s="414" t="s">
        <v>213</v>
      </c>
      <c r="G146" s="400">
        <v>0</v>
      </c>
      <c r="H146" s="400">
        <v>0</v>
      </c>
    </row>
    <row r="147" spans="1:8" ht="12.75" hidden="1">
      <c r="A147" s="405" t="s">
        <v>175</v>
      </c>
      <c r="B147" s="413" t="s">
        <v>126</v>
      </c>
      <c r="C147" s="365" t="s">
        <v>95</v>
      </c>
      <c r="D147" s="365" t="s">
        <v>91</v>
      </c>
      <c r="E147" s="366" t="s">
        <v>73</v>
      </c>
      <c r="F147" s="414" t="s">
        <v>214</v>
      </c>
      <c r="G147" s="400">
        <v>0</v>
      </c>
      <c r="H147" s="400">
        <v>0</v>
      </c>
    </row>
    <row r="148" spans="1:8" ht="12.75" hidden="1">
      <c r="A148" s="399" t="s">
        <v>176</v>
      </c>
      <c r="B148" s="413" t="s">
        <v>126</v>
      </c>
      <c r="C148" s="365" t="s">
        <v>95</v>
      </c>
      <c r="D148" s="365" t="s">
        <v>91</v>
      </c>
      <c r="E148" s="366" t="s">
        <v>73</v>
      </c>
      <c r="F148" s="414" t="s">
        <v>215</v>
      </c>
      <c r="G148" s="400">
        <v>0</v>
      </c>
      <c r="H148" s="400">
        <v>0</v>
      </c>
    </row>
    <row r="149" spans="1:8" ht="12.75" hidden="1">
      <c r="A149" s="399" t="s">
        <v>360</v>
      </c>
      <c r="B149" s="413" t="s">
        <v>126</v>
      </c>
      <c r="C149" s="365" t="s">
        <v>95</v>
      </c>
      <c r="D149" s="365" t="s">
        <v>91</v>
      </c>
      <c r="E149" s="366" t="s">
        <v>389</v>
      </c>
      <c r="F149" s="368" t="s">
        <v>361</v>
      </c>
      <c r="G149" s="400">
        <f>G150</f>
        <v>0</v>
      </c>
      <c r="H149" s="400">
        <f>H150</f>
        <v>0</v>
      </c>
    </row>
    <row r="150" spans="1:8" ht="12.75" hidden="1">
      <c r="A150" s="399" t="s">
        <v>362</v>
      </c>
      <c r="B150" s="413" t="s">
        <v>126</v>
      </c>
      <c r="C150" s="365" t="s">
        <v>95</v>
      </c>
      <c r="D150" s="365" t="s">
        <v>91</v>
      </c>
      <c r="E150" s="366" t="s">
        <v>389</v>
      </c>
      <c r="F150" s="368" t="s">
        <v>363</v>
      </c>
      <c r="G150" s="400">
        <f>G151</f>
        <v>0</v>
      </c>
      <c r="H150" s="400">
        <f>H151</f>
        <v>0</v>
      </c>
    </row>
    <row r="151" spans="1:8" ht="12.75" hidden="1">
      <c r="A151" s="399" t="s">
        <v>174</v>
      </c>
      <c r="B151" s="413" t="s">
        <v>126</v>
      </c>
      <c r="C151" s="365" t="s">
        <v>95</v>
      </c>
      <c r="D151" s="365" t="s">
        <v>91</v>
      </c>
      <c r="E151" s="366" t="s">
        <v>389</v>
      </c>
      <c r="F151" s="368" t="s">
        <v>66</v>
      </c>
      <c r="G151" s="400">
        <v>0</v>
      </c>
      <c r="H151" s="400">
        <v>0</v>
      </c>
    </row>
    <row r="152" spans="1:8" ht="12.75" hidden="1">
      <c r="A152" s="401" t="s">
        <v>390</v>
      </c>
      <c r="B152" s="413" t="s">
        <v>126</v>
      </c>
      <c r="C152" s="365" t="s">
        <v>95</v>
      </c>
      <c r="D152" s="365" t="s">
        <v>91</v>
      </c>
      <c r="E152" s="366" t="s">
        <v>345</v>
      </c>
      <c r="F152" s="368"/>
      <c r="G152" s="400">
        <f aca="true" t="shared" si="18" ref="G152:H154">G153</f>
        <v>0</v>
      </c>
      <c r="H152" s="400">
        <f t="shared" si="18"/>
        <v>0</v>
      </c>
    </row>
    <row r="153" spans="1:8" ht="12.75" hidden="1">
      <c r="A153" s="399" t="s">
        <v>360</v>
      </c>
      <c r="B153" s="413" t="s">
        <v>126</v>
      </c>
      <c r="C153" s="365" t="s">
        <v>95</v>
      </c>
      <c r="D153" s="365" t="s">
        <v>91</v>
      </c>
      <c r="E153" s="366" t="s">
        <v>345</v>
      </c>
      <c r="F153" s="368" t="s">
        <v>361</v>
      </c>
      <c r="G153" s="400">
        <f t="shared" si="18"/>
        <v>0</v>
      </c>
      <c r="H153" s="400">
        <f t="shared" si="18"/>
        <v>0</v>
      </c>
    </row>
    <row r="154" spans="1:8" ht="12.75" hidden="1">
      <c r="A154" s="399" t="s">
        <v>362</v>
      </c>
      <c r="B154" s="413" t="s">
        <v>126</v>
      </c>
      <c r="C154" s="365" t="s">
        <v>95</v>
      </c>
      <c r="D154" s="365" t="s">
        <v>91</v>
      </c>
      <c r="E154" s="366" t="s">
        <v>345</v>
      </c>
      <c r="F154" s="368" t="s">
        <v>363</v>
      </c>
      <c r="G154" s="400">
        <f t="shared" si="18"/>
        <v>0</v>
      </c>
      <c r="H154" s="400">
        <f t="shared" si="18"/>
        <v>0</v>
      </c>
    </row>
    <row r="155" spans="1:8" ht="12.75" customHeight="1" hidden="1">
      <c r="A155" s="399" t="s">
        <v>174</v>
      </c>
      <c r="B155" s="413" t="s">
        <v>126</v>
      </c>
      <c r="C155" s="365" t="s">
        <v>95</v>
      </c>
      <c r="D155" s="365" t="s">
        <v>91</v>
      </c>
      <c r="E155" s="366" t="s">
        <v>345</v>
      </c>
      <c r="F155" s="368" t="s">
        <v>66</v>
      </c>
      <c r="G155" s="400">
        <v>0</v>
      </c>
      <c r="H155" s="400">
        <v>0</v>
      </c>
    </row>
    <row r="156" spans="1:8" ht="25.5" hidden="1">
      <c r="A156" s="401" t="s">
        <v>391</v>
      </c>
      <c r="B156" s="413" t="s">
        <v>126</v>
      </c>
      <c r="C156" s="365" t="s">
        <v>95</v>
      </c>
      <c r="D156" s="365" t="s">
        <v>91</v>
      </c>
      <c r="E156" s="366" t="s">
        <v>392</v>
      </c>
      <c r="F156" s="368"/>
      <c r="G156" s="400">
        <f aca="true" t="shared" si="19" ref="G156:H158">G157</f>
        <v>0</v>
      </c>
      <c r="H156" s="400">
        <f t="shared" si="19"/>
        <v>0</v>
      </c>
    </row>
    <row r="157" spans="1:8" ht="12.75" hidden="1">
      <c r="A157" s="399" t="s">
        <v>360</v>
      </c>
      <c r="B157" s="413" t="s">
        <v>126</v>
      </c>
      <c r="C157" s="365" t="s">
        <v>95</v>
      </c>
      <c r="D157" s="365" t="s">
        <v>91</v>
      </c>
      <c r="E157" s="366" t="s">
        <v>392</v>
      </c>
      <c r="F157" s="368" t="s">
        <v>361</v>
      </c>
      <c r="G157" s="400">
        <f t="shared" si="19"/>
        <v>0</v>
      </c>
      <c r="H157" s="400">
        <f t="shared" si="19"/>
        <v>0</v>
      </c>
    </row>
    <row r="158" spans="1:8" ht="12.75" hidden="1">
      <c r="A158" s="399" t="s">
        <v>362</v>
      </c>
      <c r="B158" s="413" t="s">
        <v>126</v>
      </c>
      <c r="C158" s="365" t="s">
        <v>95</v>
      </c>
      <c r="D158" s="365" t="s">
        <v>91</v>
      </c>
      <c r="E158" s="366" t="s">
        <v>392</v>
      </c>
      <c r="F158" s="368" t="s">
        <v>363</v>
      </c>
      <c r="G158" s="400">
        <f t="shared" si="19"/>
        <v>0</v>
      </c>
      <c r="H158" s="400">
        <f t="shared" si="19"/>
        <v>0</v>
      </c>
    </row>
    <row r="159" spans="1:8" ht="12.75" hidden="1">
      <c r="A159" s="399" t="s">
        <v>174</v>
      </c>
      <c r="B159" s="413" t="s">
        <v>126</v>
      </c>
      <c r="C159" s="365" t="s">
        <v>95</v>
      </c>
      <c r="D159" s="365" t="s">
        <v>91</v>
      </c>
      <c r="E159" s="366" t="s">
        <v>392</v>
      </c>
      <c r="F159" s="368" t="s">
        <v>66</v>
      </c>
      <c r="G159" s="400">
        <v>0</v>
      </c>
      <c r="H159" s="400">
        <v>0</v>
      </c>
    </row>
    <row r="160" spans="1:8" ht="12.75" hidden="1">
      <c r="A160" s="401" t="s">
        <v>393</v>
      </c>
      <c r="B160" s="413" t="s">
        <v>126</v>
      </c>
      <c r="C160" s="365" t="s">
        <v>95</v>
      </c>
      <c r="D160" s="365" t="s">
        <v>91</v>
      </c>
      <c r="E160" s="366" t="s">
        <v>394</v>
      </c>
      <c r="F160" s="368"/>
      <c r="G160" s="400">
        <f aca="true" t="shared" si="20" ref="G160:H162">G161</f>
        <v>0</v>
      </c>
      <c r="H160" s="400">
        <f t="shared" si="20"/>
        <v>0</v>
      </c>
    </row>
    <row r="161" spans="1:8" ht="12.75" hidden="1">
      <c r="A161" s="399" t="s">
        <v>360</v>
      </c>
      <c r="B161" s="413" t="s">
        <v>126</v>
      </c>
      <c r="C161" s="365" t="s">
        <v>95</v>
      </c>
      <c r="D161" s="365" t="s">
        <v>91</v>
      </c>
      <c r="E161" s="366" t="s">
        <v>395</v>
      </c>
      <c r="F161" s="368" t="s">
        <v>361</v>
      </c>
      <c r="G161" s="400">
        <f t="shared" si="20"/>
        <v>0</v>
      </c>
      <c r="H161" s="400">
        <f t="shared" si="20"/>
        <v>0</v>
      </c>
    </row>
    <row r="162" spans="1:8" ht="12.75" hidden="1">
      <c r="A162" s="399" t="s">
        <v>362</v>
      </c>
      <c r="B162" s="413" t="s">
        <v>126</v>
      </c>
      <c r="C162" s="365" t="s">
        <v>95</v>
      </c>
      <c r="D162" s="365" t="s">
        <v>91</v>
      </c>
      <c r="E162" s="366" t="s">
        <v>395</v>
      </c>
      <c r="F162" s="368" t="s">
        <v>363</v>
      </c>
      <c r="G162" s="400">
        <f t="shared" si="20"/>
        <v>0</v>
      </c>
      <c r="H162" s="400">
        <f t="shared" si="20"/>
        <v>0</v>
      </c>
    </row>
    <row r="163" spans="1:8" ht="12.75" hidden="1">
      <c r="A163" s="399" t="s">
        <v>174</v>
      </c>
      <c r="B163" s="413" t="s">
        <v>126</v>
      </c>
      <c r="C163" s="365" t="s">
        <v>95</v>
      </c>
      <c r="D163" s="365" t="s">
        <v>91</v>
      </c>
      <c r="E163" s="366" t="s">
        <v>395</v>
      </c>
      <c r="F163" s="368" t="s">
        <v>66</v>
      </c>
      <c r="G163" s="400">
        <v>0</v>
      </c>
      <c r="H163" s="400">
        <v>0</v>
      </c>
    </row>
    <row r="164" spans="1:8" ht="25.5" hidden="1">
      <c r="A164" s="399" t="s">
        <v>396</v>
      </c>
      <c r="B164" s="413" t="s">
        <v>126</v>
      </c>
      <c r="C164" s="365" t="s">
        <v>95</v>
      </c>
      <c r="D164" s="365" t="s">
        <v>91</v>
      </c>
      <c r="E164" s="366" t="s">
        <v>346</v>
      </c>
      <c r="F164" s="368"/>
      <c r="G164" s="400">
        <f aca="true" t="shared" si="21" ref="G164:H170">G165</f>
        <v>0</v>
      </c>
      <c r="H164" s="400">
        <f t="shared" si="21"/>
        <v>0</v>
      </c>
    </row>
    <row r="165" spans="1:8" ht="12.75" hidden="1">
      <c r="A165" s="409" t="s">
        <v>397</v>
      </c>
      <c r="B165" s="413" t="s">
        <v>126</v>
      </c>
      <c r="C165" s="365" t="s">
        <v>95</v>
      </c>
      <c r="D165" s="365" t="s">
        <v>91</v>
      </c>
      <c r="E165" s="366" t="s">
        <v>346</v>
      </c>
      <c r="F165" s="368" t="s">
        <v>398</v>
      </c>
      <c r="G165" s="400">
        <f t="shared" si="21"/>
        <v>0</v>
      </c>
      <c r="H165" s="400">
        <f t="shared" si="21"/>
        <v>0</v>
      </c>
    </row>
    <row r="166" spans="1:8" ht="12.75" hidden="1">
      <c r="A166" s="409" t="s">
        <v>399</v>
      </c>
      <c r="B166" s="413" t="s">
        <v>126</v>
      </c>
      <c r="C166" s="365" t="s">
        <v>95</v>
      </c>
      <c r="D166" s="365" t="s">
        <v>91</v>
      </c>
      <c r="E166" s="366" t="s">
        <v>346</v>
      </c>
      <c r="F166" s="368" t="s">
        <v>400</v>
      </c>
      <c r="G166" s="400">
        <f t="shared" si="21"/>
        <v>0</v>
      </c>
      <c r="H166" s="400">
        <f t="shared" si="21"/>
        <v>0</v>
      </c>
    </row>
    <row r="167" spans="1:8" ht="12.75" hidden="1">
      <c r="A167" s="410" t="s">
        <v>340</v>
      </c>
      <c r="B167" s="413" t="s">
        <v>126</v>
      </c>
      <c r="C167" s="365" t="s">
        <v>95</v>
      </c>
      <c r="D167" s="365" t="s">
        <v>91</v>
      </c>
      <c r="E167" s="366" t="s">
        <v>346</v>
      </c>
      <c r="F167" s="368" t="s">
        <v>347</v>
      </c>
      <c r="G167" s="400">
        <v>0</v>
      </c>
      <c r="H167" s="400">
        <v>0</v>
      </c>
    </row>
    <row r="168" spans="1:8" ht="25.5" hidden="1">
      <c r="A168" s="402" t="s">
        <v>401</v>
      </c>
      <c r="B168" s="413" t="s">
        <v>126</v>
      </c>
      <c r="C168" s="365" t="s">
        <v>95</v>
      </c>
      <c r="D168" s="365" t="s">
        <v>91</v>
      </c>
      <c r="E168" s="366" t="s">
        <v>346</v>
      </c>
      <c r="F168" s="368"/>
      <c r="G168" s="400">
        <f t="shared" si="21"/>
        <v>0</v>
      </c>
      <c r="H168" s="400">
        <f t="shared" si="21"/>
        <v>0</v>
      </c>
    </row>
    <row r="169" spans="1:8" ht="12.75" hidden="1">
      <c r="A169" s="408" t="s">
        <v>397</v>
      </c>
      <c r="B169" s="413" t="s">
        <v>126</v>
      </c>
      <c r="C169" s="365" t="s">
        <v>95</v>
      </c>
      <c r="D169" s="365" t="s">
        <v>91</v>
      </c>
      <c r="E169" s="366" t="s">
        <v>346</v>
      </c>
      <c r="F169" s="368" t="s">
        <v>398</v>
      </c>
      <c r="G169" s="400">
        <f t="shared" si="21"/>
        <v>0</v>
      </c>
      <c r="H169" s="400">
        <f t="shared" si="21"/>
        <v>0</v>
      </c>
    </row>
    <row r="170" spans="1:8" ht="12.75" hidden="1">
      <c r="A170" s="408" t="s">
        <v>399</v>
      </c>
      <c r="B170" s="413" t="s">
        <v>126</v>
      </c>
      <c r="C170" s="365" t="s">
        <v>95</v>
      </c>
      <c r="D170" s="365" t="s">
        <v>91</v>
      </c>
      <c r="E170" s="366" t="s">
        <v>346</v>
      </c>
      <c r="F170" s="368" t="s">
        <v>400</v>
      </c>
      <c r="G170" s="400">
        <f t="shared" si="21"/>
        <v>0</v>
      </c>
      <c r="H170" s="400">
        <f t="shared" si="21"/>
        <v>0</v>
      </c>
    </row>
    <row r="171" spans="1:8" ht="12.75" hidden="1">
      <c r="A171" s="402" t="s">
        <v>340</v>
      </c>
      <c r="B171" s="413" t="s">
        <v>126</v>
      </c>
      <c r="C171" s="365" t="s">
        <v>95</v>
      </c>
      <c r="D171" s="365" t="s">
        <v>91</v>
      </c>
      <c r="E171" s="366" t="s">
        <v>346</v>
      </c>
      <c r="F171" s="368" t="s">
        <v>347</v>
      </c>
      <c r="G171" s="400">
        <v>0</v>
      </c>
      <c r="H171" s="400">
        <v>0</v>
      </c>
    </row>
    <row r="172" spans="1:8" ht="12.75">
      <c r="A172" s="399" t="s">
        <v>402</v>
      </c>
      <c r="B172" s="413" t="s">
        <v>126</v>
      </c>
      <c r="C172" s="365" t="s">
        <v>95</v>
      </c>
      <c r="D172" s="365" t="s">
        <v>96</v>
      </c>
      <c r="E172" s="366" t="s">
        <v>403</v>
      </c>
      <c r="F172" s="368"/>
      <c r="G172" s="400">
        <f>G173+G193+G182+G185+G189</f>
        <v>761.6</v>
      </c>
      <c r="H172" s="400">
        <f>H173+H193+H182+H185+H189</f>
        <v>617.1</v>
      </c>
    </row>
    <row r="173" spans="1:8" ht="12.75">
      <c r="A173" s="401" t="s">
        <v>404</v>
      </c>
      <c r="B173" s="413" t="s">
        <v>126</v>
      </c>
      <c r="C173" s="365" t="s">
        <v>95</v>
      </c>
      <c r="D173" s="365" t="s">
        <v>96</v>
      </c>
      <c r="E173" s="366" t="s">
        <v>74</v>
      </c>
      <c r="F173" s="368"/>
      <c r="G173" s="400">
        <f>G174+G177</f>
        <v>200</v>
      </c>
      <c r="H173" s="400">
        <f>H174+H177</f>
        <v>55.5</v>
      </c>
    </row>
    <row r="174" spans="1:8" ht="12.75">
      <c r="A174" s="399" t="s">
        <v>360</v>
      </c>
      <c r="B174" s="413" t="s">
        <v>126</v>
      </c>
      <c r="C174" s="365" t="s">
        <v>95</v>
      </c>
      <c r="D174" s="365" t="s">
        <v>96</v>
      </c>
      <c r="E174" s="366" t="s">
        <v>74</v>
      </c>
      <c r="F174" s="368" t="s">
        <v>361</v>
      </c>
      <c r="G174" s="400">
        <f>G175</f>
        <v>200</v>
      </c>
      <c r="H174" s="400">
        <f>H175</f>
        <v>55.5</v>
      </c>
    </row>
    <row r="175" spans="1:8" ht="12.75">
      <c r="A175" s="399" t="s">
        <v>362</v>
      </c>
      <c r="B175" s="413" t="s">
        <v>126</v>
      </c>
      <c r="C175" s="365" t="s">
        <v>95</v>
      </c>
      <c r="D175" s="365" t="s">
        <v>96</v>
      </c>
      <c r="E175" s="366" t="s">
        <v>74</v>
      </c>
      <c r="F175" s="368" t="s">
        <v>363</v>
      </c>
      <c r="G175" s="400">
        <f>G176</f>
        <v>200</v>
      </c>
      <c r="H175" s="400">
        <f>H176</f>
        <v>55.5</v>
      </c>
    </row>
    <row r="176" spans="1:8" ht="14.25" customHeight="1">
      <c r="A176" s="399" t="s">
        <v>174</v>
      </c>
      <c r="B176" s="413" t="s">
        <v>126</v>
      </c>
      <c r="C176" s="365" t="s">
        <v>95</v>
      </c>
      <c r="D176" s="365" t="s">
        <v>96</v>
      </c>
      <c r="E176" s="366" t="s">
        <v>74</v>
      </c>
      <c r="F176" s="368" t="s">
        <v>66</v>
      </c>
      <c r="G176" s="400">
        <f>761.6-561.6</f>
        <v>200</v>
      </c>
      <c r="H176" s="400">
        <f>617.1-561.6</f>
        <v>55.5</v>
      </c>
    </row>
    <row r="177" spans="1:8" ht="12.75" hidden="1">
      <c r="A177" s="399" t="s">
        <v>364</v>
      </c>
      <c r="B177" s="413" t="s">
        <v>126</v>
      </c>
      <c r="C177" s="365" t="s">
        <v>95</v>
      </c>
      <c r="D177" s="365" t="s">
        <v>96</v>
      </c>
      <c r="E177" s="366" t="s">
        <v>74</v>
      </c>
      <c r="F177" s="368" t="s">
        <v>365</v>
      </c>
      <c r="G177" s="400">
        <f>G178</f>
        <v>0</v>
      </c>
      <c r="H177" s="400">
        <f>H178</f>
        <v>0</v>
      </c>
    </row>
    <row r="178" spans="1:8" ht="12.75" hidden="1">
      <c r="A178" s="399" t="s">
        <v>366</v>
      </c>
      <c r="B178" s="413" t="s">
        <v>126</v>
      </c>
      <c r="C178" s="365" t="s">
        <v>95</v>
      </c>
      <c r="D178" s="365" t="s">
        <v>96</v>
      </c>
      <c r="E178" s="366" t="s">
        <v>74</v>
      </c>
      <c r="F178" s="368" t="s">
        <v>367</v>
      </c>
      <c r="G178" s="400">
        <f>G181+G179+G180</f>
        <v>0</v>
      </c>
      <c r="H178" s="400">
        <f>H181+H179+H180</f>
        <v>0</v>
      </c>
    </row>
    <row r="179" spans="1:8" ht="12.75" hidden="1">
      <c r="A179" s="405" t="s">
        <v>224</v>
      </c>
      <c r="B179" s="413" t="s">
        <v>126</v>
      </c>
      <c r="C179" s="365" t="s">
        <v>95</v>
      </c>
      <c r="D179" s="365" t="s">
        <v>96</v>
      </c>
      <c r="E179" s="366" t="s">
        <v>74</v>
      </c>
      <c r="F179" s="414" t="s">
        <v>213</v>
      </c>
      <c r="G179" s="400">
        <v>0</v>
      </c>
      <c r="H179" s="400">
        <v>0</v>
      </c>
    </row>
    <row r="180" spans="1:8" ht="12.75" hidden="1">
      <c r="A180" s="405" t="s">
        <v>175</v>
      </c>
      <c r="B180" s="413" t="s">
        <v>126</v>
      </c>
      <c r="C180" s="365" t="s">
        <v>95</v>
      </c>
      <c r="D180" s="365" t="s">
        <v>96</v>
      </c>
      <c r="E180" s="366" t="s">
        <v>74</v>
      </c>
      <c r="F180" s="414" t="s">
        <v>214</v>
      </c>
      <c r="G180" s="400">
        <v>0</v>
      </c>
      <c r="H180" s="400">
        <v>0</v>
      </c>
    </row>
    <row r="181" spans="1:8" ht="12.75" hidden="1">
      <c r="A181" s="401" t="s">
        <v>176</v>
      </c>
      <c r="B181" s="413" t="s">
        <v>126</v>
      </c>
      <c r="C181" s="365" t="s">
        <v>95</v>
      </c>
      <c r="D181" s="365" t="s">
        <v>96</v>
      </c>
      <c r="E181" s="366" t="s">
        <v>74</v>
      </c>
      <c r="F181" s="414" t="s">
        <v>215</v>
      </c>
      <c r="G181" s="400">
        <v>0</v>
      </c>
      <c r="H181" s="400">
        <v>0</v>
      </c>
    </row>
    <row r="182" spans="1:8" ht="12.75" hidden="1">
      <c r="A182" s="399" t="s">
        <v>360</v>
      </c>
      <c r="B182" s="413" t="s">
        <v>126</v>
      </c>
      <c r="C182" s="365" t="s">
        <v>95</v>
      </c>
      <c r="D182" s="365" t="s">
        <v>96</v>
      </c>
      <c r="E182" s="366" t="s">
        <v>405</v>
      </c>
      <c r="F182" s="368" t="s">
        <v>361</v>
      </c>
      <c r="G182" s="400">
        <f>G183</f>
        <v>0</v>
      </c>
      <c r="H182" s="400">
        <f>H183</f>
        <v>0</v>
      </c>
    </row>
    <row r="183" spans="1:8" ht="12.75" hidden="1">
      <c r="A183" s="399" t="s">
        <v>362</v>
      </c>
      <c r="B183" s="413" t="s">
        <v>126</v>
      </c>
      <c r="C183" s="365" t="s">
        <v>95</v>
      </c>
      <c r="D183" s="365" t="s">
        <v>96</v>
      </c>
      <c r="E183" s="366" t="s">
        <v>405</v>
      </c>
      <c r="F183" s="368" t="s">
        <v>363</v>
      </c>
      <c r="G183" s="400">
        <f>G184</f>
        <v>0</v>
      </c>
      <c r="H183" s="400">
        <f>H184</f>
        <v>0</v>
      </c>
    </row>
    <row r="184" spans="1:8" ht="11.25" customHeight="1" hidden="1">
      <c r="A184" s="399" t="s">
        <v>174</v>
      </c>
      <c r="B184" s="413" t="s">
        <v>126</v>
      </c>
      <c r="C184" s="365" t="s">
        <v>95</v>
      </c>
      <c r="D184" s="365" t="s">
        <v>96</v>
      </c>
      <c r="E184" s="366" t="s">
        <v>405</v>
      </c>
      <c r="F184" s="368" t="s">
        <v>66</v>
      </c>
      <c r="G184" s="400">
        <v>0</v>
      </c>
      <c r="H184" s="400">
        <v>0</v>
      </c>
    </row>
    <row r="185" spans="1:8" ht="15" customHeight="1">
      <c r="A185" s="401" t="s">
        <v>406</v>
      </c>
      <c r="B185" s="413" t="s">
        <v>126</v>
      </c>
      <c r="C185" s="365" t="s">
        <v>95</v>
      </c>
      <c r="D185" s="365" t="s">
        <v>96</v>
      </c>
      <c r="E185" s="366" t="s">
        <v>407</v>
      </c>
      <c r="F185" s="368"/>
      <c r="G185" s="400">
        <f aca="true" t="shared" si="22" ref="G185:H187">G186</f>
        <v>561.6</v>
      </c>
      <c r="H185" s="400">
        <f t="shared" si="22"/>
        <v>561.6</v>
      </c>
    </row>
    <row r="186" spans="1:8" ht="15.75" customHeight="1">
      <c r="A186" s="399" t="s">
        <v>360</v>
      </c>
      <c r="B186" s="413" t="s">
        <v>126</v>
      </c>
      <c r="C186" s="365" t="s">
        <v>95</v>
      </c>
      <c r="D186" s="365" t="s">
        <v>96</v>
      </c>
      <c r="E186" s="366" t="s">
        <v>407</v>
      </c>
      <c r="F186" s="368" t="s">
        <v>361</v>
      </c>
      <c r="G186" s="400">
        <f t="shared" si="22"/>
        <v>561.6</v>
      </c>
      <c r="H186" s="400">
        <f t="shared" si="22"/>
        <v>561.6</v>
      </c>
    </row>
    <row r="187" spans="1:8" ht="15.75" customHeight="1">
      <c r="A187" s="399" t="s">
        <v>362</v>
      </c>
      <c r="B187" s="413" t="s">
        <v>126</v>
      </c>
      <c r="C187" s="365" t="s">
        <v>95</v>
      </c>
      <c r="D187" s="365" t="s">
        <v>96</v>
      </c>
      <c r="E187" s="366" t="s">
        <v>407</v>
      </c>
      <c r="F187" s="368" t="s">
        <v>363</v>
      </c>
      <c r="G187" s="400">
        <f t="shared" si="22"/>
        <v>561.6</v>
      </c>
      <c r="H187" s="400">
        <f t="shared" si="22"/>
        <v>561.6</v>
      </c>
    </row>
    <row r="188" spans="1:8" ht="15" customHeight="1">
      <c r="A188" s="399" t="s">
        <v>174</v>
      </c>
      <c r="B188" s="413" t="s">
        <v>126</v>
      </c>
      <c r="C188" s="365" t="s">
        <v>95</v>
      </c>
      <c r="D188" s="365" t="s">
        <v>96</v>
      </c>
      <c r="E188" s="366" t="s">
        <v>407</v>
      </c>
      <c r="F188" s="368" t="s">
        <v>66</v>
      </c>
      <c r="G188" s="400">
        <v>561.6</v>
      </c>
      <c r="H188" s="400">
        <v>561.6</v>
      </c>
    </row>
    <row r="189" spans="1:8" ht="2.25" customHeight="1">
      <c r="A189" s="401" t="s">
        <v>408</v>
      </c>
      <c r="B189" s="413" t="s">
        <v>126</v>
      </c>
      <c r="C189" s="365" t="s">
        <v>95</v>
      </c>
      <c r="D189" s="365" t="s">
        <v>96</v>
      </c>
      <c r="E189" s="366" t="s">
        <v>409</v>
      </c>
      <c r="F189" s="368"/>
      <c r="G189" s="400">
        <f aca="true" t="shared" si="23" ref="G189:H191">G190</f>
        <v>0</v>
      </c>
      <c r="H189" s="400">
        <f t="shared" si="23"/>
        <v>0</v>
      </c>
    </row>
    <row r="190" spans="1:8" ht="14.25" customHeight="1" hidden="1">
      <c r="A190" s="399" t="s">
        <v>360</v>
      </c>
      <c r="B190" s="413" t="s">
        <v>126</v>
      </c>
      <c r="C190" s="365" t="s">
        <v>95</v>
      </c>
      <c r="D190" s="365" t="s">
        <v>96</v>
      </c>
      <c r="E190" s="366" t="s">
        <v>409</v>
      </c>
      <c r="F190" s="368" t="s">
        <v>361</v>
      </c>
      <c r="G190" s="400">
        <f t="shared" si="23"/>
        <v>0</v>
      </c>
      <c r="H190" s="400">
        <f t="shared" si="23"/>
        <v>0</v>
      </c>
    </row>
    <row r="191" spans="1:8" ht="13.5" customHeight="1" hidden="1">
      <c r="A191" s="399" t="s">
        <v>362</v>
      </c>
      <c r="B191" s="413" t="s">
        <v>126</v>
      </c>
      <c r="C191" s="365" t="s">
        <v>95</v>
      </c>
      <c r="D191" s="365" t="s">
        <v>96</v>
      </c>
      <c r="E191" s="366" t="s">
        <v>409</v>
      </c>
      <c r="F191" s="368" t="s">
        <v>363</v>
      </c>
      <c r="G191" s="400">
        <f t="shared" si="23"/>
        <v>0</v>
      </c>
      <c r="H191" s="400">
        <f t="shared" si="23"/>
        <v>0</v>
      </c>
    </row>
    <row r="192" spans="1:8" ht="15" customHeight="1" hidden="1">
      <c r="A192" s="399" t="s">
        <v>174</v>
      </c>
      <c r="B192" s="413" t="s">
        <v>126</v>
      </c>
      <c r="C192" s="365" t="s">
        <v>95</v>
      </c>
      <c r="D192" s="365" t="s">
        <v>96</v>
      </c>
      <c r="E192" s="366" t="s">
        <v>409</v>
      </c>
      <c r="F192" s="368" t="s">
        <v>66</v>
      </c>
      <c r="G192" s="400">
        <v>0</v>
      </c>
      <c r="H192" s="400">
        <v>0</v>
      </c>
    </row>
    <row r="193" spans="1:8" ht="15.75" customHeight="1" hidden="1">
      <c r="A193" s="401" t="s">
        <v>410</v>
      </c>
      <c r="B193" s="413" t="s">
        <v>126</v>
      </c>
      <c r="C193" s="365" t="s">
        <v>95</v>
      </c>
      <c r="D193" s="365" t="s">
        <v>96</v>
      </c>
      <c r="E193" s="366" t="s">
        <v>411</v>
      </c>
      <c r="F193" s="368"/>
      <c r="G193" s="400">
        <f>G194+G197</f>
        <v>0</v>
      </c>
      <c r="H193" s="400">
        <f>H194+H197</f>
        <v>0</v>
      </c>
    </row>
    <row r="194" spans="1:8" ht="14.25" customHeight="1" hidden="1">
      <c r="A194" s="399" t="s">
        <v>360</v>
      </c>
      <c r="B194" s="413" t="s">
        <v>126</v>
      </c>
      <c r="C194" s="365" t="s">
        <v>95</v>
      </c>
      <c r="D194" s="365" t="s">
        <v>96</v>
      </c>
      <c r="E194" s="366" t="s">
        <v>412</v>
      </c>
      <c r="F194" s="368" t="s">
        <v>361</v>
      </c>
      <c r="G194" s="400">
        <f>G195</f>
        <v>0</v>
      </c>
      <c r="H194" s="400">
        <f>H195</f>
        <v>0</v>
      </c>
    </row>
    <row r="195" spans="1:8" ht="14.25" customHeight="1" hidden="1">
      <c r="A195" s="399" t="s">
        <v>362</v>
      </c>
      <c r="B195" s="413" t="s">
        <v>126</v>
      </c>
      <c r="C195" s="365" t="s">
        <v>95</v>
      </c>
      <c r="D195" s="365" t="s">
        <v>96</v>
      </c>
      <c r="E195" s="366" t="s">
        <v>412</v>
      </c>
      <c r="F195" s="368" t="s">
        <v>363</v>
      </c>
      <c r="G195" s="400">
        <f>G196</f>
        <v>0</v>
      </c>
      <c r="H195" s="400">
        <f>H196</f>
        <v>0</v>
      </c>
    </row>
    <row r="196" spans="1:8" ht="13.5" customHeight="1" hidden="1">
      <c r="A196" s="399" t="s">
        <v>174</v>
      </c>
      <c r="B196" s="413" t="s">
        <v>126</v>
      </c>
      <c r="C196" s="365" t="s">
        <v>95</v>
      </c>
      <c r="D196" s="365" t="s">
        <v>96</v>
      </c>
      <c r="E196" s="366" t="s">
        <v>412</v>
      </c>
      <c r="F196" s="368" t="s">
        <v>66</v>
      </c>
      <c r="G196" s="400">
        <v>0</v>
      </c>
      <c r="H196" s="400">
        <v>0</v>
      </c>
    </row>
    <row r="197" spans="1:8" ht="15" customHeight="1" hidden="1">
      <c r="A197" s="399" t="s">
        <v>360</v>
      </c>
      <c r="B197" s="413" t="s">
        <v>126</v>
      </c>
      <c r="C197" s="365" t="s">
        <v>95</v>
      </c>
      <c r="D197" s="365" t="s">
        <v>96</v>
      </c>
      <c r="E197" s="366" t="s">
        <v>413</v>
      </c>
      <c r="F197" s="368" t="s">
        <v>361</v>
      </c>
      <c r="G197" s="400">
        <f>G198</f>
        <v>0</v>
      </c>
      <c r="H197" s="400">
        <f>H198</f>
        <v>0</v>
      </c>
    </row>
    <row r="198" spans="1:8" ht="18.75" customHeight="1" hidden="1">
      <c r="A198" s="399" t="s">
        <v>362</v>
      </c>
      <c r="B198" s="413" t="s">
        <v>126</v>
      </c>
      <c r="C198" s="365" t="s">
        <v>95</v>
      </c>
      <c r="D198" s="365" t="s">
        <v>96</v>
      </c>
      <c r="E198" s="366" t="s">
        <v>413</v>
      </c>
      <c r="F198" s="368" t="s">
        <v>363</v>
      </c>
      <c r="G198" s="400">
        <f>G199</f>
        <v>0</v>
      </c>
      <c r="H198" s="400">
        <f>H199</f>
        <v>0</v>
      </c>
    </row>
    <row r="199" spans="1:8" ht="15.75" customHeight="1" hidden="1">
      <c r="A199" s="399" t="s">
        <v>174</v>
      </c>
      <c r="B199" s="413" t="s">
        <v>126</v>
      </c>
      <c r="C199" s="365" t="s">
        <v>95</v>
      </c>
      <c r="D199" s="365" t="s">
        <v>96</v>
      </c>
      <c r="E199" s="366" t="s">
        <v>413</v>
      </c>
      <c r="F199" s="368" t="s">
        <v>66</v>
      </c>
      <c r="G199" s="400">
        <v>0</v>
      </c>
      <c r="H199" s="400">
        <v>0</v>
      </c>
    </row>
    <row r="200" spans="1:8" ht="12.75">
      <c r="A200" s="399"/>
      <c r="B200" s="413"/>
      <c r="C200" s="365"/>
      <c r="D200" s="365"/>
      <c r="E200" s="366"/>
      <c r="F200" s="368"/>
      <c r="G200" s="400"/>
      <c r="H200" s="400"/>
    </row>
    <row r="201" spans="1:8" ht="12.75">
      <c r="A201" s="456" t="s">
        <v>452</v>
      </c>
      <c r="B201" s="413" t="s">
        <v>126</v>
      </c>
      <c r="C201" s="365" t="s">
        <v>483</v>
      </c>
      <c r="D201" s="365" t="s">
        <v>95</v>
      </c>
      <c r="E201" s="366"/>
      <c r="F201" s="368"/>
      <c r="G201" s="457">
        <f aca="true" t="shared" si="24" ref="G201:H206">G202</f>
        <v>1738.6</v>
      </c>
      <c r="H201" s="457">
        <f t="shared" si="24"/>
        <v>0</v>
      </c>
    </row>
    <row r="202" spans="1:8" ht="12.75">
      <c r="A202" s="458" t="s">
        <v>454</v>
      </c>
      <c r="B202" s="413" t="s">
        <v>126</v>
      </c>
      <c r="C202" s="365" t="s">
        <v>483</v>
      </c>
      <c r="D202" s="365" t="s">
        <v>95</v>
      </c>
      <c r="E202" s="366"/>
      <c r="F202" s="368"/>
      <c r="G202" s="400">
        <f t="shared" si="24"/>
        <v>1738.6</v>
      </c>
      <c r="H202" s="400">
        <f t="shared" si="24"/>
        <v>0</v>
      </c>
    </row>
    <row r="203" spans="1:8" ht="12.75">
      <c r="A203" s="409" t="s">
        <v>482</v>
      </c>
      <c r="B203" s="413" t="s">
        <v>126</v>
      </c>
      <c r="C203" s="365" t="s">
        <v>483</v>
      </c>
      <c r="D203" s="365" t="s">
        <v>95</v>
      </c>
      <c r="E203" s="366" t="s">
        <v>532</v>
      </c>
      <c r="F203" s="368"/>
      <c r="G203" s="400">
        <f t="shared" si="24"/>
        <v>1738.6</v>
      </c>
      <c r="H203" s="400">
        <f t="shared" si="24"/>
        <v>0</v>
      </c>
    </row>
    <row r="204" spans="1:8" ht="12.75">
      <c r="A204" s="459" t="s">
        <v>174</v>
      </c>
      <c r="B204" s="413" t="s">
        <v>126</v>
      </c>
      <c r="C204" s="365" t="s">
        <v>483</v>
      </c>
      <c r="D204" s="365" t="s">
        <v>95</v>
      </c>
      <c r="E204" s="366" t="s">
        <v>532</v>
      </c>
      <c r="F204" s="368"/>
      <c r="G204" s="400">
        <f t="shared" si="24"/>
        <v>1738.6</v>
      </c>
      <c r="H204" s="400">
        <f t="shared" si="24"/>
        <v>0</v>
      </c>
    </row>
    <row r="205" spans="1:8" ht="12.75">
      <c r="A205" s="399" t="s">
        <v>360</v>
      </c>
      <c r="B205" s="413" t="s">
        <v>126</v>
      </c>
      <c r="C205" s="365" t="s">
        <v>483</v>
      </c>
      <c r="D205" s="365" t="s">
        <v>95</v>
      </c>
      <c r="E205" s="366" t="s">
        <v>532</v>
      </c>
      <c r="F205" s="368" t="s">
        <v>361</v>
      </c>
      <c r="G205" s="400">
        <f t="shared" si="24"/>
        <v>1738.6</v>
      </c>
      <c r="H205" s="400">
        <f t="shared" si="24"/>
        <v>0</v>
      </c>
    </row>
    <row r="206" spans="1:8" ht="12.75">
      <c r="A206" s="399" t="s">
        <v>362</v>
      </c>
      <c r="B206" s="413" t="s">
        <v>126</v>
      </c>
      <c r="C206" s="365" t="s">
        <v>483</v>
      </c>
      <c r="D206" s="365" t="s">
        <v>95</v>
      </c>
      <c r="E206" s="366" t="s">
        <v>532</v>
      </c>
      <c r="F206" s="368" t="s">
        <v>363</v>
      </c>
      <c r="G206" s="400">
        <f t="shared" si="24"/>
        <v>1738.6</v>
      </c>
      <c r="H206" s="400">
        <f t="shared" si="24"/>
        <v>0</v>
      </c>
    </row>
    <row r="207" spans="1:8" ht="12.75">
      <c r="A207" s="405" t="s">
        <v>174</v>
      </c>
      <c r="B207" s="413" t="s">
        <v>126</v>
      </c>
      <c r="C207" s="365" t="s">
        <v>483</v>
      </c>
      <c r="D207" s="365" t="s">
        <v>95</v>
      </c>
      <c r="E207" s="366" t="s">
        <v>532</v>
      </c>
      <c r="F207" s="368" t="s">
        <v>66</v>
      </c>
      <c r="G207" s="400">
        <v>1738.6</v>
      </c>
      <c r="H207" s="400">
        <v>0</v>
      </c>
    </row>
    <row r="208" spans="1:8" ht="12.75">
      <c r="A208" s="459"/>
      <c r="B208" s="413"/>
      <c r="C208" s="365"/>
      <c r="D208" s="365"/>
      <c r="E208" s="366"/>
      <c r="F208" s="368"/>
      <c r="G208" s="400"/>
      <c r="H208" s="400"/>
    </row>
    <row r="209" spans="1:8" ht="12.75">
      <c r="A209" s="399" t="s">
        <v>190</v>
      </c>
      <c r="B209" s="413" t="s">
        <v>126</v>
      </c>
      <c r="C209" s="365" t="s">
        <v>97</v>
      </c>
      <c r="D209" s="365" t="s">
        <v>349</v>
      </c>
      <c r="E209" s="364"/>
      <c r="F209" s="368"/>
      <c r="G209" s="400">
        <f aca="true" t="shared" si="25" ref="G209:H211">G210</f>
        <v>687.1</v>
      </c>
      <c r="H209" s="400">
        <f t="shared" si="25"/>
        <v>617.1</v>
      </c>
    </row>
    <row r="210" spans="1:8" ht="12.75">
      <c r="A210" s="399" t="s">
        <v>275</v>
      </c>
      <c r="B210" s="413" t="s">
        <v>126</v>
      </c>
      <c r="C210" s="365" t="s">
        <v>97</v>
      </c>
      <c r="D210" s="365" t="s">
        <v>90</v>
      </c>
      <c r="E210" s="364"/>
      <c r="F210" s="368"/>
      <c r="G210" s="400">
        <f t="shared" si="25"/>
        <v>687.1</v>
      </c>
      <c r="H210" s="400">
        <f t="shared" si="25"/>
        <v>617.1</v>
      </c>
    </row>
    <row r="211" spans="1:8" ht="12.75">
      <c r="A211" s="401" t="s">
        <v>414</v>
      </c>
      <c r="B211" s="413" t="s">
        <v>126</v>
      </c>
      <c r="C211" s="365" t="s">
        <v>97</v>
      </c>
      <c r="D211" s="365" t="s">
        <v>90</v>
      </c>
      <c r="E211" s="366" t="s">
        <v>415</v>
      </c>
      <c r="F211" s="414" t="s">
        <v>416</v>
      </c>
      <c r="G211" s="400">
        <f t="shared" si="25"/>
        <v>687.1</v>
      </c>
      <c r="H211" s="400">
        <f t="shared" si="25"/>
        <v>617.1</v>
      </c>
    </row>
    <row r="212" spans="1:8" ht="12.75">
      <c r="A212" s="401" t="s">
        <v>417</v>
      </c>
      <c r="B212" s="413" t="s">
        <v>126</v>
      </c>
      <c r="C212" s="365" t="s">
        <v>97</v>
      </c>
      <c r="D212" s="365" t="s">
        <v>90</v>
      </c>
      <c r="E212" s="366" t="s">
        <v>415</v>
      </c>
      <c r="F212" s="414" t="s">
        <v>418</v>
      </c>
      <c r="G212" s="400">
        <f>G213+G214</f>
        <v>687.1</v>
      </c>
      <c r="H212" s="400">
        <f>H213+H214</f>
        <v>617.1</v>
      </c>
    </row>
    <row r="213" spans="1:8" ht="12.75">
      <c r="A213" s="401" t="s">
        <v>192</v>
      </c>
      <c r="B213" s="413" t="s">
        <v>126</v>
      </c>
      <c r="C213" s="365" t="s">
        <v>97</v>
      </c>
      <c r="D213" s="365" t="s">
        <v>90</v>
      </c>
      <c r="E213" s="366" t="s">
        <v>415</v>
      </c>
      <c r="F213" s="414" t="s">
        <v>419</v>
      </c>
      <c r="G213" s="400">
        <v>687.1</v>
      </c>
      <c r="H213" s="400">
        <v>617.1</v>
      </c>
    </row>
    <row r="214" spans="1:8" ht="12.75">
      <c r="A214" s="401" t="s">
        <v>420</v>
      </c>
      <c r="B214" s="413" t="s">
        <v>126</v>
      </c>
      <c r="C214" s="365" t="s">
        <v>97</v>
      </c>
      <c r="D214" s="365" t="s">
        <v>90</v>
      </c>
      <c r="E214" s="366" t="s">
        <v>421</v>
      </c>
      <c r="F214" s="414" t="s">
        <v>422</v>
      </c>
      <c r="G214" s="400">
        <v>0</v>
      </c>
      <c r="H214" s="400">
        <v>0</v>
      </c>
    </row>
    <row r="215" spans="1:8" ht="12.75">
      <c r="A215" s="401"/>
      <c r="B215" s="413"/>
      <c r="C215" s="365"/>
      <c r="D215" s="365"/>
      <c r="E215" s="366"/>
      <c r="F215" s="414"/>
      <c r="G215" s="400"/>
      <c r="H215" s="400"/>
    </row>
    <row r="216" spans="1:8" ht="12.75">
      <c r="A216" s="399" t="s">
        <v>25</v>
      </c>
      <c r="B216" s="413" t="s">
        <v>126</v>
      </c>
      <c r="C216" s="365" t="s">
        <v>98</v>
      </c>
      <c r="D216" s="365" t="s">
        <v>349</v>
      </c>
      <c r="E216" s="364"/>
      <c r="F216" s="368"/>
      <c r="G216" s="400">
        <f aca="true" t="shared" si="26" ref="G216:H221">G217</f>
        <v>120</v>
      </c>
      <c r="H216" s="400">
        <f t="shared" si="26"/>
        <v>120</v>
      </c>
    </row>
    <row r="217" spans="1:8" ht="12.75">
      <c r="A217" s="399" t="s">
        <v>32</v>
      </c>
      <c r="B217" s="413" t="s">
        <v>126</v>
      </c>
      <c r="C217" s="365" t="s">
        <v>98</v>
      </c>
      <c r="D217" s="365" t="s">
        <v>90</v>
      </c>
      <c r="E217" s="364"/>
      <c r="F217" s="368"/>
      <c r="G217" s="400">
        <f t="shared" si="26"/>
        <v>120</v>
      </c>
      <c r="H217" s="400">
        <f t="shared" si="26"/>
        <v>120</v>
      </c>
    </row>
    <row r="218" spans="1:8" ht="12.75">
      <c r="A218" s="399" t="s">
        <v>279</v>
      </c>
      <c r="B218" s="413" t="s">
        <v>126</v>
      </c>
      <c r="C218" s="365" t="s">
        <v>98</v>
      </c>
      <c r="D218" s="365" t="s">
        <v>90</v>
      </c>
      <c r="E218" s="366" t="s">
        <v>204</v>
      </c>
      <c r="F218" s="368"/>
      <c r="G218" s="400">
        <f t="shared" si="26"/>
        <v>120</v>
      </c>
      <c r="H218" s="400">
        <f t="shared" si="26"/>
        <v>120</v>
      </c>
    </row>
    <row r="219" spans="1:8" ht="25.5">
      <c r="A219" s="399" t="s">
        <v>423</v>
      </c>
      <c r="B219" s="413" t="s">
        <v>126</v>
      </c>
      <c r="C219" s="365" t="s">
        <v>98</v>
      </c>
      <c r="D219" s="365" t="s">
        <v>90</v>
      </c>
      <c r="E219" s="366" t="s">
        <v>204</v>
      </c>
      <c r="F219" s="368"/>
      <c r="G219" s="400">
        <f t="shared" si="26"/>
        <v>120</v>
      </c>
      <c r="H219" s="400">
        <f t="shared" si="26"/>
        <v>120</v>
      </c>
    </row>
    <row r="220" spans="1:8" ht="12.75">
      <c r="A220" s="399" t="s">
        <v>424</v>
      </c>
      <c r="B220" s="413" t="s">
        <v>126</v>
      </c>
      <c r="C220" s="365" t="s">
        <v>98</v>
      </c>
      <c r="D220" s="365" t="s">
        <v>90</v>
      </c>
      <c r="E220" s="366" t="s">
        <v>204</v>
      </c>
      <c r="F220" s="368" t="s">
        <v>425</v>
      </c>
      <c r="G220" s="400">
        <f t="shared" si="26"/>
        <v>120</v>
      </c>
      <c r="H220" s="400">
        <f t="shared" si="26"/>
        <v>120</v>
      </c>
    </row>
    <row r="221" spans="1:8" ht="12.75">
      <c r="A221" s="401" t="s">
        <v>426</v>
      </c>
      <c r="B221" s="413" t="s">
        <v>126</v>
      </c>
      <c r="C221" s="365" t="s">
        <v>98</v>
      </c>
      <c r="D221" s="365" t="s">
        <v>90</v>
      </c>
      <c r="E221" s="366" t="s">
        <v>204</v>
      </c>
      <c r="F221" s="414" t="s">
        <v>427</v>
      </c>
      <c r="G221" s="400">
        <f t="shared" si="26"/>
        <v>120</v>
      </c>
      <c r="H221" s="400">
        <f t="shared" si="26"/>
        <v>120</v>
      </c>
    </row>
    <row r="222" spans="1:8" ht="12.75">
      <c r="A222" s="401" t="s">
        <v>194</v>
      </c>
      <c r="B222" s="413" t="s">
        <v>126</v>
      </c>
      <c r="C222" s="365" t="s">
        <v>98</v>
      </c>
      <c r="D222" s="365" t="s">
        <v>90</v>
      </c>
      <c r="E222" s="366" t="s">
        <v>204</v>
      </c>
      <c r="F222" s="414" t="s">
        <v>217</v>
      </c>
      <c r="G222" s="400">
        <v>120</v>
      </c>
      <c r="H222" s="400">
        <v>120</v>
      </c>
    </row>
    <row r="223" spans="1:8" ht="12.75">
      <c r="A223" s="401"/>
      <c r="B223" s="413"/>
      <c r="C223" s="365"/>
      <c r="D223" s="365"/>
      <c r="E223" s="366"/>
      <c r="F223" s="414"/>
      <c r="G223" s="400"/>
      <c r="H223" s="400"/>
    </row>
    <row r="224" spans="1:8" ht="12.75">
      <c r="A224" s="401" t="s">
        <v>428</v>
      </c>
      <c r="B224" s="413" t="s">
        <v>126</v>
      </c>
      <c r="C224" s="413" t="s">
        <v>101</v>
      </c>
      <c r="D224" s="413" t="s">
        <v>349</v>
      </c>
      <c r="E224" s="366"/>
      <c r="F224" s="414"/>
      <c r="G224" s="400">
        <f>G225</f>
        <v>8</v>
      </c>
      <c r="H224" s="400">
        <f>H225</f>
        <v>8</v>
      </c>
    </row>
    <row r="225" spans="1:8" ht="12.75">
      <c r="A225" s="401" t="s">
        <v>33</v>
      </c>
      <c r="B225" s="413" t="s">
        <v>126</v>
      </c>
      <c r="C225" s="413" t="s">
        <v>101</v>
      </c>
      <c r="D225" s="413" t="s">
        <v>90</v>
      </c>
      <c r="E225" s="366" t="s">
        <v>403</v>
      </c>
      <c r="F225" s="414"/>
      <c r="G225" s="400">
        <f>G226+G230+G233</f>
        <v>8</v>
      </c>
      <c r="H225" s="400">
        <f>H226+H230+H233</f>
        <v>8</v>
      </c>
    </row>
    <row r="226" spans="1:8" ht="25.5">
      <c r="A226" s="401" t="s">
        <v>429</v>
      </c>
      <c r="B226" s="413" t="s">
        <v>126</v>
      </c>
      <c r="C226" s="413" t="s">
        <v>101</v>
      </c>
      <c r="D226" s="413" t="s">
        <v>90</v>
      </c>
      <c r="E226" s="366" t="s">
        <v>197</v>
      </c>
      <c r="F226" s="414"/>
      <c r="G226" s="400">
        <f aca="true" t="shared" si="27" ref="G226:H228">G227</f>
        <v>8</v>
      </c>
      <c r="H226" s="400">
        <f t="shared" si="27"/>
        <v>8</v>
      </c>
    </row>
    <row r="227" spans="1:8" ht="12.75">
      <c r="A227" s="399" t="s">
        <v>360</v>
      </c>
      <c r="B227" s="413" t="s">
        <v>126</v>
      </c>
      <c r="C227" s="413" t="s">
        <v>101</v>
      </c>
      <c r="D227" s="413" t="s">
        <v>90</v>
      </c>
      <c r="E227" s="366" t="s">
        <v>197</v>
      </c>
      <c r="F227" s="368" t="s">
        <v>361</v>
      </c>
      <c r="G227" s="400">
        <f t="shared" si="27"/>
        <v>8</v>
      </c>
      <c r="H227" s="400">
        <f t="shared" si="27"/>
        <v>8</v>
      </c>
    </row>
    <row r="228" spans="1:8" ht="12.75">
      <c r="A228" s="399" t="s">
        <v>362</v>
      </c>
      <c r="B228" s="413" t="s">
        <v>126</v>
      </c>
      <c r="C228" s="413" t="s">
        <v>101</v>
      </c>
      <c r="D228" s="413" t="s">
        <v>90</v>
      </c>
      <c r="E228" s="366" t="s">
        <v>197</v>
      </c>
      <c r="F228" s="368" t="s">
        <v>363</v>
      </c>
      <c r="G228" s="400">
        <f t="shared" si="27"/>
        <v>8</v>
      </c>
      <c r="H228" s="400">
        <f t="shared" si="27"/>
        <v>8</v>
      </c>
    </row>
    <row r="229" spans="1:8" ht="11.25" customHeight="1">
      <c r="A229" s="399" t="s">
        <v>174</v>
      </c>
      <c r="B229" s="413" t="s">
        <v>126</v>
      </c>
      <c r="C229" s="413" t="s">
        <v>101</v>
      </c>
      <c r="D229" s="413" t="s">
        <v>90</v>
      </c>
      <c r="E229" s="366" t="s">
        <v>197</v>
      </c>
      <c r="F229" s="368" t="s">
        <v>66</v>
      </c>
      <c r="G229" s="400">
        <v>8</v>
      </c>
      <c r="H229" s="400">
        <v>8</v>
      </c>
    </row>
    <row r="230" spans="1:8" ht="12.75" hidden="1">
      <c r="A230" s="399" t="s">
        <v>360</v>
      </c>
      <c r="B230" s="413" t="s">
        <v>126</v>
      </c>
      <c r="C230" s="413" t="s">
        <v>101</v>
      </c>
      <c r="D230" s="413" t="s">
        <v>90</v>
      </c>
      <c r="E230" s="366" t="s">
        <v>211</v>
      </c>
      <c r="F230" s="368" t="s">
        <v>361</v>
      </c>
      <c r="G230" s="400">
        <f>G231</f>
        <v>0</v>
      </c>
      <c r="H230" s="400">
        <f>H231</f>
        <v>0</v>
      </c>
    </row>
    <row r="231" spans="1:8" ht="12.75" hidden="1">
      <c r="A231" s="399" t="s">
        <v>362</v>
      </c>
      <c r="B231" s="413" t="s">
        <v>126</v>
      </c>
      <c r="C231" s="413" t="s">
        <v>101</v>
      </c>
      <c r="D231" s="413" t="s">
        <v>90</v>
      </c>
      <c r="E231" s="366" t="s">
        <v>211</v>
      </c>
      <c r="F231" s="368" t="s">
        <v>363</v>
      </c>
      <c r="G231" s="400">
        <f>G232</f>
        <v>0</v>
      </c>
      <c r="H231" s="400">
        <f>H232</f>
        <v>0</v>
      </c>
    </row>
    <row r="232" spans="1:8" ht="12.75" hidden="1">
      <c r="A232" s="399" t="s">
        <v>174</v>
      </c>
      <c r="B232" s="413" t="s">
        <v>126</v>
      </c>
      <c r="C232" s="413" t="s">
        <v>101</v>
      </c>
      <c r="D232" s="413" t="s">
        <v>90</v>
      </c>
      <c r="E232" s="366" t="s">
        <v>211</v>
      </c>
      <c r="F232" s="368" t="s">
        <v>66</v>
      </c>
      <c r="G232" s="400">
        <v>0</v>
      </c>
      <c r="H232" s="400">
        <v>0</v>
      </c>
    </row>
    <row r="233" spans="1:8" ht="12.75" hidden="1">
      <c r="A233" s="399" t="s">
        <v>430</v>
      </c>
      <c r="B233" s="413" t="s">
        <v>126</v>
      </c>
      <c r="C233" s="413" t="s">
        <v>101</v>
      </c>
      <c r="D233" s="413" t="s">
        <v>90</v>
      </c>
      <c r="E233" s="366" t="s">
        <v>211</v>
      </c>
      <c r="F233" s="368" t="s">
        <v>425</v>
      </c>
      <c r="G233" s="400">
        <f>G234+G235+G236</f>
        <v>0</v>
      </c>
      <c r="H233" s="400">
        <f>H234+H235+H236</f>
        <v>0</v>
      </c>
    </row>
    <row r="234" spans="1:8" ht="12.75" hidden="1">
      <c r="A234" s="399" t="s">
        <v>431</v>
      </c>
      <c r="B234" s="413" t="s">
        <v>126</v>
      </c>
      <c r="C234" s="413" t="s">
        <v>101</v>
      </c>
      <c r="D234" s="413" t="s">
        <v>90</v>
      </c>
      <c r="E234" s="366" t="s">
        <v>211</v>
      </c>
      <c r="F234" s="368" t="s">
        <v>432</v>
      </c>
      <c r="G234" s="400">
        <v>0</v>
      </c>
      <c r="H234" s="400">
        <v>0</v>
      </c>
    </row>
    <row r="235" spans="1:8" ht="12.75" hidden="1">
      <c r="A235" s="399" t="s">
        <v>431</v>
      </c>
      <c r="B235" s="413" t="s">
        <v>126</v>
      </c>
      <c r="C235" s="413" t="s">
        <v>101</v>
      </c>
      <c r="D235" s="413" t="s">
        <v>90</v>
      </c>
      <c r="E235" s="366" t="s">
        <v>433</v>
      </c>
      <c r="F235" s="368" t="s">
        <v>432</v>
      </c>
      <c r="G235" s="400">
        <v>0</v>
      </c>
      <c r="H235" s="400">
        <v>0</v>
      </c>
    </row>
    <row r="236" spans="1:8" ht="12.75" hidden="1">
      <c r="A236" s="399" t="s">
        <v>431</v>
      </c>
      <c r="B236" s="413" t="s">
        <v>126</v>
      </c>
      <c r="C236" s="413" t="s">
        <v>101</v>
      </c>
      <c r="D236" s="413" t="s">
        <v>90</v>
      </c>
      <c r="E236" s="366" t="s">
        <v>434</v>
      </c>
      <c r="F236" s="368" t="s">
        <v>432</v>
      </c>
      <c r="G236" s="400">
        <v>0</v>
      </c>
      <c r="H236" s="400">
        <v>0</v>
      </c>
    </row>
    <row r="237" spans="1:8" ht="12.75">
      <c r="A237" s="399"/>
      <c r="B237" s="413"/>
      <c r="C237" s="413"/>
      <c r="D237" s="413"/>
      <c r="E237" s="366"/>
      <c r="F237" s="368"/>
      <c r="G237" s="400"/>
      <c r="H237" s="400"/>
    </row>
    <row r="238" spans="1:8" ht="12.75">
      <c r="A238" s="501" t="s">
        <v>510</v>
      </c>
      <c r="B238" s="499" t="s">
        <v>126</v>
      </c>
      <c r="C238" s="495" t="s">
        <v>93</v>
      </c>
      <c r="D238" s="495"/>
      <c r="E238" s="496"/>
      <c r="F238" s="497"/>
      <c r="G238" s="498">
        <f aca="true" t="shared" si="28" ref="G238:H240">G239</f>
        <v>2</v>
      </c>
      <c r="H238" s="498">
        <f t="shared" si="28"/>
        <v>2</v>
      </c>
    </row>
    <row r="239" spans="1:8" ht="12.75">
      <c r="A239" s="502" t="s">
        <v>511</v>
      </c>
      <c r="B239" s="500" t="s">
        <v>126</v>
      </c>
      <c r="C239" s="423" t="s">
        <v>93</v>
      </c>
      <c r="D239" s="423" t="s">
        <v>90</v>
      </c>
      <c r="E239" s="428"/>
      <c r="F239" s="426"/>
      <c r="G239" s="427">
        <f t="shared" si="28"/>
        <v>2</v>
      </c>
      <c r="H239" s="427">
        <f t="shared" si="28"/>
        <v>2</v>
      </c>
    </row>
    <row r="240" spans="1:8" ht="12.75">
      <c r="A240" s="502" t="s">
        <v>527</v>
      </c>
      <c r="B240" s="500" t="s">
        <v>126</v>
      </c>
      <c r="C240" s="423" t="s">
        <v>93</v>
      </c>
      <c r="D240" s="423" t="s">
        <v>90</v>
      </c>
      <c r="E240" s="428"/>
      <c r="F240" s="426" t="s">
        <v>529</v>
      </c>
      <c r="G240" s="427">
        <f t="shared" si="28"/>
        <v>2</v>
      </c>
      <c r="H240" s="427">
        <f t="shared" si="28"/>
        <v>2</v>
      </c>
    </row>
    <row r="241" spans="1:8" ht="12.75">
      <c r="A241" s="502" t="s">
        <v>527</v>
      </c>
      <c r="B241" s="500" t="s">
        <v>126</v>
      </c>
      <c r="C241" s="423" t="s">
        <v>93</v>
      </c>
      <c r="D241" s="423" t="s">
        <v>90</v>
      </c>
      <c r="E241" s="428" t="s">
        <v>530</v>
      </c>
      <c r="F241" s="426" t="s">
        <v>528</v>
      </c>
      <c r="G241" s="427">
        <v>2</v>
      </c>
      <c r="H241" s="400">
        <v>2</v>
      </c>
    </row>
    <row r="242" spans="1:8" ht="12.75">
      <c r="A242" s="502"/>
      <c r="B242" s="500"/>
      <c r="C242" s="423"/>
      <c r="D242" s="423"/>
      <c r="E242" s="428"/>
      <c r="F242" s="426"/>
      <c r="G242" s="427"/>
      <c r="H242" s="400"/>
    </row>
    <row r="243" spans="1:8" ht="12.75">
      <c r="A243" s="401" t="s">
        <v>85</v>
      </c>
      <c r="B243" s="413" t="s">
        <v>126</v>
      </c>
      <c r="C243" s="413" t="s">
        <v>99</v>
      </c>
      <c r="D243" s="413" t="s">
        <v>349</v>
      </c>
      <c r="E243" s="364"/>
      <c r="F243" s="368"/>
      <c r="G243" s="400">
        <f>G244</f>
        <v>405</v>
      </c>
      <c r="H243" s="400">
        <f>H244</f>
        <v>405</v>
      </c>
    </row>
    <row r="244" spans="1:8" ht="12.75">
      <c r="A244" s="399" t="s">
        <v>284</v>
      </c>
      <c r="B244" s="413" t="s">
        <v>126</v>
      </c>
      <c r="C244" s="413" t="s">
        <v>99</v>
      </c>
      <c r="D244" s="413" t="s">
        <v>96</v>
      </c>
      <c r="E244" s="366" t="s">
        <v>86</v>
      </c>
      <c r="F244" s="368" t="s">
        <v>435</v>
      </c>
      <c r="G244" s="400">
        <f>G245</f>
        <v>405</v>
      </c>
      <c r="H244" s="400">
        <f>H245</f>
        <v>405</v>
      </c>
    </row>
    <row r="245" spans="1:8" ht="12.75">
      <c r="A245" s="399" t="s">
        <v>88</v>
      </c>
      <c r="B245" s="413" t="s">
        <v>126</v>
      </c>
      <c r="C245" s="413" t="s">
        <v>99</v>
      </c>
      <c r="D245" s="413" t="s">
        <v>96</v>
      </c>
      <c r="E245" s="366" t="s">
        <v>86</v>
      </c>
      <c r="F245" s="368" t="s">
        <v>87</v>
      </c>
      <c r="G245" s="400">
        <v>405</v>
      </c>
      <c r="H245" s="400">
        <v>405</v>
      </c>
    </row>
    <row r="246" spans="1:8" ht="15.75">
      <c r="A246" s="448" t="s">
        <v>2</v>
      </c>
      <c r="B246" s="460"/>
      <c r="C246" s="460"/>
      <c r="D246" s="460"/>
      <c r="E246" s="460"/>
      <c r="F246" s="504"/>
      <c r="G246" s="505">
        <f>G14</f>
        <v>18015.03</v>
      </c>
      <c r="H246" s="476">
        <f>H14</f>
        <v>15721.4</v>
      </c>
    </row>
  </sheetData>
  <sheetProtection/>
  <mergeCells count="4">
    <mergeCell ref="A11:G11"/>
    <mergeCell ref="A8:I8"/>
    <mergeCell ref="A9:I9"/>
    <mergeCell ref="A10:G10"/>
  </mergeCells>
  <printOptions/>
  <pageMargins left="0.2362204724409449" right="0.2362204724409449" top="0.35433070866141736" bottom="0" header="0.31496062992125984" footer="0.31496062992125984"/>
  <pageSetup horizontalDpi="600" verticalDpi="600" orientation="portrait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.00390625" style="0" customWidth="1"/>
    <col min="2" max="2" width="51.125" style="0" customWidth="1"/>
    <col min="3" max="3" width="16.25390625" style="0" customWidth="1"/>
    <col min="4" max="4" width="11.25390625" style="0" customWidth="1"/>
    <col min="5" max="5" width="12.75390625" style="0" customWidth="1"/>
    <col min="6" max="6" width="12.875" style="0" customWidth="1"/>
    <col min="7" max="7" width="14.875" style="0" customWidth="1"/>
  </cols>
  <sheetData>
    <row r="1" ht="12.75">
      <c r="F1" s="1" t="s">
        <v>436</v>
      </c>
    </row>
    <row r="2" ht="12.75">
      <c r="F2" s="1" t="s">
        <v>309</v>
      </c>
    </row>
    <row r="3" ht="12.75">
      <c r="F3" s="1" t="s">
        <v>310</v>
      </c>
    </row>
    <row r="4" ht="12.75">
      <c r="F4" s="1" t="s">
        <v>460</v>
      </c>
    </row>
    <row r="5" ht="12.75">
      <c r="F5" s="1" t="s">
        <v>459</v>
      </c>
    </row>
    <row r="6" ht="12.75">
      <c r="F6" s="1"/>
    </row>
    <row r="7" spans="1:8" ht="12.75">
      <c r="A7" s="177"/>
      <c r="B7" s="177"/>
      <c r="C7" s="177"/>
      <c r="D7" s="177"/>
      <c r="E7" s="177"/>
      <c r="F7" s="11"/>
      <c r="G7" s="177"/>
      <c r="H7" s="177"/>
    </row>
    <row r="8" spans="1:8" ht="33.75" customHeight="1">
      <c r="A8" s="522" t="s">
        <v>469</v>
      </c>
      <c r="B8" s="522"/>
      <c r="C8" s="522"/>
      <c r="D8" s="522"/>
      <c r="E8" s="522"/>
      <c r="F8" s="522"/>
      <c r="G8" s="522"/>
      <c r="H8" s="522"/>
    </row>
    <row r="9" spans="1:8" ht="18.75">
      <c r="A9" s="178"/>
      <c r="B9" s="177"/>
      <c r="C9" s="177"/>
      <c r="D9" s="177"/>
      <c r="E9" s="177"/>
      <c r="F9" s="177"/>
      <c r="G9" s="177"/>
      <c r="H9" s="177"/>
    </row>
    <row r="10" spans="1:8" ht="25.5">
      <c r="A10" s="179" t="s">
        <v>437</v>
      </c>
      <c r="B10" s="179" t="s">
        <v>438</v>
      </c>
      <c r="C10" s="179" t="s">
        <v>439</v>
      </c>
      <c r="D10" s="179" t="s">
        <v>19</v>
      </c>
      <c r="E10" s="179" t="s">
        <v>20</v>
      </c>
      <c r="F10" s="179" t="s">
        <v>35</v>
      </c>
      <c r="G10" s="179" t="s">
        <v>440</v>
      </c>
      <c r="H10" s="179" t="s">
        <v>0</v>
      </c>
    </row>
    <row r="11" spans="1:8" ht="42.75" customHeight="1">
      <c r="A11" s="180">
        <v>1</v>
      </c>
      <c r="B11" s="183" t="s">
        <v>531</v>
      </c>
      <c r="C11" s="183" t="s">
        <v>441</v>
      </c>
      <c r="D11" s="184" t="s">
        <v>126</v>
      </c>
      <c r="E11" s="184" t="s">
        <v>442</v>
      </c>
      <c r="F11" s="184" t="s">
        <v>71</v>
      </c>
      <c r="G11" s="184" t="s">
        <v>66</v>
      </c>
      <c r="H11" s="185">
        <v>3336.7</v>
      </c>
    </row>
    <row r="12" spans="1:8" ht="12.75">
      <c r="A12" s="181"/>
      <c r="B12" s="55" t="s">
        <v>443</v>
      </c>
      <c r="C12" s="55"/>
      <c r="D12" s="55"/>
      <c r="E12" s="55"/>
      <c r="F12" s="55"/>
      <c r="G12" s="55"/>
      <c r="H12" s="182">
        <f>SUM(H11:H11)</f>
        <v>3336.7</v>
      </c>
    </row>
  </sheetData>
  <sheetProtection/>
  <mergeCells count="1"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.00390625" style="0" customWidth="1"/>
    <col min="2" max="2" width="51.125" style="0" customWidth="1"/>
    <col min="3" max="3" width="16.25390625" style="0" customWidth="1"/>
    <col min="4" max="4" width="11.25390625" style="0" customWidth="1"/>
    <col min="5" max="5" width="12.75390625" style="0" customWidth="1"/>
    <col min="6" max="6" width="12.875" style="0" customWidth="1"/>
    <col min="7" max="7" width="14.875" style="0" customWidth="1"/>
  </cols>
  <sheetData>
    <row r="1" ht="12.75">
      <c r="F1" s="1" t="s">
        <v>456</v>
      </c>
    </row>
    <row r="2" ht="12.75">
      <c r="F2" s="1" t="s">
        <v>309</v>
      </c>
    </row>
    <row r="3" ht="12.75">
      <c r="F3" s="1" t="s">
        <v>310</v>
      </c>
    </row>
    <row r="4" ht="12.75">
      <c r="F4" s="1" t="s">
        <v>460</v>
      </c>
    </row>
    <row r="5" ht="12.75">
      <c r="F5" s="1" t="s">
        <v>459</v>
      </c>
    </row>
    <row r="6" ht="12.75">
      <c r="F6" s="1"/>
    </row>
    <row r="7" spans="1:8" ht="32.25" customHeight="1">
      <c r="A7" s="522" t="s">
        <v>470</v>
      </c>
      <c r="B7" s="522"/>
      <c r="C7" s="522"/>
      <c r="D7" s="522"/>
      <c r="E7" s="522"/>
      <c r="F7" s="522"/>
      <c r="G7" s="522"/>
      <c r="H7" s="522"/>
    </row>
    <row r="8" spans="1:8" ht="18.75">
      <c r="A8" s="178"/>
      <c r="B8" s="177"/>
      <c r="C8" s="177"/>
      <c r="D8" s="177"/>
      <c r="E8" s="177"/>
      <c r="F8" s="177"/>
      <c r="G8" s="177"/>
      <c r="H8" s="177"/>
    </row>
    <row r="9" spans="1:9" ht="25.5">
      <c r="A9" s="179" t="s">
        <v>437</v>
      </c>
      <c r="B9" s="179" t="s">
        <v>438</v>
      </c>
      <c r="C9" s="179" t="s">
        <v>439</v>
      </c>
      <c r="D9" s="179" t="s">
        <v>19</v>
      </c>
      <c r="E9" s="179" t="s">
        <v>20</v>
      </c>
      <c r="F9" s="179" t="s">
        <v>35</v>
      </c>
      <c r="G9" s="179" t="s">
        <v>440</v>
      </c>
      <c r="H9" s="179" t="s">
        <v>457</v>
      </c>
      <c r="I9" s="179" t="s">
        <v>484</v>
      </c>
    </row>
    <row r="10" spans="1:9" ht="51">
      <c r="A10" s="180">
        <v>1</v>
      </c>
      <c r="B10" s="183" t="s">
        <v>531</v>
      </c>
      <c r="C10" s="183" t="s">
        <v>441</v>
      </c>
      <c r="D10" s="184" t="s">
        <v>126</v>
      </c>
      <c r="E10" s="184" t="s">
        <v>442</v>
      </c>
      <c r="F10" s="184" t="s">
        <v>71</v>
      </c>
      <c r="G10" s="184" t="s">
        <v>66</v>
      </c>
      <c r="H10" s="185">
        <v>3472.3</v>
      </c>
      <c r="I10" s="185"/>
    </row>
    <row r="11" spans="1:9" ht="41.25" customHeight="1">
      <c r="A11" s="180"/>
      <c r="B11" s="183" t="s">
        <v>531</v>
      </c>
      <c r="C11" s="183" t="s">
        <v>441</v>
      </c>
      <c r="D11" s="184" t="s">
        <v>126</v>
      </c>
      <c r="E11" s="184" t="s">
        <v>442</v>
      </c>
      <c r="F11" s="184" t="s">
        <v>71</v>
      </c>
      <c r="G11" s="184" t="s">
        <v>66</v>
      </c>
      <c r="H11" s="185"/>
      <c r="I11" s="185">
        <v>3696.2</v>
      </c>
    </row>
    <row r="12" spans="1:9" ht="12.75">
      <c r="A12" s="181"/>
      <c r="B12" s="55" t="s">
        <v>443</v>
      </c>
      <c r="C12" s="55"/>
      <c r="D12" s="55"/>
      <c r="E12" s="55"/>
      <c r="F12" s="55"/>
      <c r="G12" s="55"/>
      <c r="H12" s="182">
        <f>H10</f>
        <v>3472.3</v>
      </c>
      <c r="I12" s="182">
        <f>SUM(I10:I11)</f>
        <v>3696.2</v>
      </c>
    </row>
  </sheetData>
  <sheetProtection/>
  <mergeCells count="1"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0">
      <selection activeCell="D15" sqref="D15"/>
    </sheetView>
  </sheetViews>
  <sheetFormatPr defaultColWidth="9.00390625" defaultRowHeight="12.75"/>
  <cols>
    <col min="1" max="1" width="54.125" style="0" customWidth="1"/>
    <col min="2" max="2" width="19.875" style="0" customWidth="1"/>
    <col min="3" max="3" width="16.75390625" style="0" customWidth="1"/>
    <col min="4" max="4" width="18.875" style="0" customWidth="1"/>
  </cols>
  <sheetData>
    <row r="1" ht="12.75">
      <c r="C1" s="1" t="s">
        <v>136</v>
      </c>
    </row>
    <row r="2" ht="12.75">
      <c r="C2" s="1" t="s">
        <v>309</v>
      </c>
    </row>
    <row r="3" ht="12.75">
      <c r="C3" s="1" t="s">
        <v>310</v>
      </c>
    </row>
    <row r="4" ht="12.75">
      <c r="C4" s="1" t="s">
        <v>460</v>
      </c>
    </row>
    <row r="5" ht="12.75">
      <c r="C5" s="1" t="s">
        <v>459</v>
      </c>
    </row>
    <row r="6" spans="1:2" ht="15.75">
      <c r="A6" s="20"/>
      <c r="B6" s="20"/>
    </row>
    <row r="7" spans="1:4" ht="33" customHeight="1">
      <c r="A7" s="523" t="s">
        <v>506</v>
      </c>
      <c r="B7" s="523"/>
      <c r="C7" s="523"/>
      <c r="D7" s="523"/>
    </row>
    <row r="8" spans="1:4" ht="15.75">
      <c r="A8" s="461"/>
      <c r="B8" s="461"/>
      <c r="C8" s="461"/>
      <c r="D8" s="461"/>
    </row>
    <row r="9" spans="1:4" ht="15.75">
      <c r="A9" s="462"/>
      <c r="B9" s="462"/>
      <c r="C9" s="462"/>
      <c r="D9" s="463" t="s">
        <v>494</v>
      </c>
    </row>
    <row r="10" spans="1:4" ht="15.75">
      <c r="A10" s="464" t="s">
        <v>495</v>
      </c>
      <c r="B10" s="465" t="s">
        <v>496</v>
      </c>
      <c r="C10" s="465" t="s">
        <v>497</v>
      </c>
      <c r="D10" s="466" t="s">
        <v>507</v>
      </c>
    </row>
    <row r="11" spans="1:4" ht="15.75">
      <c r="A11" s="467" t="s">
        <v>107</v>
      </c>
      <c r="B11" s="468">
        <f>B13</f>
        <v>470.8</v>
      </c>
      <c r="C11" s="468">
        <f>C13</f>
        <v>477.7</v>
      </c>
      <c r="D11" s="468">
        <f>D13</f>
        <v>489.00000000000006</v>
      </c>
    </row>
    <row r="12" spans="1:4" ht="15.75">
      <c r="A12" s="467" t="s">
        <v>108</v>
      </c>
      <c r="B12" s="468"/>
      <c r="C12" s="468"/>
      <c r="D12" s="468"/>
    </row>
    <row r="13" spans="1:4" ht="31.5">
      <c r="A13" s="469" t="s">
        <v>498</v>
      </c>
      <c r="B13" s="470">
        <f>B14+B15</f>
        <v>470.8</v>
      </c>
      <c r="C13" s="470">
        <f>C14+C15</f>
        <v>477.7</v>
      </c>
      <c r="D13" s="470">
        <f>D14+D15</f>
        <v>489.00000000000006</v>
      </c>
    </row>
    <row r="14" spans="1:4" ht="15.75">
      <c r="A14" s="471" t="s">
        <v>499</v>
      </c>
      <c r="B14" s="472">
        <v>470.8</v>
      </c>
      <c r="C14" s="472">
        <f>470.8+477.7-470.8</f>
        <v>477.7</v>
      </c>
      <c r="D14" s="472">
        <f>477.7+489-477.7</f>
        <v>489.00000000000006</v>
      </c>
    </row>
    <row r="15" spans="1:4" ht="15.75">
      <c r="A15" s="471" t="s">
        <v>500</v>
      </c>
      <c r="B15" s="472">
        <v>0</v>
      </c>
      <c r="C15" s="472">
        <v>0</v>
      </c>
      <c r="D15" s="472">
        <v>0</v>
      </c>
    </row>
    <row r="16" spans="1:4" ht="47.25">
      <c r="A16" s="467" t="s">
        <v>501</v>
      </c>
      <c r="B16" s="473" t="s">
        <v>534</v>
      </c>
      <c r="C16" s="473" t="s">
        <v>534</v>
      </c>
      <c r="D16" s="473" t="s">
        <v>534</v>
      </c>
    </row>
    <row r="17" spans="1:4" ht="47.25">
      <c r="A17" s="469" t="s">
        <v>502</v>
      </c>
      <c r="B17" s="470">
        <v>0</v>
      </c>
      <c r="C17" s="470">
        <v>0</v>
      </c>
      <c r="D17" s="470">
        <v>0</v>
      </c>
    </row>
    <row r="18" spans="1:4" ht="15.75">
      <c r="A18" s="471" t="s">
        <v>499</v>
      </c>
      <c r="B18" s="472">
        <v>0</v>
      </c>
      <c r="C18" s="472">
        <v>0</v>
      </c>
      <c r="D18" s="472">
        <v>0</v>
      </c>
    </row>
    <row r="19" spans="1:4" ht="15.75">
      <c r="A19" s="471" t="s">
        <v>500</v>
      </c>
      <c r="B19" s="472">
        <v>0</v>
      </c>
      <c r="C19" s="472">
        <v>0</v>
      </c>
      <c r="D19" s="472">
        <v>0</v>
      </c>
    </row>
    <row r="20" spans="1:4" ht="15.75">
      <c r="A20" s="469" t="s">
        <v>503</v>
      </c>
      <c r="B20" s="470"/>
      <c r="C20" s="470"/>
      <c r="D20" s="470"/>
    </row>
    <row r="21" spans="1:4" ht="63">
      <c r="A21" s="469" t="s">
        <v>504</v>
      </c>
      <c r="B21" s="470">
        <v>0</v>
      </c>
      <c r="C21" s="470">
        <v>0</v>
      </c>
      <c r="D21" s="470">
        <v>0</v>
      </c>
    </row>
    <row r="22" spans="1:4" ht="15.75">
      <c r="A22" s="471" t="s">
        <v>500</v>
      </c>
      <c r="B22" s="474">
        <v>0</v>
      </c>
      <c r="C22" s="474">
        <v>0</v>
      </c>
      <c r="D22" s="474">
        <v>0</v>
      </c>
    </row>
    <row r="23" spans="1:4" ht="47.25">
      <c r="A23" s="469" t="s">
        <v>505</v>
      </c>
      <c r="B23" s="470">
        <v>0</v>
      </c>
      <c r="C23" s="470">
        <v>0</v>
      </c>
      <c r="D23" s="470">
        <v>0</v>
      </c>
    </row>
    <row r="24" spans="1:4" ht="15.75">
      <c r="A24" s="475" t="s">
        <v>499</v>
      </c>
      <c r="B24" s="474">
        <v>0</v>
      </c>
      <c r="C24" s="474">
        <v>0</v>
      </c>
      <c r="D24" s="474">
        <v>0</v>
      </c>
    </row>
    <row r="25" spans="1:4" ht="15.75">
      <c r="A25" s="475" t="s">
        <v>500</v>
      </c>
      <c r="B25" s="474">
        <v>0</v>
      </c>
      <c r="C25" s="474">
        <v>0</v>
      </c>
      <c r="D25" s="474">
        <v>0</v>
      </c>
    </row>
    <row r="26" spans="1:4" ht="47.25">
      <c r="A26" s="467" t="s">
        <v>501</v>
      </c>
      <c r="B26" s="473"/>
      <c r="C26" s="473"/>
      <c r="D26" s="473"/>
    </row>
  </sheetData>
  <sheetProtection/>
  <mergeCells count="1"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21"/>
  <sheetViews>
    <sheetView zoomScalePageLayoutView="0" workbookViewId="0" topLeftCell="A1">
      <selection activeCell="A22" sqref="A22:IV35"/>
    </sheetView>
  </sheetViews>
  <sheetFormatPr defaultColWidth="9.00390625" defaultRowHeight="12.75"/>
  <cols>
    <col min="1" max="1" width="72.375" style="0" customWidth="1"/>
    <col min="2" max="2" width="27.875" style="0" customWidth="1"/>
    <col min="3" max="3" width="12.875" style="0" customWidth="1"/>
  </cols>
  <sheetData>
    <row r="1" ht="12.75">
      <c r="B1" s="1" t="s">
        <v>509</v>
      </c>
    </row>
    <row r="2" ht="12.75">
      <c r="B2" s="1" t="s">
        <v>309</v>
      </c>
    </row>
    <row r="3" ht="12.75">
      <c r="B3" s="1" t="s">
        <v>310</v>
      </c>
    </row>
    <row r="4" ht="12.75">
      <c r="B4" s="1" t="s">
        <v>460</v>
      </c>
    </row>
    <row r="5" ht="12.75">
      <c r="B5" s="1" t="s">
        <v>459</v>
      </c>
    </row>
    <row r="6" ht="12.75">
      <c r="B6" s="1"/>
    </row>
    <row r="7" spans="1:3" ht="18">
      <c r="A7" s="524" t="s">
        <v>471</v>
      </c>
      <c r="B7" s="524"/>
      <c r="C7" s="524"/>
    </row>
    <row r="8" spans="1:3" ht="18">
      <c r="A8" s="21"/>
      <c r="B8" s="21"/>
      <c r="C8" s="28" t="s">
        <v>106</v>
      </c>
    </row>
    <row r="9" spans="1:3" ht="15.75">
      <c r="A9" s="369" t="s">
        <v>109</v>
      </c>
      <c r="B9" s="370" t="s">
        <v>110</v>
      </c>
      <c r="C9" s="370" t="s">
        <v>0</v>
      </c>
    </row>
    <row r="10" spans="1:3" ht="12.75">
      <c r="A10" s="481" t="s">
        <v>111</v>
      </c>
      <c r="B10" s="482" t="s">
        <v>112</v>
      </c>
      <c r="C10" s="483">
        <f>C11</f>
        <v>470.8</v>
      </c>
    </row>
    <row r="11" spans="1:3" ht="12.75">
      <c r="A11" s="484" t="s">
        <v>485</v>
      </c>
      <c r="B11" s="482" t="s">
        <v>486</v>
      </c>
      <c r="C11" s="483">
        <f>C12</f>
        <v>470.8</v>
      </c>
    </row>
    <row r="12" spans="1:3" ht="25.5">
      <c r="A12" s="485" t="s">
        <v>512</v>
      </c>
      <c r="B12" s="181" t="s">
        <v>487</v>
      </c>
      <c r="C12" s="486">
        <f>C13</f>
        <v>470.8</v>
      </c>
    </row>
    <row r="13" spans="1:3" ht="25.5">
      <c r="A13" s="485" t="s">
        <v>513</v>
      </c>
      <c r="B13" s="181" t="s">
        <v>523</v>
      </c>
      <c r="C13" s="487">
        <v>470.8</v>
      </c>
    </row>
    <row r="14" spans="1:3" ht="25.5">
      <c r="A14" s="488" t="s">
        <v>514</v>
      </c>
      <c r="B14" s="181" t="s">
        <v>488</v>
      </c>
      <c r="C14" s="487">
        <v>0</v>
      </c>
    </row>
    <row r="15" spans="1:3" ht="25.5">
      <c r="A15" s="488" t="s">
        <v>508</v>
      </c>
      <c r="B15" s="181" t="s">
        <v>526</v>
      </c>
      <c r="C15" s="487">
        <v>0</v>
      </c>
    </row>
    <row r="16" spans="1:3" ht="12.75">
      <c r="A16" s="481" t="s">
        <v>113</v>
      </c>
      <c r="B16" s="482" t="s">
        <v>114</v>
      </c>
      <c r="C16" s="489">
        <v>0</v>
      </c>
    </row>
    <row r="17" spans="1:3" ht="12.75">
      <c r="A17" s="485" t="s">
        <v>515</v>
      </c>
      <c r="B17" s="181" t="s">
        <v>516</v>
      </c>
      <c r="C17" s="490">
        <v>-16817.8</v>
      </c>
    </row>
    <row r="18" spans="1:3" ht="12.75">
      <c r="A18" s="485" t="s">
        <v>517</v>
      </c>
      <c r="B18" s="181" t="s">
        <v>524</v>
      </c>
      <c r="C18" s="490">
        <f>C17</f>
        <v>-16817.8</v>
      </c>
    </row>
    <row r="19" spans="1:3" ht="12.75">
      <c r="A19" s="485" t="s">
        <v>518</v>
      </c>
      <c r="B19" s="181" t="s">
        <v>519</v>
      </c>
      <c r="C19" s="490">
        <f>C20</f>
        <v>16817.8</v>
      </c>
    </row>
    <row r="20" spans="1:3" ht="25.5">
      <c r="A20" s="485" t="s">
        <v>520</v>
      </c>
      <c r="B20" s="181" t="s">
        <v>525</v>
      </c>
      <c r="C20" s="490">
        <v>16817.8</v>
      </c>
    </row>
    <row r="21" spans="1:3" ht="12.75">
      <c r="A21" s="481" t="s">
        <v>521</v>
      </c>
      <c r="B21" s="482" t="s">
        <v>522</v>
      </c>
      <c r="C21" s="489"/>
    </row>
  </sheetData>
  <sheetProtection/>
  <mergeCells count="1">
    <mergeCell ref="A7:C7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D21"/>
  <sheetViews>
    <sheetView tabSelected="1" zoomScale="80" zoomScaleNormal="80" zoomScalePageLayoutView="0" workbookViewId="0" topLeftCell="A1">
      <selection activeCell="E38" sqref="E38"/>
    </sheetView>
  </sheetViews>
  <sheetFormatPr defaultColWidth="9.00390625" defaultRowHeight="12.75"/>
  <cols>
    <col min="1" max="1" width="72.375" style="0" customWidth="1"/>
    <col min="2" max="2" width="29.125" style="0" customWidth="1"/>
    <col min="3" max="3" width="12.875" style="0" customWidth="1"/>
    <col min="4" max="4" width="11.25390625" style="0" customWidth="1"/>
  </cols>
  <sheetData>
    <row r="1" ht="12.75">
      <c r="B1" s="1" t="s">
        <v>135</v>
      </c>
    </row>
    <row r="2" ht="12.75">
      <c r="B2" s="1" t="s">
        <v>309</v>
      </c>
    </row>
    <row r="3" ht="12.75">
      <c r="B3" s="1" t="s">
        <v>310</v>
      </c>
    </row>
    <row r="4" ht="12.75">
      <c r="B4" s="1" t="s">
        <v>460</v>
      </c>
    </row>
    <row r="5" ht="12.75">
      <c r="B5" s="1" t="s">
        <v>459</v>
      </c>
    </row>
    <row r="6" ht="12.75">
      <c r="B6" s="1"/>
    </row>
    <row r="7" spans="1:3" ht="38.25" customHeight="1">
      <c r="A7" s="525" t="s">
        <v>461</v>
      </c>
      <c r="B7" s="525"/>
      <c r="C7" s="525"/>
    </row>
    <row r="8" spans="1:4" ht="18">
      <c r="A8" s="21"/>
      <c r="B8" s="21"/>
      <c r="C8" s="22"/>
      <c r="D8" s="28" t="s">
        <v>106</v>
      </c>
    </row>
    <row r="9" spans="1:4" ht="12.75">
      <c r="A9" s="480" t="s">
        <v>109</v>
      </c>
      <c r="B9" s="480" t="s">
        <v>110</v>
      </c>
      <c r="C9" s="181">
        <v>2022</v>
      </c>
      <c r="D9" s="480">
        <v>2023</v>
      </c>
    </row>
    <row r="10" spans="1:4" ht="12.75">
      <c r="A10" s="481" t="s">
        <v>111</v>
      </c>
      <c r="B10" s="482" t="s">
        <v>112</v>
      </c>
      <c r="C10" s="486">
        <f>C11+C20</f>
        <v>18886.7</v>
      </c>
      <c r="D10" s="486">
        <f>D11+D20</f>
        <v>16985.8</v>
      </c>
    </row>
    <row r="11" spans="1:4" ht="12.75">
      <c r="A11" s="484" t="s">
        <v>485</v>
      </c>
      <c r="B11" s="482" t="s">
        <v>486</v>
      </c>
      <c r="C11" s="486">
        <v>477.7</v>
      </c>
      <c r="D11" s="486">
        <v>489</v>
      </c>
    </row>
    <row r="12" spans="1:4" ht="25.5">
      <c r="A12" s="485" t="s">
        <v>512</v>
      </c>
      <c r="B12" s="181" t="s">
        <v>487</v>
      </c>
      <c r="C12" s="486">
        <f>C13</f>
        <v>477.7</v>
      </c>
      <c r="D12" s="492">
        <f>D13</f>
        <v>489.00000000000006</v>
      </c>
    </row>
    <row r="13" spans="1:4" ht="25.5">
      <c r="A13" s="485" t="s">
        <v>513</v>
      </c>
      <c r="B13" s="181" t="s">
        <v>523</v>
      </c>
      <c r="C13" s="487">
        <f>470.8+477.7-470.8</f>
        <v>477.7</v>
      </c>
      <c r="D13" s="492">
        <f>489+477.7-477.7</f>
        <v>489.00000000000006</v>
      </c>
    </row>
    <row r="14" spans="1:4" ht="25.5">
      <c r="A14" s="488" t="s">
        <v>514</v>
      </c>
      <c r="B14" s="181" t="s">
        <v>488</v>
      </c>
      <c r="C14" s="487"/>
      <c r="D14" s="487"/>
    </row>
    <row r="15" spans="1:4" ht="25.5">
      <c r="A15" s="488" t="s">
        <v>508</v>
      </c>
      <c r="B15" s="181" t="s">
        <v>526</v>
      </c>
      <c r="C15" s="487"/>
      <c r="D15" s="490"/>
    </row>
    <row r="16" spans="1:4" ht="12.75">
      <c r="A16" s="481" t="s">
        <v>113</v>
      </c>
      <c r="B16" s="482" t="s">
        <v>114</v>
      </c>
      <c r="C16" s="489">
        <v>0</v>
      </c>
      <c r="D16" s="491">
        <v>0</v>
      </c>
    </row>
    <row r="17" spans="1:4" ht="12.75">
      <c r="A17" s="485" t="s">
        <v>515</v>
      </c>
      <c r="B17" s="181" t="s">
        <v>516</v>
      </c>
      <c r="C17" s="492">
        <f>C18</f>
        <v>-18409</v>
      </c>
      <c r="D17" s="480">
        <f>-D20</f>
        <v>-16496.8</v>
      </c>
    </row>
    <row r="18" spans="1:4" ht="12.75">
      <c r="A18" s="485" t="s">
        <v>517</v>
      </c>
      <c r="B18" s="181" t="s">
        <v>524</v>
      </c>
      <c r="C18" s="492">
        <f>-C19</f>
        <v>-18409</v>
      </c>
      <c r="D18" s="480">
        <f>D17</f>
        <v>-16496.8</v>
      </c>
    </row>
    <row r="19" spans="1:4" ht="12.75">
      <c r="A19" s="485" t="s">
        <v>518</v>
      </c>
      <c r="B19" s="181" t="s">
        <v>519</v>
      </c>
      <c r="C19" s="492">
        <f>C20</f>
        <v>18409</v>
      </c>
      <c r="D19" s="492">
        <f>D20</f>
        <v>16496.8</v>
      </c>
    </row>
    <row r="20" spans="1:4" ht="25.5">
      <c r="A20" s="485" t="s">
        <v>520</v>
      </c>
      <c r="B20" s="181" t="s">
        <v>525</v>
      </c>
      <c r="C20" s="492">
        <v>18409</v>
      </c>
      <c r="D20" s="480">
        <v>16496.8</v>
      </c>
    </row>
    <row r="21" spans="1:4" ht="12.75">
      <c r="A21" s="481" t="s">
        <v>521</v>
      </c>
      <c r="B21" s="482" t="s">
        <v>522</v>
      </c>
      <c r="C21" s="489">
        <v>0</v>
      </c>
      <c r="D21" s="506">
        <v>0</v>
      </c>
    </row>
  </sheetData>
  <sheetProtection/>
  <mergeCells count="1">
    <mergeCell ref="A7:C7"/>
  </mergeCells>
  <printOptions/>
  <pageMargins left="0.25" right="0.25" top="0.75" bottom="0.75" header="0.3" footer="0.3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zoomScalePageLayoutView="0" workbookViewId="0" topLeftCell="A10">
      <selection activeCell="A1" sqref="A1:W67"/>
    </sheetView>
  </sheetViews>
  <sheetFormatPr defaultColWidth="9.00390625" defaultRowHeight="12.75"/>
  <cols>
    <col min="1" max="1" width="5.625" style="0" customWidth="1"/>
    <col min="2" max="2" width="23.25390625" style="0" customWidth="1"/>
    <col min="3" max="3" width="12.25390625" style="0" customWidth="1"/>
    <col min="4" max="4" width="11.375" style="0" customWidth="1"/>
    <col min="5" max="5" width="10.625" style="0" customWidth="1"/>
    <col min="6" max="6" width="12.00390625" style="0" customWidth="1"/>
    <col min="7" max="7" width="9.875" style="0" customWidth="1"/>
    <col min="9" max="9" width="10.25390625" style="0" customWidth="1"/>
    <col min="10" max="10" width="9.625" style="0" bestFit="1" customWidth="1"/>
    <col min="11" max="11" width="10.625" style="0" customWidth="1"/>
    <col min="12" max="12" width="9.25390625" style="0" customWidth="1"/>
    <col min="13" max="13" width="8.625" style="0" customWidth="1"/>
    <col min="14" max="14" width="10.25390625" style="0" customWidth="1"/>
    <col min="15" max="15" width="9.625" style="0" bestFit="1" customWidth="1"/>
    <col min="16" max="16" width="9.875" style="0" customWidth="1"/>
    <col min="17" max="17" width="12.375" style="0" customWidth="1"/>
    <col min="18" max="18" width="12.00390625" style="0" customWidth="1"/>
    <col min="19" max="19" width="10.875" style="0" customWidth="1"/>
    <col min="20" max="20" width="10.00390625" style="0" customWidth="1"/>
    <col min="21" max="21" width="10.625" style="0" customWidth="1"/>
    <col min="22" max="22" width="9.875" style="0" customWidth="1"/>
    <col min="23" max="23" width="11.875" style="0" customWidth="1"/>
    <col min="25" max="25" width="14.125" style="0" customWidth="1"/>
  </cols>
  <sheetData>
    <row r="1" spans="1:23" ht="12.75">
      <c r="A1" s="85" t="s">
        <v>237</v>
      </c>
      <c r="C1" s="86"/>
      <c r="D1" s="194">
        <v>2021</v>
      </c>
      <c r="E1" s="86" t="s">
        <v>481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ht="12.75">
      <c r="A2" s="88"/>
      <c r="B2" s="88"/>
      <c r="C2" s="90">
        <v>210</v>
      </c>
      <c r="D2" s="90">
        <v>211</v>
      </c>
      <c r="E2" s="90">
        <v>213</v>
      </c>
      <c r="F2" s="90">
        <v>220</v>
      </c>
      <c r="G2" s="90">
        <v>221</v>
      </c>
      <c r="H2" s="90">
        <v>222</v>
      </c>
      <c r="I2" s="90">
        <v>223</v>
      </c>
      <c r="J2" s="90">
        <v>224</v>
      </c>
      <c r="K2" s="90">
        <v>225</v>
      </c>
      <c r="L2" s="90">
        <v>226</v>
      </c>
      <c r="M2" s="90">
        <v>228</v>
      </c>
      <c r="N2" s="90">
        <v>251</v>
      </c>
      <c r="O2" s="90">
        <v>263</v>
      </c>
      <c r="P2" s="90">
        <v>290</v>
      </c>
      <c r="Q2" s="90">
        <v>300</v>
      </c>
      <c r="R2" s="90">
        <v>310</v>
      </c>
      <c r="S2" s="91" t="s">
        <v>238</v>
      </c>
      <c r="T2" s="90" t="s">
        <v>444</v>
      </c>
      <c r="U2" s="90" t="s">
        <v>240</v>
      </c>
      <c r="V2" s="90" t="s">
        <v>241</v>
      </c>
      <c r="W2" s="90" t="s">
        <v>242</v>
      </c>
    </row>
    <row r="3" spans="1:23" ht="12.75">
      <c r="A3" s="92"/>
      <c r="B3" s="92"/>
      <c r="C3" s="94" t="s">
        <v>243</v>
      </c>
      <c r="D3" s="94" t="s">
        <v>243</v>
      </c>
      <c r="E3" s="94" t="s">
        <v>243</v>
      </c>
      <c r="F3" s="94" t="s">
        <v>243</v>
      </c>
      <c r="G3" s="94" t="s">
        <v>243</v>
      </c>
      <c r="H3" s="94" t="s">
        <v>243</v>
      </c>
      <c r="I3" s="94" t="s">
        <v>243</v>
      </c>
      <c r="J3" s="94" t="s">
        <v>243</v>
      </c>
      <c r="K3" s="94" t="s">
        <v>243</v>
      </c>
      <c r="L3" s="94" t="s">
        <v>243</v>
      </c>
      <c r="M3" s="94" t="s">
        <v>243</v>
      </c>
      <c r="N3" s="94" t="s">
        <v>243</v>
      </c>
      <c r="O3" s="94" t="s">
        <v>243</v>
      </c>
      <c r="P3" s="94" t="s">
        <v>243</v>
      </c>
      <c r="Q3" s="94" t="s">
        <v>243</v>
      </c>
      <c r="R3" s="94" t="s">
        <v>243</v>
      </c>
      <c r="S3" s="95" t="s">
        <v>243</v>
      </c>
      <c r="T3" s="94" t="s">
        <v>243</v>
      </c>
      <c r="U3" s="94" t="s">
        <v>243</v>
      </c>
      <c r="V3" s="94" t="s">
        <v>243</v>
      </c>
      <c r="W3" s="94" t="s">
        <v>243</v>
      </c>
    </row>
    <row r="4" spans="1:23" ht="25.5">
      <c r="A4" s="96" t="s">
        <v>244</v>
      </c>
      <c r="B4" s="97" t="s">
        <v>245</v>
      </c>
      <c r="C4" s="99">
        <f aca="true" t="shared" si="0" ref="C4:O4">C5+C6+C16+C17</f>
        <v>10308900</v>
      </c>
      <c r="D4" s="99">
        <f t="shared" si="0"/>
        <v>7839700</v>
      </c>
      <c r="E4" s="99">
        <f t="shared" si="0"/>
        <v>2469200</v>
      </c>
      <c r="F4" s="99">
        <f t="shared" si="0"/>
        <v>290000</v>
      </c>
      <c r="G4" s="99">
        <f t="shared" si="0"/>
        <v>100000</v>
      </c>
      <c r="H4" s="99">
        <f t="shared" si="0"/>
        <v>0</v>
      </c>
      <c r="I4" s="99">
        <f t="shared" si="0"/>
        <v>100000</v>
      </c>
      <c r="J4" s="99">
        <f t="shared" si="0"/>
        <v>0</v>
      </c>
      <c r="K4" s="99">
        <f t="shared" si="0"/>
        <v>10000</v>
      </c>
      <c r="L4" s="99">
        <f t="shared" si="0"/>
        <v>80000</v>
      </c>
      <c r="M4" s="99">
        <f t="shared" si="0"/>
        <v>0</v>
      </c>
      <c r="N4" s="99">
        <f t="shared" si="0"/>
        <v>0</v>
      </c>
      <c r="O4" s="99">
        <f t="shared" si="0"/>
        <v>0</v>
      </c>
      <c r="P4" s="99">
        <f>P5+P6+P16+P17+P13+P14</f>
        <v>48000</v>
      </c>
      <c r="Q4" s="99">
        <f aca="true" t="shared" si="1" ref="Q4:V4">Q5+Q6+Q16+Q17</f>
        <v>70700</v>
      </c>
      <c r="R4" s="99">
        <f t="shared" si="1"/>
        <v>0</v>
      </c>
      <c r="S4" s="100">
        <f t="shared" si="1"/>
        <v>70700</v>
      </c>
      <c r="T4" s="99">
        <f t="shared" si="1"/>
        <v>50000</v>
      </c>
      <c r="U4" s="99">
        <f t="shared" si="1"/>
        <v>15700</v>
      </c>
      <c r="V4" s="99">
        <f t="shared" si="1"/>
        <v>5000</v>
      </c>
      <c r="W4" s="99">
        <f>W5+W6+W16+W17+W13+W14</f>
        <v>10717600</v>
      </c>
    </row>
    <row r="5" spans="1:23" ht="12.75">
      <c r="A5" s="101" t="s">
        <v>246</v>
      </c>
      <c r="B5" s="102" t="s">
        <v>247</v>
      </c>
      <c r="C5" s="104">
        <f>D5+E5</f>
        <v>1600800</v>
      </c>
      <c r="D5" s="104">
        <f>1229500</f>
        <v>1229500</v>
      </c>
      <c r="E5" s="105">
        <f>371300</f>
        <v>371300</v>
      </c>
      <c r="F5" s="104">
        <f>G5+H5+I5+J5+K5+L5</f>
        <v>0</v>
      </c>
      <c r="G5" s="104"/>
      <c r="H5" s="106"/>
      <c r="I5" s="106"/>
      <c r="J5" s="106"/>
      <c r="K5" s="106"/>
      <c r="L5" s="106"/>
      <c r="M5" s="106"/>
      <c r="N5" s="106"/>
      <c r="O5" s="106"/>
      <c r="P5" s="106"/>
      <c r="Q5" s="106">
        <f>R5+S5</f>
        <v>0</v>
      </c>
      <c r="R5" s="106"/>
      <c r="S5" s="107">
        <f>T5+U5+V5</f>
        <v>0</v>
      </c>
      <c r="T5" s="106"/>
      <c r="U5" s="106"/>
      <c r="V5" s="106"/>
      <c r="W5" s="104">
        <f aca="true" t="shared" si="2" ref="W5:W14">C5+F5+N5+O5+P5+Q5</f>
        <v>1600800</v>
      </c>
    </row>
    <row r="6" spans="1:23" ht="12.75">
      <c r="A6" s="101" t="s">
        <v>248</v>
      </c>
      <c r="B6" s="102" t="s">
        <v>249</v>
      </c>
      <c r="C6" s="104">
        <f>D6+E6</f>
        <v>8708100</v>
      </c>
      <c r="D6" s="104">
        <f>3297543.35+2354311.44+958371.41-26.2</f>
        <v>6610200</v>
      </c>
      <c r="E6" s="105">
        <f>2097900</f>
        <v>2097900</v>
      </c>
      <c r="F6" s="104">
        <f>G6+H6+I6+J6+K6+L6</f>
        <v>290000</v>
      </c>
      <c r="G6" s="104">
        <f>G8+G10+G12</f>
        <v>100000</v>
      </c>
      <c r="H6" s="104">
        <f>0</f>
        <v>0</v>
      </c>
      <c r="I6" s="104">
        <f>I8+I10+I12</f>
        <v>100000</v>
      </c>
      <c r="J6" s="106">
        <f>0</f>
        <v>0</v>
      </c>
      <c r="K6" s="106">
        <f>K8</f>
        <v>10000</v>
      </c>
      <c r="L6" s="106">
        <f>L8+L10+L12</f>
        <v>80000</v>
      </c>
      <c r="M6" s="106">
        <f>M8+M10+M12</f>
        <v>0</v>
      </c>
      <c r="N6" s="104"/>
      <c r="O6" s="104"/>
      <c r="P6" s="106">
        <f>P8+P9</f>
        <v>0</v>
      </c>
      <c r="Q6" s="106">
        <f>R6+S6</f>
        <v>70000</v>
      </c>
      <c r="R6" s="106">
        <f>R8</f>
        <v>0</v>
      </c>
      <c r="S6" s="107">
        <f>T6+U6+V6</f>
        <v>70000</v>
      </c>
      <c r="T6" s="106">
        <f>T8</f>
        <v>50000</v>
      </c>
      <c r="U6" s="106">
        <f>U8</f>
        <v>15000</v>
      </c>
      <c r="V6" s="106">
        <f>V8</f>
        <v>5000</v>
      </c>
      <c r="W6" s="104">
        <f t="shared" si="2"/>
        <v>9068100</v>
      </c>
    </row>
    <row r="7" spans="1:23" ht="12.75">
      <c r="A7" s="101"/>
      <c r="B7" s="102" t="s">
        <v>445</v>
      </c>
      <c r="C7" s="104">
        <f>D7+E7</f>
        <v>0</v>
      </c>
      <c r="D7" s="104"/>
      <c r="E7" s="105"/>
      <c r="F7" s="104">
        <f>G7+H7+I7+J7+K7+L7</f>
        <v>0</v>
      </c>
      <c r="G7" s="104"/>
      <c r="H7" s="104"/>
      <c r="I7" s="104"/>
      <c r="J7" s="106"/>
      <c r="K7" s="106"/>
      <c r="L7" s="106"/>
      <c r="M7" s="106"/>
      <c r="N7" s="104"/>
      <c r="O7" s="104"/>
      <c r="P7" s="106"/>
      <c r="Q7" s="106">
        <f>R7+S7</f>
        <v>0</v>
      </c>
      <c r="R7" s="106"/>
      <c r="S7" s="107">
        <f>T7+U7+V7</f>
        <v>0</v>
      </c>
      <c r="T7" s="106"/>
      <c r="U7" s="106"/>
      <c r="V7" s="106"/>
      <c r="W7" s="104">
        <f t="shared" si="2"/>
        <v>0</v>
      </c>
    </row>
    <row r="8" spans="1:23" ht="12.75">
      <c r="A8" s="101"/>
      <c r="B8" s="102">
        <v>244</v>
      </c>
      <c r="C8" s="104"/>
      <c r="D8" s="104"/>
      <c r="E8" s="105"/>
      <c r="F8" s="104">
        <f>G8+H8+I8+J8+K8+L8+M8</f>
        <v>290000</v>
      </c>
      <c r="G8" s="104">
        <v>100000</v>
      </c>
      <c r="H8" s="104"/>
      <c r="I8" s="104">
        <v>100000</v>
      </c>
      <c r="J8" s="106"/>
      <c r="K8" s="106">
        <v>10000</v>
      </c>
      <c r="L8" s="106">
        <v>80000</v>
      </c>
      <c r="M8" s="106"/>
      <c r="N8" s="104"/>
      <c r="O8" s="104"/>
      <c r="P8" s="106">
        <v>0</v>
      </c>
      <c r="Q8" s="106">
        <f>R8+S8</f>
        <v>70000</v>
      </c>
      <c r="R8" s="106">
        <f>65000+5600-70600</f>
        <v>0</v>
      </c>
      <c r="S8" s="107">
        <f>T8+U8+V8</f>
        <v>70000</v>
      </c>
      <c r="T8" s="106">
        <v>50000</v>
      </c>
      <c r="U8" s="106">
        <v>15000</v>
      </c>
      <c r="V8" s="106">
        <v>5000</v>
      </c>
      <c r="W8" s="104">
        <f t="shared" si="2"/>
        <v>360000</v>
      </c>
    </row>
    <row r="9" spans="1:23" ht="12.75">
      <c r="A9" s="101"/>
      <c r="B9" s="102">
        <v>850</v>
      </c>
      <c r="C9" s="104"/>
      <c r="D9" s="104"/>
      <c r="E9" s="105"/>
      <c r="F9" s="104"/>
      <c r="G9" s="104"/>
      <c r="H9" s="104"/>
      <c r="I9" s="104"/>
      <c r="J9" s="106"/>
      <c r="K9" s="106"/>
      <c r="L9" s="106"/>
      <c r="M9" s="106"/>
      <c r="N9" s="104"/>
      <c r="O9" s="104"/>
      <c r="P9" s="106">
        <f>P10+P11+P12</f>
        <v>0</v>
      </c>
      <c r="Q9" s="106"/>
      <c r="R9" s="106"/>
      <c r="S9" s="107"/>
      <c r="T9" s="106"/>
      <c r="U9" s="106"/>
      <c r="V9" s="106"/>
      <c r="W9" s="104">
        <f t="shared" si="2"/>
        <v>0</v>
      </c>
    </row>
    <row r="10" spans="1:23" ht="12.75">
      <c r="A10" s="101"/>
      <c r="B10" s="102">
        <v>851</v>
      </c>
      <c r="C10" s="104"/>
      <c r="D10" s="104"/>
      <c r="E10" s="105"/>
      <c r="F10" s="104"/>
      <c r="G10" s="104"/>
      <c r="H10" s="104"/>
      <c r="I10" s="104"/>
      <c r="J10" s="106"/>
      <c r="K10" s="106"/>
      <c r="L10" s="106"/>
      <c r="M10" s="106"/>
      <c r="N10" s="104"/>
      <c r="O10" s="104"/>
      <c r="P10" s="106">
        <f>100000-100000</f>
        <v>0</v>
      </c>
      <c r="Q10" s="106"/>
      <c r="R10" s="106"/>
      <c r="S10" s="107"/>
      <c r="T10" s="106"/>
      <c r="U10" s="106"/>
      <c r="V10" s="106"/>
      <c r="W10" s="104">
        <f t="shared" si="2"/>
        <v>0</v>
      </c>
    </row>
    <row r="11" spans="1:23" ht="12.75">
      <c r="A11" s="101"/>
      <c r="B11" s="102">
        <v>852</v>
      </c>
      <c r="C11" s="104"/>
      <c r="D11" s="104"/>
      <c r="E11" s="105"/>
      <c r="F11" s="104"/>
      <c r="G11" s="104"/>
      <c r="H11" s="104"/>
      <c r="I11" s="104"/>
      <c r="J11" s="106"/>
      <c r="K11" s="106"/>
      <c r="L11" s="106"/>
      <c r="M11" s="106"/>
      <c r="N11" s="104"/>
      <c r="O11" s="104"/>
      <c r="P11" s="104">
        <v>0</v>
      </c>
      <c r="Q11" s="106"/>
      <c r="R11" s="106"/>
      <c r="S11" s="107"/>
      <c r="T11" s="106"/>
      <c r="U11" s="106"/>
      <c r="V11" s="106"/>
      <c r="W11" s="104">
        <f t="shared" si="2"/>
        <v>0</v>
      </c>
    </row>
    <row r="12" spans="1:23" ht="12.75">
      <c r="A12" s="101"/>
      <c r="B12" s="102">
        <v>853</v>
      </c>
      <c r="C12" s="104"/>
      <c r="D12" s="104"/>
      <c r="E12" s="105"/>
      <c r="F12" s="104"/>
      <c r="G12" s="104"/>
      <c r="H12" s="104"/>
      <c r="I12" s="104"/>
      <c r="J12" s="106"/>
      <c r="K12" s="106"/>
      <c r="L12" s="106"/>
      <c r="M12" s="106"/>
      <c r="N12" s="104"/>
      <c r="O12" s="104"/>
      <c r="P12" s="106"/>
      <c r="Q12" s="106"/>
      <c r="R12" s="106"/>
      <c r="S12" s="107"/>
      <c r="T12" s="106"/>
      <c r="U12" s="106"/>
      <c r="V12" s="106"/>
      <c r="W12" s="104">
        <f t="shared" si="2"/>
        <v>0</v>
      </c>
    </row>
    <row r="13" spans="1:23" ht="12.75" hidden="1">
      <c r="A13" s="140" t="s">
        <v>446</v>
      </c>
      <c r="B13" s="102" t="s">
        <v>205</v>
      </c>
      <c r="C13" s="104">
        <f>D13+E13</f>
        <v>0</v>
      </c>
      <c r="D13" s="104"/>
      <c r="E13" s="105"/>
      <c r="F13" s="104">
        <f>G13+H13+I13+J13+K13+L13</f>
        <v>0</v>
      </c>
      <c r="G13" s="104"/>
      <c r="H13" s="106"/>
      <c r="I13" s="106"/>
      <c r="J13" s="106"/>
      <c r="K13" s="106"/>
      <c r="L13" s="106"/>
      <c r="M13" s="106"/>
      <c r="N13" s="106"/>
      <c r="O13" s="106"/>
      <c r="P13" s="106"/>
      <c r="Q13" s="106">
        <f>R13+S13</f>
        <v>0</v>
      </c>
      <c r="R13" s="106"/>
      <c r="S13" s="107">
        <f>T13+U13+V13</f>
        <v>0</v>
      </c>
      <c r="T13" s="106"/>
      <c r="U13" s="106"/>
      <c r="V13" s="106"/>
      <c r="W13" s="104">
        <f t="shared" si="2"/>
        <v>0</v>
      </c>
    </row>
    <row r="14" spans="1:23" ht="12.75" hidden="1">
      <c r="A14" s="140"/>
      <c r="B14" s="186" t="s">
        <v>447</v>
      </c>
      <c r="C14" s="104"/>
      <c r="D14" s="104"/>
      <c r="E14" s="105"/>
      <c r="F14" s="104"/>
      <c r="G14" s="104"/>
      <c r="H14" s="104"/>
      <c r="I14" s="104"/>
      <c r="J14" s="106"/>
      <c r="K14" s="106"/>
      <c r="L14" s="106"/>
      <c r="M14" s="106"/>
      <c r="N14" s="104"/>
      <c r="O14" s="104"/>
      <c r="P14" s="106">
        <v>0</v>
      </c>
      <c r="Q14" s="106"/>
      <c r="R14" s="106"/>
      <c r="S14" s="107"/>
      <c r="T14" s="106"/>
      <c r="U14" s="106"/>
      <c r="V14" s="106"/>
      <c r="W14" s="104">
        <f t="shared" si="2"/>
        <v>0</v>
      </c>
    </row>
    <row r="15" spans="1:23" ht="12.75" hidden="1">
      <c r="A15" s="140"/>
      <c r="B15" s="186" t="s">
        <v>448</v>
      </c>
      <c r="C15" s="104"/>
      <c r="D15" s="104"/>
      <c r="E15" s="105"/>
      <c r="F15" s="104"/>
      <c r="G15" s="104"/>
      <c r="H15" s="104"/>
      <c r="I15" s="104"/>
      <c r="J15" s="106"/>
      <c r="K15" s="106"/>
      <c r="L15" s="106"/>
      <c r="M15" s="106"/>
      <c r="N15" s="104"/>
      <c r="O15" s="104"/>
      <c r="P15" s="106"/>
      <c r="Q15" s="106"/>
      <c r="R15" s="106"/>
      <c r="S15" s="107"/>
      <c r="T15" s="106"/>
      <c r="U15" s="106"/>
      <c r="V15" s="106"/>
      <c r="W15" s="104"/>
    </row>
    <row r="16" spans="1:23" ht="12.75">
      <c r="A16" s="101" t="s">
        <v>250</v>
      </c>
      <c r="B16" s="102" t="s">
        <v>251</v>
      </c>
      <c r="C16" s="104">
        <f>D16+E16</f>
        <v>0</v>
      </c>
      <c r="D16" s="104"/>
      <c r="E16" s="104"/>
      <c r="F16" s="104">
        <f>G16+H16+I16+J16+K16+L16</f>
        <v>0</v>
      </c>
      <c r="G16" s="104"/>
      <c r="H16" s="104"/>
      <c r="I16" s="104"/>
      <c r="J16" s="106"/>
      <c r="K16" s="106"/>
      <c r="L16" s="106"/>
      <c r="M16" s="106"/>
      <c r="N16" s="104"/>
      <c r="O16" s="104"/>
      <c r="P16" s="106">
        <v>48000</v>
      </c>
      <c r="Q16" s="106">
        <f>R16+S16</f>
        <v>0</v>
      </c>
      <c r="R16" s="104">
        <v>0</v>
      </c>
      <c r="S16" s="107">
        <f>T16+U16+V16</f>
        <v>0</v>
      </c>
      <c r="T16" s="104">
        <v>0</v>
      </c>
      <c r="U16" s="104">
        <v>0</v>
      </c>
      <c r="V16" s="104">
        <v>0</v>
      </c>
      <c r="W16" s="104">
        <f>C16+F16+N16+O16+P16+Q16</f>
        <v>48000</v>
      </c>
    </row>
    <row r="17" spans="1:23" ht="38.25">
      <c r="A17" s="101" t="s">
        <v>252</v>
      </c>
      <c r="B17" s="108" t="s">
        <v>253</v>
      </c>
      <c r="C17" s="104">
        <f>D17+E17</f>
        <v>0</v>
      </c>
      <c r="D17" s="104"/>
      <c r="E17" s="104"/>
      <c r="F17" s="104">
        <f>G17+H17+I17+J17+K17+L17</f>
        <v>0</v>
      </c>
      <c r="G17" s="104"/>
      <c r="H17" s="104"/>
      <c r="I17" s="104"/>
      <c r="J17" s="106"/>
      <c r="K17" s="106"/>
      <c r="L17" s="106"/>
      <c r="M17" s="106"/>
      <c r="N17" s="104"/>
      <c r="O17" s="104"/>
      <c r="P17" s="106"/>
      <c r="Q17" s="106">
        <f>R17+S17</f>
        <v>700</v>
      </c>
      <c r="R17" s="106">
        <v>0</v>
      </c>
      <c r="S17" s="107">
        <f>T17+U17+V17</f>
        <v>700</v>
      </c>
      <c r="T17" s="106">
        <f>20000-20000</f>
        <v>0</v>
      </c>
      <c r="U17" s="106">
        <v>700</v>
      </c>
      <c r="V17" s="106"/>
      <c r="W17" s="104">
        <f>C17+F17+N17+O17+P17+Q17</f>
        <v>700</v>
      </c>
    </row>
    <row r="18" spans="1:23" ht="12.75">
      <c r="A18" s="109" t="s">
        <v>254</v>
      </c>
      <c r="B18" s="110" t="s">
        <v>255</v>
      </c>
      <c r="C18" s="111">
        <f>SUM(C19)</f>
        <v>311900</v>
      </c>
      <c r="D18" s="111">
        <f aca="true" t="shared" si="3" ref="D18:V18">D19</f>
        <v>239600</v>
      </c>
      <c r="E18" s="111">
        <f t="shared" si="3"/>
        <v>72300</v>
      </c>
      <c r="F18" s="111">
        <f t="shared" si="3"/>
        <v>12200</v>
      </c>
      <c r="G18" s="111">
        <f t="shared" si="3"/>
        <v>8600</v>
      </c>
      <c r="H18" s="111">
        <f t="shared" si="3"/>
        <v>3600</v>
      </c>
      <c r="I18" s="111">
        <f t="shared" si="3"/>
        <v>0</v>
      </c>
      <c r="J18" s="111">
        <f t="shared" si="3"/>
        <v>0</v>
      </c>
      <c r="K18" s="111">
        <f t="shared" si="3"/>
        <v>0</v>
      </c>
      <c r="L18" s="111">
        <f t="shared" si="3"/>
        <v>0</v>
      </c>
      <c r="M18" s="111">
        <f t="shared" si="3"/>
        <v>0</v>
      </c>
      <c r="N18" s="111">
        <f t="shared" si="3"/>
        <v>0</v>
      </c>
      <c r="O18" s="111">
        <f t="shared" si="3"/>
        <v>0</v>
      </c>
      <c r="P18" s="111">
        <f t="shared" si="3"/>
        <v>0</v>
      </c>
      <c r="Q18" s="111">
        <f t="shared" si="3"/>
        <v>19400</v>
      </c>
      <c r="R18" s="111">
        <f t="shared" si="3"/>
        <v>0</v>
      </c>
      <c r="S18" s="112">
        <f t="shared" si="3"/>
        <v>19400</v>
      </c>
      <c r="T18" s="111">
        <f t="shared" si="3"/>
        <v>0</v>
      </c>
      <c r="U18" s="111">
        <f t="shared" si="3"/>
        <v>19400</v>
      </c>
      <c r="V18" s="111">
        <f t="shared" si="3"/>
        <v>0</v>
      </c>
      <c r="W18" s="111">
        <f>D18+E18+G18+I18+K18+L18+P18+R18+T18+U18+H18+N18+O18+J18</f>
        <v>343500</v>
      </c>
    </row>
    <row r="19" spans="1:23" ht="38.25">
      <c r="A19" s="113" t="s">
        <v>256</v>
      </c>
      <c r="B19" s="114" t="s">
        <v>257</v>
      </c>
      <c r="C19" s="116">
        <f>D19+E19</f>
        <v>311900</v>
      </c>
      <c r="D19" s="116">
        <v>239600</v>
      </c>
      <c r="E19" s="116">
        <v>72300</v>
      </c>
      <c r="F19" s="104">
        <f>G19+H19+I19+J19+K19+L19</f>
        <v>12200</v>
      </c>
      <c r="G19" s="116">
        <v>8600</v>
      </c>
      <c r="H19" s="116">
        <v>3600</v>
      </c>
      <c r="I19" s="116"/>
      <c r="J19" s="116">
        <f>4000-4000+4000-4000</f>
        <v>0</v>
      </c>
      <c r="K19" s="116">
        <f>11000-11000</f>
        <v>0</v>
      </c>
      <c r="L19" s="116"/>
      <c r="M19" s="116"/>
      <c r="N19" s="116"/>
      <c r="O19" s="116"/>
      <c r="P19" s="106"/>
      <c r="Q19" s="106">
        <f>R19+S19</f>
        <v>19400</v>
      </c>
      <c r="R19" s="116"/>
      <c r="S19" s="107">
        <f>T19+U19+V19</f>
        <v>19400</v>
      </c>
      <c r="T19" s="117"/>
      <c r="U19" s="117">
        <f>19400</f>
        <v>19400</v>
      </c>
      <c r="V19" s="117"/>
      <c r="W19" s="104">
        <f>C19+F19+N19+O19+P19+Q19</f>
        <v>343500</v>
      </c>
    </row>
    <row r="20" spans="1:23" ht="25.5">
      <c r="A20" s="118" t="s">
        <v>258</v>
      </c>
      <c r="B20" s="119" t="s">
        <v>259</v>
      </c>
      <c r="C20" s="120">
        <f aca="true" t="shared" si="4" ref="C20:W20">C21+C22+C23</f>
        <v>83100</v>
      </c>
      <c r="D20" s="120">
        <f t="shared" si="4"/>
        <v>63800</v>
      </c>
      <c r="E20" s="120">
        <f t="shared" si="4"/>
        <v>19300</v>
      </c>
      <c r="F20" s="120">
        <f t="shared" si="4"/>
        <v>3341200</v>
      </c>
      <c r="G20" s="120">
        <f t="shared" si="4"/>
        <v>4500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0">
        <f t="shared" si="4"/>
        <v>3336700</v>
      </c>
      <c r="L20" s="120">
        <f t="shared" si="4"/>
        <v>0</v>
      </c>
      <c r="M20" s="120">
        <f t="shared" si="4"/>
        <v>0</v>
      </c>
      <c r="N20" s="120">
        <f t="shared" si="4"/>
        <v>0</v>
      </c>
      <c r="O20" s="120">
        <f t="shared" si="4"/>
        <v>0</v>
      </c>
      <c r="P20" s="120">
        <f t="shared" si="4"/>
        <v>0</v>
      </c>
      <c r="Q20" s="120">
        <f t="shared" si="4"/>
        <v>0</v>
      </c>
      <c r="R20" s="120">
        <f t="shared" si="4"/>
        <v>0</v>
      </c>
      <c r="S20" s="120">
        <f t="shared" si="4"/>
        <v>0</v>
      </c>
      <c r="T20" s="120">
        <f t="shared" si="4"/>
        <v>0</v>
      </c>
      <c r="U20" s="120">
        <f t="shared" si="4"/>
        <v>0</v>
      </c>
      <c r="V20" s="120">
        <f t="shared" si="4"/>
        <v>0</v>
      </c>
      <c r="W20" s="120">
        <f t="shared" si="4"/>
        <v>3424300</v>
      </c>
    </row>
    <row r="21" spans="1:23" ht="25.5">
      <c r="A21" s="113" t="s">
        <v>260</v>
      </c>
      <c r="B21" s="121" t="s">
        <v>261</v>
      </c>
      <c r="C21" s="116">
        <f>D21+E21</f>
        <v>83100</v>
      </c>
      <c r="D21" s="116">
        <v>63800</v>
      </c>
      <c r="E21" s="116">
        <v>19300</v>
      </c>
      <c r="F21" s="104">
        <f aca="true" t="shared" si="5" ref="F21:F26">G21+H21+I21+J21+K21+L21</f>
        <v>4500</v>
      </c>
      <c r="G21" s="116">
        <v>4500</v>
      </c>
      <c r="H21" s="116"/>
      <c r="I21" s="116"/>
      <c r="J21" s="116"/>
      <c r="K21" s="116"/>
      <c r="L21" s="116"/>
      <c r="M21" s="116"/>
      <c r="N21" s="116"/>
      <c r="O21" s="116"/>
      <c r="P21" s="106"/>
      <c r="Q21" s="106">
        <f>R21+S21</f>
        <v>0</v>
      </c>
      <c r="R21" s="116"/>
      <c r="S21" s="107">
        <f>T21+U21+V21</f>
        <v>0</v>
      </c>
      <c r="T21" s="116"/>
      <c r="U21" s="116"/>
      <c r="V21" s="116"/>
      <c r="W21" s="104">
        <f aca="true" t="shared" si="6" ref="W21:W26">C21+F21+N21+O21+P21+Q21</f>
        <v>87600</v>
      </c>
    </row>
    <row r="22" spans="1:23" ht="12.75">
      <c r="A22" s="101" t="s">
        <v>262</v>
      </c>
      <c r="B22" s="122" t="s">
        <v>263</v>
      </c>
      <c r="C22" s="104">
        <f>D22+E22</f>
        <v>0</v>
      </c>
      <c r="D22" s="104"/>
      <c r="E22" s="104"/>
      <c r="F22" s="104">
        <f t="shared" si="5"/>
        <v>3336700</v>
      </c>
      <c r="G22" s="104"/>
      <c r="H22" s="104"/>
      <c r="I22" s="104"/>
      <c r="J22" s="106"/>
      <c r="K22" s="106">
        <v>3336700</v>
      </c>
      <c r="L22" s="106"/>
      <c r="M22" s="106"/>
      <c r="N22" s="104"/>
      <c r="O22" s="104"/>
      <c r="P22" s="106"/>
      <c r="Q22" s="106">
        <f>R22+S22</f>
        <v>0</v>
      </c>
      <c r="R22" s="106"/>
      <c r="S22" s="107">
        <f>T22+U22+V22</f>
        <v>0</v>
      </c>
      <c r="T22" s="106"/>
      <c r="U22" s="106"/>
      <c r="V22" s="106"/>
      <c r="W22" s="104">
        <f t="shared" si="6"/>
        <v>3336700</v>
      </c>
    </row>
    <row r="23" spans="1:23" ht="25.5">
      <c r="A23" s="101" t="s">
        <v>264</v>
      </c>
      <c r="B23" s="123" t="s">
        <v>265</v>
      </c>
      <c r="C23" s="104">
        <f>D23+E23</f>
        <v>0</v>
      </c>
      <c r="D23" s="104"/>
      <c r="E23" s="104"/>
      <c r="F23" s="104">
        <f t="shared" si="5"/>
        <v>0</v>
      </c>
      <c r="G23" s="104"/>
      <c r="H23" s="104"/>
      <c r="I23" s="104"/>
      <c r="J23" s="106"/>
      <c r="K23" s="106"/>
      <c r="L23" s="106">
        <f>L24+L26</f>
        <v>0</v>
      </c>
      <c r="M23" s="106">
        <f>M24+M26</f>
        <v>0</v>
      </c>
      <c r="N23" s="104"/>
      <c r="O23" s="104"/>
      <c r="P23" s="106">
        <f>P24+P26</f>
        <v>0</v>
      </c>
      <c r="Q23" s="106">
        <f>R23+S23</f>
        <v>0</v>
      </c>
      <c r="R23" s="106"/>
      <c r="S23" s="107">
        <f>T23+U23+V23</f>
        <v>0</v>
      </c>
      <c r="T23" s="106"/>
      <c r="U23" s="106"/>
      <c r="V23" s="106"/>
      <c r="W23" s="104">
        <f t="shared" si="6"/>
        <v>0</v>
      </c>
    </row>
    <row r="24" spans="1:23" ht="12.75">
      <c r="A24" s="101"/>
      <c r="B24" s="123">
        <v>244</v>
      </c>
      <c r="C24" s="104">
        <f>D24+E24</f>
        <v>0</v>
      </c>
      <c r="D24" s="104">
        <v>0</v>
      </c>
      <c r="E24" s="104">
        <v>0</v>
      </c>
      <c r="F24" s="104">
        <f t="shared" si="5"/>
        <v>0</v>
      </c>
      <c r="G24" s="104"/>
      <c r="H24" s="104"/>
      <c r="I24" s="104"/>
      <c r="J24" s="106"/>
      <c r="K24" s="106"/>
      <c r="L24" s="106">
        <v>0</v>
      </c>
      <c r="M24" s="106"/>
      <c r="N24" s="104"/>
      <c r="O24" s="104"/>
      <c r="P24" s="106">
        <v>0</v>
      </c>
      <c r="Q24" s="106"/>
      <c r="R24" s="106"/>
      <c r="S24" s="107"/>
      <c r="T24" s="106"/>
      <c r="U24" s="106"/>
      <c r="V24" s="106"/>
      <c r="W24" s="104">
        <f t="shared" si="6"/>
        <v>0</v>
      </c>
    </row>
    <row r="25" spans="1:23" ht="12.75">
      <c r="A25" s="101"/>
      <c r="B25" s="141" t="s">
        <v>449</v>
      </c>
      <c r="C25" s="104"/>
      <c r="D25" s="104"/>
      <c r="E25" s="104"/>
      <c r="F25" s="104">
        <f t="shared" si="5"/>
        <v>0</v>
      </c>
      <c r="G25" s="104"/>
      <c r="H25" s="104"/>
      <c r="I25" s="104"/>
      <c r="J25" s="106"/>
      <c r="K25" s="106"/>
      <c r="L25" s="106"/>
      <c r="M25" s="106">
        <v>0</v>
      </c>
      <c r="N25" s="104"/>
      <c r="O25" s="104"/>
      <c r="P25" s="106"/>
      <c r="Q25" s="106"/>
      <c r="R25" s="106"/>
      <c r="S25" s="107"/>
      <c r="T25" s="106"/>
      <c r="U25" s="106"/>
      <c r="V25" s="106"/>
      <c r="W25" s="104">
        <f t="shared" si="6"/>
        <v>0</v>
      </c>
    </row>
    <row r="26" spans="1:23" ht="12.75">
      <c r="A26" s="101"/>
      <c r="B26" s="123">
        <v>853</v>
      </c>
      <c r="C26" s="104">
        <f>D26+E26</f>
        <v>0</v>
      </c>
      <c r="D26" s="104">
        <v>0</v>
      </c>
      <c r="E26" s="104">
        <v>0</v>
      </c>
      <c r="F26" s="104">
        <f t="shared" si="5"/>
        <v>0</v>
      </c>
      <c r="G26" s="104"/>
      <c r="H26" s="104"/>
      <c r="I26" s="104"/>
      <c r="J26" s="106"/>
      <c r="K26" s="106"/>
      <c r="L26" s="106"/>
      <c r="M26" s="106"/>
      <c r="N26" s="104"/>
      <c r="O26" s="104"/>
      <c r="P26" s="106">
        <v>0</v>
      </c>
      <c r="Q26" s="106"/>
      <c r="R26" s="106"/>
      <c r="S26" s="107"/>
      <c r="T26" s="106"/>
      <c r="U26" s="106"/>
      <c r="V26" s="106"/>
      <c r="W26" s="104">
        <f t="shared" si="6"/>
        <v>0</v>
      </c>
    </row>
    <row r="27" spans="1:23" ht="38.25">
      <c r="A27" s="124" t="s">
        <v>266</v>
      </c>
      <c r="B27" s="125" t="s">
        <v>267</v>
      </c>
      <c r="C27" s="126">
        <f aca="true" t="shared" si="7" ref="C27:W27">C28+C32+C42</f>
        <v>0</v>
      </c>
      <c r="D27" s="126">
        <f t="shared" si="7"/>
        <v>0</v>
      </c>
      <c r="E27" s="126">
        <f t="shared" si="7"/>
        <v>0</v>
      </c>
      <c r="F27" s="126">
        <f t="shared" si="7"/>
        <v>400000</v>
      </c>
      <c r="G27" s="126">
        <f t="shared" si="7"/>
        <v>0</v>
      </c>
      <c r="H27" s="126">
        <f t="shared" si="7"/>
        <v>0</v>
      </c>
      <c r="I27" s="126">
        <f t="shared" si="7"/>
        <v>400000</v>
      </c>
      <c r="J27" s="126">
        <f t="shared" si="7"/>
        <v>0</v>
      </c>
      <c r="K27" s="126">
        <f t="shared" si="7"/>
        <v>0</v>
      </c>
      <c r="L27" s="126">
        <f t="shared" si="7"/>
        <v>0</v>
      </c>
      <c r="M27" s="126">
        <f t="shared" si="7"/>
        <v>0</v>
      </c>
      <c r="N27" s="126">
        <f t="shared" si="7"/>
        <v>0</v>
      </c>
      <c r="O27" s="126">
        <f t="shared" si="7"/>
        <v>0</v>
      </c>
      <c r="P27" s="126">
        <f t="shared" si="7"/>
        <v>153282</v>
      </c>
      <c r="Q27" s="126">
        <f t="shared" si="7"/>
        <v>567000</v>
      </c>
      <c r="R27" s="126">
        <f t="shared" si="7"/>
        <v>567000</v>
      </c>
      <c r="S27" s="126">
        <f t="shared" si="7"/>
        <v>0</v>
      </c>
      <c r="T27" s="126">
        <f t="shared" si="7"/>
        <v>0</v>
      </c>
      <c r="U27" s="126">
        <f t="shared" si="7"/>
        <v>0</v>
      </c>
      <c r="V27" s="126">
        <f t="shared" si="7"/>
        <v>0</v>
      </c>
      <c r="W27" s="126">
        <f t="shared" si="7"/>
        <v>1120282</v>
      </c>
    </row>
    <row r="28" spans="1:23" ht="12.75">
      <c r="A28" s="101" t="s">
        <v>268</v>
      </c>
      <c r="B28" s="122" t="s">
        <v>269</v>
      </c>
      <c r="C28" s="104">
        <f>D28+E28</f>
        <v>0</v>
      </c>
      <c r="D28" s="104"/>
      <c r="E28" s="104"/>
      <c r="F28" s="104">
        <f>G28+H28+I28+J28+K28+L28</f>
        <v>0</v>
      </c>
      <c r="G28" s="104"/>
      <c r="H28" s="104"/>
      <c r="I28" s="104"/>
      <c r="J28" s="106"/>
      <c r="K28" s="106"/>
      <c r="L28" s="106">
        <f>L29+L30</f>
        <v>0</v>
      </c>
      <c r="M28" s="106">
        <f>M29+M30</f>
        <v>0</v>
      </c>
      <c r="N28" s="104"/>
      <c r="O28" s="104"/>
      <c r="P28" s="106">
        <f>P31</f>
        <v>0</v>
      </c>
      <c r="Q28" s="106">
        <f>R28+S28</f>
        <v>0</v>
      </c>
      <c r="R28" s="128">
        <f>R29+R30+R31</f>
        <v>0</v>
      </c>
      <c r="S28" s="107">
        <f>T28+U28+V28</f>
        <v>0</v>
      </c>
      <c r="T28" s="106"/>
      <c r="U28" s="106">
        <f>30000-30000</f>
        <v>0</v>
      </c>
      <c r="V28" s="106"/>
      <c r="W28" s="104">
        <f aca="true" t="shared" si="8" ref="W28:W37">C28+F28+N28+O28+P28+Q28</f>
        <v>0</v>
      </c>
    </row>
    <row r="29" spans="1:23" ht="12.75">
      <c r="A29" s="101"/>
      <c r="B29" s="123">
        <v>244</v>
      </c>
      <c r="C29" s="104"/>
      <c r="D29" s="104"/>
      <c r="E29" s="104"/>
      <c r="F29" s="104">
        <f>G29+H29+I29+J29+K29+L29</f>
        <v>0</v>
      </c>
      <c r="G29" s="104"/>
      <c r="H29" s="104"/>
      <c r="I29" s="104"/>
      <c r="J29" s="106"/>
      <c r="K29" s="106"/>
      <c r="L29" s="106"/>
      <c r="M29" s="106"/>
      <c r="N29" s="104"/>
      <c r="O29" s="104"/>
      <c r="P29" s="106"/>
      <c r="Q29" s="106"/>
      <c r="R29" s="128"/>
      <c r="S29" s="107"/>
      <c r="T29" s="106"/>
      <c r="U29" s="106"/>
      <c r="V29" s="106"/>
      <c r="W29" s="104">
        <f t="shared" si="8"/>
        <v>0</v>
      </c>
    </row>
    <row r="30" spans="1:23" ht="12.75">
      <c r="A30" s="101"/>
      <c r="B30" s="123">
        <v>245</v>
      </c>
      <c r="C30" s="104"/>
      <c r="D30" s="104"/>
      <c r="E30" s="104"/>
      <c r="F30" s="104">
        <f>G30+H30+I30+J30+K30+L30</f>
        <v>0</v>
      </c>
      <c r="G30" s="104"/>
      <c r="H30" s="104"/>
      <c r="I30" s="104"/>
      <c r="J30" s="106"/>
      <c r="K30" s="106"/>
      <c r="L30" s="106">
        <f>240000-100000-140000</f>
        <v>0</v>
      </c>
      <c r="M30" s="106">
        <f>240000-100000-140000</f>
        <v>0</v>
      </c>
      <c r="N30" s="104"/>
      <c r="O30" s="104"/>
      <c r="P30" s="106"/>
      <c r="Q30" s="106"/>
      <c r="R30" s="128"/>
      <c r="S30" s="107"/>
      <c r="T30" s="106"/>
      <c r="U30" s="106"/>
      <c r="V30" s="106"/>
      <c r="W30" s="104">
        <f t="shared" si="8"/>
        <v>0</v>
      </c>
    </row>
    <row r="31" spans="1:23" ht="12.75">
      <c r="A31" s="101"/>
      <c r="B31" s="102">
        <v>414</v>
      </c>
      <c r="C31" s="104"/>
      <c r="D31" s="104"/>
      <c r="E31" s="105"/>
      <c r="F31" s="104"/>
      <c r="G31" s="104"/>
      <c r="H31" s="104"/>
      <c r="I31" s="104"/>
      <c r="J31" s="106"/>
      <c r="K31" s="106"/>
      <c r="L31" s="106"/>
      <c r="M31" s="106"/>
      <c r="N31" s="104"/>
      <c r="O31" s="104"/>
      <c r="P31" s="106">
        <f>67000-30000-13000-24000</f>
        <v>0</v>
      </c>
      <c r="Q31" s="106"/>
      <c r="R31" s="106"/>
      <c r="S31" s="107"/>
      <c r="T31" s="106"/>
      <c r="U31" s="106"/>
      <c r="V31" s="106"/>
      <c r="W31" s="104">
        <f t="shared" si="8"/>
        <v>0</v>
      </c>
    </row>
    <row r="32" spans="1:23" ht="12.75">
      <c r="A32" s="187" t="s">
        <v>450</v>
      </c>
      <c r="B32" s="130" t="s">
        <v>4</v>
      </c>
      <c r="C32" s="105">
        <f>D32+E32</f>
        <v>0</v>
      </c>
      <c r="D32" s="105"/>
      <c r="E32" s="105"/>
      <c r="F32" s="104">
        <f>G32+H32+I32+J32+K32+L32+M32</f>
        <v>150000</v>
      </c>
      <c r="G32" s="105"/>
      <c r="H32" s="105">
        <f>H33</f>
        <v>0</v>
      </c>
      <c r="I32" s="105">
        <f>I33</f>
        <v>150000</v>
      </c>
      <c r="J32" s="117">
        <f>J33</f>
        <v>0</v>
      </c>
      <c r="K32" s="117">
        <f>K33</f>
        <v>0</v>
      </c>
      <c r="L32" s="117">
        <f>L33+L35</f>
        <v>0</v>
      </c>
      <c r="M32" s="117">
        <f>M33+M35</f>
        <v>0</v>
      </c>
      <c r="N32" s="105"/>
      <c r="O32" s="105"/>
      <c r="P32" s="106">
        <f>P33+P38</f>
        <v>30000</v>
      </c>
      <c r="Q32" s="106">
        <f>R32+S32</f>
        <v>0</v>
      </c>
      <c r="R32" s="117">
        <f>R33+R35+R36+R38</f>
        <v>0</v>
      </c>
      <c r="S32" s="107">
        <f>T32+U32+V32</f>
        <v>0</v>
      </c>
      <c r="T32" s="117">
        <f>T33+T35+T37+T38</f>
        <v>0</v>
      </c>
      <c r="U32" s="117">
        <f>U33+U35+U37+U38</f>
        <v>0</v>
      </c>
      <c r="V32" s="117">
        <f>V33+V35+V37+V38</f>
        <v>0</v>
      </c>
      <c r="W32" s="104">
        <f t="shared" si="8"/>
        <v>180000</v>
      </c>
    </row>
    <row r="33" spans="1:23" ht="12.75">
      <c r="A33" s="113"/>
      <c r="B33" s="123">
        <v>244</v>
      </c>
      <c r="C33" s="105"/>
      <c r="D33" s="105"/>
      <c r="E33" s="105"/>
      <c r="F33" s="104">
        <f>G33+H33+I33+J33+K33+L33+M33</f>
        <v>150000</v>
      </c>
      <c r="G33" s="105"/>
      <c r="H33" s="105"/>
      <c r="I33" s="105">
        <v>150000</v>
      </c>
      <c r="J33" s="117"/>
      <c r="K33" s="117"/>
      <c r="L33" s="117"/>
      <c r="M33" s="117"/>
      <c r="N33" s="105"/>
      <c r="O33" s="105"/>
      <c r="P33" s="106"/>
      <c r="Q33" s="106">
        <f>R33+S33</f>
        <v>0</v>
      </c>
      <c r="R33" s="117"/>
      <c r="S33" s="107">
        <f>T33+U33+V33</f>
        <v>0</v>
      </c>
      <c r="T33" s="129">
        <v>0</v>
      </c>
      <c r="U33" s="117"/>
      <c r="V33" s="117"/>
      <c r="W33" s="104">
        <f t="shared" si="8"/>
        <v>150000</v>
      </c>
    </row>
    <row r="34" spans="1:23" ht="12.75">
      <c r="A34" s="113"/>
      <c r="B34" s="141" t="s">
        <v>449</v>
      </c>
      <c r="C34" s="105"/>
      <c r="D34" s="105"/>
      <c r="E34" s="105"/>
      <c r="F34" s="104">
        <f>G34+H34+I34+J34+K34+L34</f>
        <v>0</v>
      </c>
      <c r="G34" s="105"/>
      <c r="H34" s="105"/>
      <c r="I34" s="105"/>
      <c r="J34" s="117"/>
      <c r="K34" s="117"/>
      <c r="L34" s="188">
        <f>6450400-6450400</f>
        <v>0</v>
      </c>
      <c r="M34" s="188">
        <f>6450400-6450400</f>
        <v>0</v>
      </c>
      <c r="N34" s="105"/>
      <c r="O34" s="105"/>
      <c r="P34" s="106"/>
      <c r="Q34" s="106">
        <f>R34+S34</f>
        <v>0</v>
      </c>
      <c r="R34" s="117"/>
      <c r="S34" s="107"/>
      <c r="T34" s="129"/>
      <c r="U34" s="117"/>
      <c r="V34" s="117"/>
      <c r="W34" s="104">
        <f t="shared" si="8"/>
        <v>0</v>
      </c>
    </row>
    <row r="35" spans="1:23" ht="12.75">
      <c r="A35" s="113"/>
      <c r="B35" s="123">
        <v>245</v>
      </c>
      <c r="C35" s="105"/>
      <c r="D35" s="105"/>
      <c r="E35" s="105"/>
      <c r="F35" s="104">
        <f>G35+H35+I35+J35+K35+L35</f>
        <v>0</v>
      </c>
      <c r="G35" s="105"/>
      <c r="H35" s="105"/>
      <c r="I35" s="105"/>
      <c r="J35" s="117"/>
      <c r="K35" s="117"/>
      <c r="L35" s="117">
        <f>120000-120000</f>
        <v>0</v>
      </c>
      <c r="M35" s="117">
        <f>120000-120000</f>
        <v>0</v>
      </c>
      <c r="N35" s="105"/>
      <c r="O35" s="105"/>
      <c r="P35" s="106"/>
      <c r="Q35" s="106"/>
      <c r="R35" s="117"/>
      <c r="S35" s="107"/>
      <c r="T35" s="129"/>
      <c r="U35" s="117"/>
      <c r="V35" s="117"/>
      <c r="W35" s="104">
        <f t="shared" si="8"/>
        <v>0</v>
      </c>
    </row>
    <row r="36" spans="1:23" ht="12.75">
      <c r="A36" s="113"/>
      <c r="B36" s="141" t="s">
        <v>449</v>
      </c>
      <c r="C36" s="105"/>
      <c r="D36" s="105"/>
      <c r="E36" s="105"/>
      <c r="F36" s="104"/>
      <c r="G36" s="105"/>
      <c r="H36" s="105"/>
      <c r="I36" s="105"/>
      <c r="J36" s="117"/>
      <c r="K36" s="117"/>
      <c r="L36" s="188">
        <f>116400-116400</f>
        <v>0</v>
      </c>
      <c r="M36" s="188"/>
      <c r="N36" s="105"/>
      <c r="O36" s="105"/>
      <c r="P36" s="106"/>
      <c r="Q36" s="106">
        <f>R36+S36</f>
        <v>0</v>
      </c>
      <c r="R36" s="117"/>
      <c r="S36" s="107">
        <f>T36+U36+V36</f>
        <v>0</v>
      </c>
      <c r="T36" s="129"/>
      <c r="U36" s="117"/>
      <c r="V36" s="117"/>
      <c r="W36" s="104">
        <f t="shared" si="8"/>
        <v>0</v>
      </c>
    </row>
    <row r="37" spans="1:23" ht="12.75">
      <c r="A37" s="113"/>
      <c r="B37" s="122">
        <v>414</v>
      </c>
      <c r="C37" s="105"/>
      <c r="D37" s="105"/>
      <c r="E37" s="105"/>
      <c r="F37" s="104">
        <f>G37+H37+I37+J37+K37+L37+M37</f>
        <v>0</v>
      </c>
      <c r="G37" s="105"/>
      <c r="H37" s="105"/>
      <c r="I37" s="105"/>
      <c r="J37" s="117"/>
      <c r="K37" s="117"/>
      <c r="L37" s="117">
        <f>6450400-6450400</f>
        <v>0</v>
      </c>
      <c r="M37" s="117"/>
      <c r="N37" s="105"/>
      <c r="O37" s="105"/>
      <c r="P37" s="106"/>
      <c r="Q37" s="106">
        <f>R37+S37</f>
        <v>0</v>
      </c>
      <c r="R37" s="117"/>
      <c r="S37" s="107"/>
      <c r="T37" s="129"/>
      <c r="U37" s="117"/>
      <c r="V37" s="117"/>
      <c r="W37" s="104">
        <f t="shared" si="8"/>
        <v>0</v>
      </c>
    </row>
    <row r="38" spans="1:23" ht="12.75">
      <c r="A38" s="113"/>
      <c r="B38" s="122">
        <v>850</v>
      </c>
      <c r="C38" s="105"/>
      <c r="D38" s="105"/>
      <c r="E38" s="105"/>
      <c r="F38" s="104"/>
      <c r="G38" s="105"/>
      <c r="H38" s="105"/>
      <c r="I38" s="105"/>
      <c r="J38" s="117"/>
      <c r="K38" s="117"/>
      <c r="L38" s="117"/>
      <c r="M38" s="117"/>
      <c r="N38" s="105"/>
      <c r="O38" s="105"/>
      <c r="P38" s="106">
        <f>P39+P40+P41</f>
        <v>30000</v>
      </c>
      <c r="Q38" s="106"/>
      <c r="R38" s="117"/>
      <c r="S38" s="107"/>
      <c r="T38" s="129"/>
      <c r="U38" s="117"/>
      <c r="V38" s="117"/>
      <c r="W38" s="104">
        <f>W39+W41+W40</f>
        <v>30000</v>
      </c>
    </row>
    <row r="39" spans="1:23" ht="12.75">
      <c r="A39" s="101"/>
      <c r="B39" s="102">
        <v>851</v>
      </c>
      <c r="C39" s="104"/>
      <c r="D39" s="104"/>
      <c r="E39" s="105"/>
      <c r="F39" s="104"/>
      <c r="G39" s="104"/>
      <c r="H39" s="104"/>
      <c r="I39" s="104"/>
      <c r="J39" s="106"/>
      <c r="K39" s="106"/>
      <c r="L39" s="106"/>
      <c r="M39" s="106"/>
      <c r="N39" s="104"/>
      <c r="O39" s="104"/>
      <c r="P39" s="106">
        <f>106000-106000</f>
        <v>0</v>
      </c>
      <c r="Q39" s="106"/>
      <c r="R39" s="106"/>
      <c r="S39" s="107"/>
      <c r="T39" s="106"/>
      <c r="U39" s="106"/>
      <c r="V39" s="106"/>
      <c r="W39" s="104">
        <f aca="true" t="shared" si="9" ref="W39:W57">C39+F39+N39+O39+P39+Q39</f>
        <v>0</v>
      </c>
    </row>
    <row r="40" spans="1:23" ht="12.75">
      <c r="A40" s="101"/>
      <c r="B40" s="102">
        <v>852</v>
      </c>
      <c r="C40" s="104"/>
      <c r="D40" s="104"/>
      <c r="E40" s="105"/>
      <c r="F40" s="104"/>
      <c r="G40" s="104"/>
      <c r="H40" s="104"/>
      <c r="I40" s="104"/>
      <c r="J40" s="106"/>
      <c r="K40" s="106"/>
      <c r="L40" s="106"/>
      <c r="M40" s="106"/>
      <c r="N40" s="104"/>
      <c r="O40" s="104"/>
      <c r="P40" s="106">
        <v>30000</v>
      </c>
      <c r="Q40" s="106"/>
      <c r="R40" s="106"/>
      <c r="S40" s="107"/>
      <c r="T40" s="106"/>
      <c r="U40" s="106"/>
      <c r="V40" s="106"/>
      <c r="W40" s="104">
        <f t="shared" si="9"/>
        <v>30000</v>
      </c>
    </row>
    <row r="41" spans="1:23" ht="12.75">
      <c r="A41" s="101"/>
      <c r="B41" s="102">
        <v>853</v>
      </c>
      <c r="C41" s="104"/>
      <c r="D41" s="104"/>
      <c r="E41" s="105"/>
      <c r="F41" s="104"/>
      <c r="G41" s="104"/>
      <c r="H41" s="104"/>
      <c r="I41" s="104"/>
      <c r="J41" s="106"/>
      <c r="K41" s="106"/>
      <c r="L41" s="106"/>
      <c r="M41" s="106"/>
      <c r="N41" s="104"/>
      <c r="O41" s="104"/>
      <c r="P41" s="106">
        <v>0</v>
      </c>
      <c r="Q41" s="106"/>
      <c r="R41" s="106"/>
      <c r="S41" s="107"/>
      <c r="T41" s="106"/>
      <c r="U41" s="106"/>
      <c r="V41" s="106"/>
      <c r="W41" s="104">
        <f t="shared" si="9"/>
        <v>0</v>
      </c>
    </row>
    <row r="42" spans="1:23" ht="12.75">
      <c r="A42" s="187" t="s">
        <v>272</v>
      </c>
      <c r="B42" s="130" t="s">
        <v>273</v>
      </c>
      <c r="C42" s="105">
        <f>D42+E42</f>
        <v>0</v>
      </c>
      <c r="D42" s="105"/>
      <c r="E42" s="105"/>
      <c r="F42" s="104">
        <f>G42+H42+I42+J42+K42+L42</f>
        <v>250000</v>
      </c>
      <c r="G42" s="117">
        <f>G43+G45+G46</f>
        <v>0</v>
      </c>
      <c r="H42" s="117">
        <f>H43+H45+H46</f>
        <v>0</v>
      </c>
      <c r="I42" s="117">
        <f>I43+I45+I46</f>
        <v>250000</v>
      </c>
      <c r="J42" s="117">
        <f>J43+J45+J46</f>
        <v>0</v>
      </c>
      <c r="K42" s="117">
        <f>K43+K45+K46</f>
        <v>0</v>
      </c>
      <c r="L42" s="117">
        <f>L43+L45</f>
        <v>0</v>
      </c>
      <c r="M42" s="117">
        <f>M43+M45</f>
        <v>0</v>
      </c>
      <c r="N42" s="117"/>
      <c r="O42" s="117"/>
      <c r="P42" s="106">
        <f>P43+P45+P46</f>
        <v>123282</v>
      </c>
      <c r="Q42" s="106">
        <f>Q43+Q45+Q46</f>
        <v>567000</v>
      </c>
      <c r="R42" s="106">
        <f>R43+R45+R46</f>
        <v>567000</v>
      </c>
      <c r="S42" s="107">
        <f>S43+S45+S46+S47+S48+S49</f>
        <v>0</v>
      </c>
      <c r="T42" s="106">
        <f>T43+T45+T46+T47+T48+T49</f>
        <v>0</v>
      </c>
      <c r="U42" s="106">
        <f>U43+U45+U46+U47+U48+U49</f>
        <v>0</v>
      </c>
      <c r="V42" s="106">
        <f>V43+V45+V46+V47+V48+V49</f>
        <v>0</v>
      </c>
      <c r="W42" s="104">
        <f>C42+F42+N42+O42+P42+Q42</f>
        <v>940282</v>
      </c>
    </row>
    <row r="43" spans="1:23" ht="12.75">
      <c r="A43" s="113"/>
      <c r="B43" s="130">
        <v>244</v>
      </c>
      <c r="C43" s="105"/>
      <c r="D43" s="105"/>
      <c r="E43" s="105"/>
      <c r="F43" s="104">
        <f>G43+H43+I43+J43+K43+L43</f>
        <v>250000</v>
      </c>
      <c r="G43" s="117"/>
      <c r="H43" s="117">
        <v>0</v>
      </c>
      <c r="I43" s="117">
        <v>250000</v>
      </c>
      <c r="J43" s="117"/>
      <c r="K43" s="117"/>
      <c r="L43" s="189"/>
      <c r="M43" s="189"/>
      <c r="N43" s="117"/>
      <c r="O43" s="117"/>
      <c r="P43" s="106"/>
      <c r="Q43" s="106">
        <f>R43+S43</f>
        <v>567000</v>
      </c>
      <c r="R43" s="117">
        <v>567000</v>
      </c>
      <c r="S43" s="107">
        <f>T43+U43+V43</f>
        <v>0</v>
      </c>
      <c r="T43" s="117"/>
      <c r="U43" s="117"/>
      <c r="V43" s="117"/>
      <c r="W43" s="104">
        <f t="shared" si="9"/>
        <v>817000</v>
      </c>
    </row>
    <row r="44" spans="1:23" ht="12.75">
      <c r="A44" s="113"/>
      <c r="B44" s="141" t="s">
        <v>449</v>
      </c>
      <c r="C44" s="105"/>
      <c r="D44" s="105"/>
      <c r="E44" s="105"/>
      <c r="F44" s="104">
        <f>G44+H44+I44+J44+K44+L44</f>
        <v>0</v>
      </c>
      <c r="G44" s="117"/>
      <c r="H44" s="117"/>
      <c r="I44" s="117"/>
      <c r="J44" s="117"/>
      <c r="K44" s="117"/>
      <c r="L44" s="117">
        <f>1434095.82+314304.18-1748400</f>
        <v>0</v>
      </c>
      <c r="M44" s="117"/>
      <c r="N44" s="117"/>
      <c r="O44" s="117"/>
      <c r="P44" s="106"/>
      <c r="Q44" s="106">
        <f>R44+S44</f>
        <v>0</v>
      </c>
      <c r="R44" s="117"/>
      <c r="S44" s="107">
        <f>T44+U44+V44</f>
        <v>0</v>
      </c>
      <c r="T44" s="117"/>
      <c r="U44" s="117"/>
      <c r="V44" s="117"/>
      <c r="W44" s="104">
        <f t="shared" si="9"/>
        <v>0</v>
      </c>
    </row>
    <row r="45" spans="1:23" ht="12.75">
      <c r="A45" s="113"/>
      <c r="B45" s="130">
        <v>245</v>
      </c>
      <c r="C45" s="105"/>
      <c r="D45" s="105"/>
      <c r="E45" s="105"/>
      <c r="F45" s="104">
        <f>G45+H45+I45+J45+K45+L45</f>
        <v>0</v>
      </c>
      <c r="G45" s="117"/>
      <c r="H45" s="117"/>
      <c r="I45" s="117"/>
      <c r="J45" s="117"/>
      <c r="K45" s="117"/>
      <c r="L45" s="117"/>
      <c r="M45" s="117"/>
      <c r="N45" s="117"/>
      <c r="O45" s="117"/>
      <c r="P45" s="106"/>
      <c r="Q45" s="106">
        <f>R45+S45</f>
        <v>0</v>
      </c>
      <c r="R45" s="117"/>
      <c r="S45" s="107">
        <f aca="true" t="shared" si="10" ref="S45:S52">T45+U45+V45</f>
        <v>0</v>
      </c>
      <c r="T45" s="117"/>
      <c r="U45" s="117"/>
      <c r="V45" s="117"/>
      <c r="W45" s="104">
        <f t="shared" si="9"/>
        <v>0</v>
      </c>
    </row>
    <row r="46" spans="1:23" ht="12.75">
      <c r="A46" s="113"/>
      <c r="B46" s="130">
        <v>850</v>
      </c>
      <c r="C46" s="105"/>
      <c r="D46" s="105"/>
      <c r="E46" s="105"/>
      <c r="F46" s="104">
        <f>G46+H46+I46+J46+K46+L46</f>
        <v>0</v>
      </c>
      <c r="G46" s="117"/>
      <c r="H46" s="117"/>
      <c r="I46" s="117"/>
      <c r="J46" s="117"/>
      <c r="K46" s="117"/>
      <c r="L46" s="117"/>
      <c r="M46" s="117"/>
      <c r="N46" s="117"/>
      <c r="O46" s="117"/>
      <c r="P46" s="106">
        <f>P47+P49+P48</f>
        <v>123282</v>
      </c>
      <c r="Q46" s="106">
        <f>R46+S46</f>
        <v>0</v>
      </c>
      <c r="R46" s="117"/>
      <c r="S46" s="107">
        <f t="shared" si="10"/>
        <v>0</v>
      </c>
      <c r="T46" s="117"/>
      <c r="U46" s="117"/>
      <c r="V46" s="117"/>
      <c r="W46" s="104">
        <f t="shared" si="9"/>
        <v>123282</v>
      </c>
    </row>
    <row r="47" spans="1:23" ht="12.75">
      <c r="A47" s="101"/>
      <c r="B47" s="102">
        <v>851</v>
      </c>
      <c r="C47" s="104"/>
      <c r="D47" s="104"/>
      <c r="E47" s="105"/>
      <c r="F47" s="104"/>
      <c r="G47" s="104"/>
      <c r="H47" s="104"/>
      <c r="I47" s="104"/>
      <c r="J47" s="106"/>
      <c r="K47" s="106"/>
      <c r="L47" s="106"/>
      <c r="M47" s="106"/>
      <c r="N47" s="104"/>
      <c r="O47" s="104"/>
      <c r="P47" s="106">
        <v>123282</v>
      </c>
      <c r="Q47" s="106">
        <f>R47+S47</f>
        <v>0</v>
      </c>
      <c r="R47" s="106"/>
      <c r="S47" s="107">
        <f t="shared" si="10"/>
        <v>0</v>
      </c>
      <c r="T47" s="106">
        <v>0</v>
      </c>
      <c r="U47" s="106"/>
      <c r="V47" s="106"/>
      <c r="W47" s="104">
        <f t="shared" si="9"/>
        <v>123282</v>
      </c>
    </row>
    <row r="48" spans="1:23" ht="12.75">
      <c r="A48" s="101"/>
      <c r="B48" s="102">
        <v>852</v>
      </c>
      <c r="C48" s="104"/>
      <c r="D48" s="104"/>
      <c r="E48" s="105"/>
      <c r="F48" s="104"/>
      <c r="G48" s="104"/>
      <c r="H48" s="104"/>
      <c r="I48" s="104"/>
      <c r="J48" s="106"/>
      <c r="K48" s="106"/>
      <c r="L48" s="106"/>
      <c r="M48" s="106"/>
      <c r="N48" s="104"/>
      <c r="O48" s="104"/>
      <c r="P48" s="106"/>
      <c r="Q48" s="106"/>
      <c r="R48" s="106"/>
      <c r="S48" s="107">
        <f t="shared" si="10"/>
        <v>0</v>
      </c>
      <c r="T48" s="106"/>
      <c r="U48" s="106"/>
      <c r="V48" s="106"/>
      <c r="W48" s="104">
        <f t="shared" si="9"/>
        <v>0</v>
      </c>
    </row>
    <row r="49" spans="1:23" ht="12.75">
      <c r="A49" s="101"/>
      <c r="B49" s="102">
        <v>853</v>
      </c>
      <c r="C49" s="104"/>
      <c r="D49" s="104"/>
      <c r="E49" s="105"/>
      <c r="F49" s="104"/>
      <c r="G49" s="104"/>
      <c r="H49" s="104"/>
      <c r="I49" s="104"/>
      <c r="J49" s="106"/>
      <c r="K49" s="106"/>
      <c r="L49" s="106"/>
      <c r="M49" s="106"/>
      <c r="N49" s="104"/>
      <c r="O49" s="104"/>
      <c r="P49" s="106"/>
      <c r="Q49" s="106"/>
      <c r="R49" s="106"/>
      <c r="S49" s="107">
        <f t="shared" si="10"/>
        <v>0</v>
      </c>
      <c r="T49" s="106"/>
      <c r="U49" s="106"/>
      <c r="V49" s="106"/>
      <c r="W49" s="104">
        <f t="shared" si="9"/>
        <v>0</v>
      </c>
    </row>
    <row r="50" spans="1:23" ht="25.5" hidden="1">
      <c r="A50" s="131" t="s">
        <v>451</v>
      </c>
      <c r="B50" s="190" t="s">
        <v>452</v>
      </c>
      <c r="C50" s="133">
        <f aca="true" t="shared" si="11" ref="C50:V50">C51</f>
        <v>0</v>
      </c>
      <c r="D50" s="133">
        <f t="shared" si="11"/>
        <v>0</v>
      </c>
      <c r="E50" s="133">
        <f t="shared" si="11"/>
        <v>0</v>
      </c>
      <c r="F50" s="133">
        <f t="shared" si="11"/>
        <v>0</v>
      </c>
      <c r="G50" s="133">
        <f t="shared" si="11"/>
        <v>0</v>
      </c>
      <c r="H50" s="133">
        <f t="shared" si="11"/>
        <v>0</v>
      </c>
      <c r="I50" s="133">
        <f t="shared" si="11"/>
        <v>0</v>
      </c>
      <c r="J50" s="133">
        <f t="shared" si="11"/>
        <v>0</v>
      </c>
      <c r="K50" s="133">
        <f t="shared" si="11"/>
        <v>0</v>
      </c>
      <c r="L50" s="133">
        <f t="shared" si="11"/>
        <v>0</v>
      </c>
      <c r="M50" s="133">
        <f t="shared" si="11"/>
        <v>0</v>
      </c>
      <c r="N50" s="133">
        <f t="shared" si="11"/>
        <v>0</v>
      </c>
      <c r="O50" s="133">
        <f t="shared" si="11"/>
        <v>0</v>
      </c>
      <c r="P50" s="133">
        <f t="shared" si="11"/>
        <v>0</v>
      </c>
      <c r="Q50" s="133">
        <f t="shared" si="11"/>
        <v>0</v>
      </c>
      <c r="R50" s="133">
        <f t="shared" si="11"/>
        <v>0</v>
      </c>
      <c r="S50" s="107">
        <f t="shared" si="10"/>
        <v>0</v>
      </c>
      <c r="T50" s="133">
        <f t="shared" si="11"/>
        <v>0</v>
      </c>
      <c r="U50" s="133">
        <f t="shared" si="11"/>
        <v>0</v>
      </c>
      <c r="V50" s="133">
        <f t="shared" si="11"/>
        <v>0</v>
      </c>
      <c r="W50" s="133">
        <f t="shared" si="9"/>
        <v>0</v>
      </c>
    </row>
    <row r="51" spans="1:23" ht="38.25" hidden="1">
      <c r="A51" s="140" t="s">
        <v>453</v>
      </c>
      <c r="B51" s="141" t="s">
        <v>454</v>
      </c>
      <c r="C51" s="104">
        <f>D51+E51</f>
        <v>0</v>
      </c>
      <c r="D51" s="104"/>
      <c r="E51" s="105"/>
      <c r="F51" s="104">
        <f>G51+H51+I51+J51+K51+L51</f>
        <v>0</v>
      </c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>
        <f>R51+S51</f>
        <v>0</v>
      </c>
      <c r="R51" s="106"/>
      <c r="S51" s="107">
        <f t="shared" si="10"/>
        <v>0</v>
      </c>
      <c r="T51" s="106">
        <f>21000-10000-11000</f>
        <v>0</v>
      </c>
      <c r="U51" s="117"/>
      <c r="V51" s="117"/>
      <c r="W51" s="117">
        <f t="shared" si="9"/>
        <v>0</v>
      </c>
    </row>
    <row r="52" spans="1:23" ht="12.75" hidden="1">
      <c r="A52" s="101"/>
      <c r="B52" s="141" t="s">
        <v>449</v>
      </c>
      <c r="C52" s="104"/>
      <c r="D52" s="104"/>
      <c r="E52" s="105"/>
      <c r="F52" s="104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>
        <f>R52+S52</f>
        <v>0</v>
      </c>
      <c r="R52" s="106"/>
      <c r="S52" s="107">
        <f t="shared" si="10"/>
        <v>0</v>
      </c>
      <c r="T52" s="106"/>
      <c r="U52" s="117"/>
      <c r="V52" s="117"/>
      <c r="W52" s="117">
        <f t="shared" si="9"/>
        <v>0</v>
      </c>
    </row>
    <row r="53" spans="1:23" ht="12.75">
      <c r="A53" s="131" t="s">
        <v>274</v>
      </c>
      <c r="B53" s="132" t="s">
        <v>275</v>
      </c>
      <c r="C53" s="133">
        <f aca="true" t="shared" si="12" ref="C53:O53">C54+C57</f>
        <v>617100</v>
      </c>
      <c r="D53" s="133">
        <f t="shared" si="12"/>
        <v>474000.00000000006</v>
      </c>
      <c r="E53" s="133">
        <f t="shared" si="12"/>
        <v>143100</v>
      </c>
      <c r="F53" s="133">
        <f t="shared" si="12"/>
        <v>60000</v>
      </c>
      <c r="G53" s="133">
        <f t="shared" si="12"/>
        <v>0</v>
      </c>
      <c r="H53" s="133">
        <f t="shared" si="12"/>
        <v>0</v>
      </c>
      <c r="I53" s="133">
        <f t="shared" si="12"/>
        <v>0</v>
      </c>
      <c r="J53" s="133">
        <f t="shared" si="12"/>
        <v>0</v>
      </c>
      <c r="K53" s="133">
        <f t="shared" si="12"/>
        <v>0</v>
      </c>
      <c r="L53" s="133">
        <f t="shared" si="12"/>
        <v>60000</v>
      </c>
      <c r="M53" s="133">
        <f t="shared" si="12"/>
        <v>0</v>
      </c>
      <c r="N53" s="133">
        <f t="shared" si="12"/>
        <v>0</v>
      </c>
      <c r="O53" s="133">
        <f t="shared" si="12"/>
        <v>0</v>
      </c>
      <c r="P53" s="133">
        <f>P54+P57+P56</f>
        <v>0</v>
      </c>
      <c r="Q53" s="133">
        <f aca="true" t="shared" si="13" ref="Q53:V53">Q54+Q57</f>
        <v>0</v>
      </c>
      <c r="R53" s="133">
        <f t="shared" si="13"/>
        <v>0</v>
      </c>
      <c r="S53" s="133">
        <f t="shared" si="13"/>
        <v>0</v>
      </c>
      <c r="T53" s="133">
        <f t="shared" si="13"/>
        <v>0</v>
      </c>
      <c r="U53" s="133">
        <f t="shared" si="13"/>
        <v>0</v>
      </c>
      <c r="V53" s="133">
        <f t="shared" si="13"/>
        <v>0</v>
      </c>
      <c r="W53" s="133">
        <f t="shared" si="9"/>
        <v>677100</v>
      </c>
    </row>
    <row r="54" spans="1:23" ht="12.75">
      <c r="A54" s="101" t="s">
        <v>276</v>
      </c>
      <c r="B54" s="134" t="s">
        <v>277</v>
      </c>
      <c r="C54" s="104">
        <f>D54+E54</f>
        <v>617100</v>
      </c>
      <c r="D54" s="104">
        <f>189194.5/5*12-66.8+20000</f>
        <v>474000.00000000006</v>
      </c>
      <c r="E54" s="105">
        <f>685600-291500-251000</f>
        <v>143100</v>
      </c>
      <c r="F54" s="104">
        <f>G54+H54+I54+J54+K54+L54</f>
        <v>60000</v>
      </c>
      <c r="G54" s="106"/>
      <c r="H54" s="106"/>
      <c r="I54" s="106"/>
      <c r="J54" s="106"/>
      <c r="K54" s="106"/>
      <c r="L54" s="106">
        <v>60000</v>
      </c>
      <c r="M54" s="106"/>
      <c r="N54" s="106"/>
      <c r="O54" s="106"/>
      <c r="P54" s="106"/>
      <c r="Q54" s="106">
        <f>R54+S54</f>
        <v>0</v>
      </c>
      <c r="R54" s="106"/>
      <c r="S54" s="107">
        <f>T54+U54+V54</f>
        <v>0</v>
      </c>
      <c r="T54" s="106">
        <f>21000-10000-11000</f>
        <v>0</v>
      </c>
      <c r="U54" s="117"/>
      <c r="V54" s="117"/>
      <c r="W54" s="117">
        <f t="shared" si="9"/>
        <v>677100</v>
      </c>
    </row>
    <row r="55" spans="1:23" ht="12.75">
      <c r="A55" s="101"/>
      <c r="B55" s="141" t="s">
        <v>449</v>
      </c>
      <c r="C55" s="104"/>
      <c r="D55" s="104"/>
      <c r="E55" s="105"/>
      <c r="F55" s="104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>
        <f>R55+S55</f>
        <v>0</v>
      </c>
      <c r="R55" s="106"/>
      <c r="S55" s="107">
        <f>T55+U55+V55</f>
        <v>0</v>
      </c>
      <c r="T55" s="106"/>
      <c r="U55" s="117"/>
      <c r="V55" s="117"/>
      <c r="W55" s="117">
        <f t="shared" si="9"/>
        <v>0</v>
      </c>
    </row>
    <row r="56" spans="1:23" ht="12.75">
      <c r="A56" s="101"/>
      <c r="B56" s="102">
        <v>852</v>
      </c>
      <c r="C56" s="104"/>
      <c r="D56" s="104"/>
      <c r="E56" s="105"/>
      <c r="F56" s="104"/>
      <c r="G56" s="104"/>
      <c r="H56" s="104"/>
      <c r="I56" s="104"/>
      <c r="J56" s="106"/>
      <c r="K56" s="106"/>
      <c r="L56" s="106"/>
      <c r="M56" s="106"/>
      <c r="N56" s="104"/>
      <c r="O56" s="104"/>
      <c r="P56" s="106"/>
      <c r="Q56" s="106"/>
      <c r="R56" s="106"/>
      <c r="S56" s="107"/>
      <c r="T56" s="106"/>
      <c r="U56" s="106"/>
      <c r="V56" s="106"/>
      <c r="W56" s="117">
        <f t="shared" si="9"/>
        <v>0</v>
      </c>
    </row>
    <row r="57" spans="1:23" ht="12.75">
      <c r="A57" s="101"/>
      <c r="B57" s="102">
        <v>853</v>
      </c>
      <c r="C57" s="104"/>
      <c r="D57" s="104"/>
      <c r="E57" s="105"/>
      <c r="F57" s="104"/>
      <c r="G57" s="104"/>
      <c r="H57" s="104"/>
      <c r="I57" s="104"/>
      <c r="J57" s="106"/>
      <c r="K57" s="106"/>
      <c r="L57" s="106"/>
      <c r="M57" s="106"/>
      <c r="N57" s="104"/>
      <c r="O57" s="104"/>
      <c r="P57" s="106"/>
      <c r="Q57" s="106"/>
      <c r="R57" s="106"/>
      <c r="S57" s="107"/>
      <c r="T57" s="106"/>
      <c r="U57" s="106"/>
      <c r="V57" s="106"/>
      <c r="W57" s="117">
        <f t="shared" si="9"/>
        <v>0</v>
      </c>
    </row>
    <row r="58" spans="1:23" ht="12.75">
      <c r="A58" s="135" t="s">
        <v>278</v>
      </c>
      <c r="B58" s="136" t="s">
        <v>279</v>
      </c>
      <c r="C58" s="137">
        <f aca="true" t="shared" si="14" ref="C58:V58">C59</f>
        <v>0</v>
      </c>
      <c r="D58" s="137">
        <f t="shared" si="14"/>
        <v>0</v>
      </c>
      <c r="E58" s="137">
        <f t="shared" si="14"/>
        <v>0</v>
      </c>
      <c r="F58" s="137">
        <f t="shared" si="14"/>
        <v>0</v>
      </c>
      <c r="G58" s="137">
        <f t="shared" si="14"/>
        <v>0</v>
      </c>
      <c r="H58" s="137">
        <f t="shared" si="14"/>
        <v>0</v>
      </c>
      <c r="I58" s="137">
        <f t="shared" si="14"/>
        <v>0</v>
      </c>
      <c r="J58" s="137">
        <f t="shared" si="14"/>
        <v>0</v>
      </c>
      <c r="K58" s="137">
        <f t="shared" si="14"/>
        <v>0</v>
      </c>
      <c r="L58" s="137">
        <f t="shared" si="14"/>
        <v>0</v>
      </c>
      <c r="M58" s="137">
        <f t="shared" si="14"/>
        <v>0</v>
      </c>
      <c r="N58" s="137">
        <f t="shared" si="14"/>
        <v>0</v>
      </c>
      <c r="O58" s="137">
        <f t="shared" si="14"/>
        <v>120000</v>
      </c>
      <c r="P58" s="137">
        <f t="shared" si="14"/>
        <v>0</v>
      </c>
      <c r="Q58" s="137">
        <f t="shared" si="14"/>
        <v>0</v>
      </c>
      <c r="R58" s="137">
        <f t="shared" si="14"/>
        <v>0</v>
      </c>
      <c r="S58" s="138">
        <f t="shared" si="14"/>
        <v>0</v>
      </c>
      <c r="T58" s="137">
        <f t="shared" si="14"/>
        <v>0</v>
      </c>
      <c r="U58" s="137">
        <f t="shared" si="14"/>
        <v>0</v>
      </c>
      <c r="V58" s="137">
        <f t="shared" si="14"/>
        <v>0</v>
      </c>
      <c r="W58" s="137">
        <f>D58+E58+G58+I58+K58+L58+P58+R58+T58+U58+H58+N58+O58+J58</f>
        <v>120000</v>
      </c>
    </row>
    <row r="59" spans="1:23" ht="12.75">
      <c r="A59" s="101" t="s">
        <v>280</v>
      </c>
      <c r="B59" s="134" t="s">
        <v>281</v>
      </c>
      <c r="C59" s="104">
        <f>D59+E59</f>
        <v>0</v>
      </c>
      <c r="D59" s="104"/>
      <c r="E59" s="105"/>
      <c r="F59" s="104">
        <f>G59+H59+I59+J59+K59+L59</f>
        <v>0</v>
      </c>
      <c r="G59" s="106"/>
      <c r="H59" s="106"/>
      <c r="I59" s="106"/>
      <c r="J59" s="106"/>
      <c r="K59" s="106"/>
      <c r="L59" s="106"/>
      <c r="M59" s="106"/>
      <c r="N59" s="106"/>
      <c r="O59" s="139">
        <v>120000</v>
      </c>
      <c r="P59" s="106"/>
      <c r="Q59" s="106">
        <f>R59+S59</f>
        <v>0</v>
      </c>
      <c r="R59" s="106"/>
      <c r="S59" s="107">
        <f>T59+U59+V59</f>
        <v>0</v>
      </c>
      <c r="T59" s="106"/>
      <c r="U59" s="106"/>
      <c r="V59" s="106"/>
      <c r="W59" s="117">
        <f>C59+F59+N59+O59+P59+Q59</f>
        <v>120000</v>
      </c>
    </row>
    <row r="60" spans="1:23" ht="25.5">
      <c r="A60" s="124" t="s">
        <v>282</v>
      </c>
      <c r="B60" s="125" t="s">
        <v>195</v>
      </c>
      <c r="C60" s="126">
        <f aca="true" t="shared" si="15" ref="C60:W60">C61</f>
        <v>0</v>
      </c>
      <c r="D60" s="126">
        <f t="shared" si="15"/>
        <v>0</v>
      </c>
      <c r="E60" s="126">
        <f t="shared" si="15"/>
        <v>0</v>
      </c>
      <c r="F60" s="126">
        <f t="shared" si="15"/>
        <v>0</v>
      </c>
      <c r="G60" s="126">
        <f t="shared" si="15"/>
        <v>0</v>
      </c>
      <c r="H60" s="126">
        <f t="shared" si="15"/>
        <v>0</v>
      </c>
      <c r="I60" s="126">
        <f t="shared" si="15"/>
        <v>0</v>
      </c>
      <c r="J60" s="126">
        <f t="shared" si="15"/>
        <v>0</v>
      </c>
      <c r="K60" s="126">
        <f t="shared" si="15"/>
        <v>0</v>
      </c>
      <c r="L60" s="126">
        <f t="shared" si="15"/>
        <v>0</v>
      </c>
      <c r="M60" s="126">
        <f t="shared" si="15"/>
        <v>0</v>
      </c>
      <c r="N60" s="126">
        <f t="shared" si="15"/>
        <v>0</v>
      </c>
      <c r="O60" s="126">
        <f t="shared" si="15"/>
        <v>0</v>
      </c>
      <c r="P60" s="126">
        <f t="shared" si="15"/>
        <v>0</v>
      </c>
      <c r="Q60" s="126">
        <f t="shared" si="15"/>
        <v>10000</v>
      </c>
      <c r="R60" s="126">
        <f t="shared" si="15"/>
        <v>0</v>
      </c>
      <c r="S60" s="126">
        <f t="shared" si="15"/>
        <v>10000</v>
      </c>
      <c r="T60" s="126">
        <f t="shared" si="15"/>
        <v>0</v>
      </c>
      <c r="U60" s="126">
        <f t="shared" si="15"/>
        <v>10000</v>
      </c>
      <c r="V60" s="126">
        <f t="shared" si="15"/>
        <v>0</v>
      </c>
      <c r="W60" s="126">
        <f t="shared" si="15"/>
        <v>10000</v>
      </c>
    </row>
    <row r="61" spans="1:23" ht="12.75">
      <c r="A61" s="140" t="s">
        <v>36</v>
      </c>
      <c r="B61" s="141" t="s">
        <v>33</v>
      </c>
      <c r="C61" s="104">
        <f>D61+E61</f>
        <v>0</v>
      </c>
      <c r="D61" s="104"/>
      <c r="E61" s="105"/>
      <c r="F61" s="104">
        <f>G61+H61+I61+J61+K61+L61</f>
        <v>0</v>
      </c>
      <c r="G61" s="106"/>
      <c r="H61" s="106"/>
      <c r="I61" s="106"/>
      <c r="J61" s="106"/>
      <c r="K61" s="106"/>
      <c r="L61" s="106"/>
      <c r="M61" s="106"/>
      <c r="N61" s="106"/>
      <c r="O61" s="139"/>
      <c r="P61" s="106">
        <v>0</v>
      </c>
      <c r="Q61" s="106">
        <f>R61+S61</f>
        <v>10000</v>
      </c>
      <c r="R61" s="106"/>
      <c r="S61" s="107">
        <f>T61+U61+V61</f>
        <v>10000</v>
      </c>
      <c r="T61" s="106">
        <f>20000-20000</f>
        <v>0</v>
      </c>
      <c r="U61" s="106">
        <v>10000</v>
      </c>
      <c r="V61" s="106"/>
      <c r="W61" s="117">
        <f>C61+F61+N61+O61+P61+Q61</f>
        <v>10000</v>
      </c>
    </row>
    <row r="62" spans="1:23" ht="25.5">
      <c r="A62" s="142" t="s">
        <v>283</v>
      </c>
      <c r="B62" s="143" t="s">
        <v>284</v>
      </c>
      <c r="C62" s="145">
        <f aca="true" t="shared" si="16" ref="C62:W62">C63</f>
        <v>0</v>
      </c>
      <c r="D62" s="145">
        <f t="shared" si="16"/>
        <v>0</v>
      </c>
      <c r="E62" s="145">
        <f t="shared" si="16"/>
        <v>0</v>
      </c>
      <c r="F62" s="145">
        <f t="shared" si="16"/>
        <v>0</v>
      </c>
      <c r="G62" s="145">
        <f t="shared" si="16"/>
        <v>0</v>
      </c>
      <c r="H62" s="145">
        <f t="shared" si="16"/>
        <v>0</v>
      </c>
      <c r="I62" s="145">
        <f t="shared" si="16"/>
        <v>0</v>
      </c>
      <c r="J62" s="145">
        <f t="shared" si="16"/>
        <v>0</v>
      </c>
      <c r="K62" s="145">
        <f t="shared" si="16"/>
        <v>0</v>
      </c>
      <c r="L62" s="145">
        <f t="shared" si="16"/>
        <v>0</v>
      </c>
      <c r="M62" s="145">
        <f t="shared" si="16"/>
        <v>0</v>
      </c>
      <c r="N62" s="145">
        <f t="shared" si="16"/>
        <v>405023</v>
      </c>
      <c r="O62" s="145">
        <f t="shared" si="16"/>
        <v>0</v>
      </c>
      <c r="P62" s="145">
        <f>P63</f>
        <v>0</v>
      </c>
      <c r="Q62" s="145">
        <f t="shared" si="16"/>
        <v>0</v>
      </c>
      <c r="R62" s="145">
        <f t="shared" si="16"/>
        <v>0</v>
      </c>
      <c r="S62" s="146">
        <f t="shared" si="16"/>
        <v>0</v>
      </c>
      <c r="T62" s="145">
        <f t="shared" si="16"/>
        <v>0</v>
      </c>
      <c r="U62" s="145">
        <f t="shared" si="16"/>
        <v>0</v>
      </c>
      <c r="V62" s="145">
        <f t="shared" si="16"/>
        <v>0</v>
      </c>
      <c r="W62" s="145">
        <f t="shared" si="16"/>
        <v>405023</v>
      </c>
    </row>
    <row r="63" spans="1:23" ht="12.75">
      <c r="A63" s="147" t="s">
        <v>285</v>
      </c>
      <c r="B63" s="148" t="s">
        <v>286</v>
      </c>
      <c r="C63" s="150">
        <f>D63+E63</f>
        <v>0</v>
      </c>
      <c r="D63" s="150"/>
      <c r="E63" s="151"/>
      <c r="F63" s="104">
        <f>G63+H63+I63+J63+K63+L63</f>
        <v>0</v>
      </c>
      <c r="G63" s="150"/>
      <c r="H63" s="152"/>
      <c r="I63" s="152"/>
      <c r="J63" s="152"/>
      <c r="K63" s="152"/>
      <c r="L63" s="152"/>
      <c r="M63" s="152"/>
      <c r="N63" s="152">
        <v>405023</v>
      </c>
      <c r="O63" s="152"/>
      <c r="P63" s="106"/>
      <c r="Q63" s="106">
        <f>R63+S63</f>
        <v>0</v>
      </c>
      <c r="R63" s="153"/>
      <c r="S63" s="107">
        <f>T63+U63+V63</f>
        <v>0</v>
      </c>
      <c r="T63" s="153"/>
      <c r="U63" s="153"/>
      <c r="V63" s="153"/>
      <c r="W63" s="117">
        <f>C63+F63+N63+O63+P63+Q63</f>
        <v>405023</v>
      </c>
    </row>
    <row r="64" spans="1:25" ht="12.75">
      <c r="A64" s="154"/>
      <c r="B64" s="155" t="s">
        <v>287</v>
      </c>
      <c r="C64" s="144">
        <f aca="true" t="shared" si="17" ref="C64:P64">C4+C18+C20+C27+C53+C58+C60+C62+C50</f>
        <v>11321000</v>
      </c>
      <c r="D64" s="144">
        <f t="shared" si="17"/>
        <v>8617100</v>
      </c>
      <c r="E64" s="144">
        <f t="shared" si="17"/>
        <v>2703900</v>
      </c>
      <c r="F64" s="144">
        <f t="shared" si="17"/>
        <v>4103400</v>
      </c>
      <c r="G64" s="144">
        <f t="shared" si="17"/>
        <v>113100</v>
      </c>
      <c r="H64" s="144">
        <f t="shared" si="17"/>
        <v>3600</v>
      </c>
      <c r="I64" s="144">
        <f t="shared" si="17"/>
        <v>500000</v>
      </c>
      <c r="J64" s="144">
        <f t="shared" si="17"/>
        <v>0</v>
      </c>
      <c r="K64" s="144">
        <f t="shared" si="17"/>
        <v>3346700</v>
      </c>
      <c r="L64" s="144">
        <f t="shared" si="17"/>
        <v>140000</v>
      </c>
      <c r="M64" s="144">
        <f t="shared" si="17"/>
        <v>0</v>
      </c>
      <c r="N64" s="144">
        <f t="shared" si="17"/>
        <v>405023</v>
      </c>
      <c r="O64" s="144">
        <f t="shared" si="17"/>
        <v>120000</v>
      </c>
      <c r="P64" s="144">
        <f t="shared" si="17"/>
        <v>201282</v>
      </c>
      <c r="Q64" s="144">
        <f>Q4+Q18+Q20+Q27+Q53+Q58+Q60+Q62</f>
        <v>667100</v>
      </c>
      <c r="R64" s="144">
        <f>R4+R18+R20+R27+R53+R58+R60+R62+R50</f>
        <v>567000</v>
      </c>
      <c r="S64" s="144">
        <f>S4+S18+S20+S27+S53+S58+S60+S62</f>
        <v>100100</v>
      </c>
      <c r="T64" s="144">
        <f>T4+T18+T20+T27+T53+T58+T60+T62+T50</f>
        <v>50000</v>
      </c>
      <c r="U64" s="144">
        <f>U4+U18+U20+U27+U53+U58+U60+U62+U50</f>
        <v>45100</v>
      </c>
      <c r="V64" s="144">
        <f>V4+V18+V20+V27+V53+V58+V60+V62+V50</f>
        <v>5000</v>
      </c>
      <c r="W64" s="144">
        <f>W4+W18+W20+W27+W53+W58+W60+W62+W50</f>
        <v>16817805</v>
      </c>
      <c r="X64">
        <f>16347030+9415500*5%</f>
        <v>16817805</v>
      </c>
      <c r="Y64" s="195">
        <f>X64-W64</f>
        <v>0</v>
      </c>
    </row>
    <row r="65" spans="1:23" ht="12.75">
      <c r="A65" s="147"/>
      <c r="B65" s="148" t="s">
        <v>288</v>
      </c>
      <c r="C65" s="157">
        <f>D65+E65</f>
        <v>0</v>
      </c>
      <c r="D65" s="157"/>
      <c r="E65" s="158"/>
      <c r="F65" s="104">
        <f>G65+H65+I65+J65+K65+L65</f>
        <v>0</v>
      </c>
      <c r="G65" s="157"/>
      <c r="H65" s="159"/>
      <c r="I65" s="159"/>
      <c r="J65" s="159"/>
      <c r="K65" s="159"/>
      <c r="L65" s="159"/>
      <c r="M65" s="159"/>
      <c r="N65" s="159">
        <f>N63</f>
        <v>405023</v>
      </c>
      <c r="O65" s="159"/>
      <c r="P65" s="106"/>
      <c r="Q65" s="104">
        <f>R65+T65+U65+V65</f>
        <v>0</v>
      </c>
      <c r="R65" s="160"/>
      <c r="S65" s="161"/>
      <c r="T65" s="160"/>
      <c r="U65" s="160"/>
      <c r="V65" s="160"/>
      <c r="W65" s="117">
        <f>C65+F65+N65+O65+P65+Q65</f>
        <v>405023</v>
      </c>
    </row>
    <row r="66" spans="1:23" ht="12.75">
      <c r="A66" s="162"/>
      <c r="B66" s="163" t="s">
        <v>289</v>
      </c>
      <c r="C66" s="165">
        <f aca="true" t="shared" si="18" ref="C66:W66">C64-C65</f>
        <v>11321000</v>
      </c>
      <c r="D66" s="165">
        <f t="shared" si="18"/>
        <v>8617100</v>
      </c>
      <c r="E66" s="165">
        <f t="shared" si="18"/>
        <v>2703900</v>
      </c>
      <c r="F66" s="165">
        <f t="shared" si="18"/>
        <v>4103400</v>
      </c>
      <c r="G66" s="165">
        <f t="shared" si="18"/>
        <v>113100</v>
      </c>
      <c r="H66" s="165">
        <f t="shared" si="18"/>
        <v>3600</v>
      </c>
      <c r="I66" s="165">
        <f t="shared" si="18"/>
        <v>500000</v>
      </c>
      <c r="J66" s="165">
        <f t="shared" si="18"/>
        <v>0</v>
      </c>
      <c r="K66" s="165">
        <f t="shared" si="18"/>
        <v>3346700</v>
      </c>
      <c r="L66" s="165">
        <f t="shared" si="18"/>
        <v>140000</v>
      </c>
      <c r="M66" s="165">
        <f t="shared" si="18"/>
        <v>0</v>
      </c>
      <c r="N66" s="165">
        <f t="shared" si="18"/>
        <v>0</v>
      </c>
      <c r="O66" s="165">
        <f t="shared" si="18"/>
        <v>120000</v>
      </c>
      <c r="P66" s="165">
        <f t="shared" si="18"/>
        <v>201282</v>
      </c>
      <c r="Q66" s="165">
        <f t="shared" si="18"/>
        <v>667100</v>
      </c>
      <c r="R66" s="165">
        <f t="shared" si="18"/>
        <v>567000</v>
      </c>
      <c r="S66" s="166">
        <f t="shared" si="18"/>
        <v>100100</v>
      </c>
      <c r="T66" s="165">
        <f t="shared" si="18"/>
        <v>50000</v>
      </c>
      <c r="U66" s="165">
        <f t="shared" si="18"/>
        <v>45100</v>
      </c>
      <c r="V66" s="165">
        <f t="shared" si="18"/>
        <v>5000</v>
      </c>
      <c r="W66" s="165">
        <f t="shared" si="18"/>
        <v>16412782</v>
      </c>
    </row>
    <row r="67" spans="1:9" ht="12.75">
      <c r="A67" s="191"/>
      <c r="B67" s="192" t="s">
        <v>480</v>
      </c>
      <c r="C67" s="193"/>
      <c r="D67" s="193"/>
      <c r="E67" s="193" t="s">
        <v>455</v>
      </c>
      <c r="F67" s="193"/>
      <c r="G67" s="193"/>
      <c r="H67" s="193"/>
      <c r="I67" s="193"/>
    </row>
  </sheetData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zoomScalePageLayoutView="0" workbookViewId="0" topLeftCell="C37">
      <selection activeCell="X65" sqref="X65"/>
    </sheetView>
  </sheetViews>
  <sheetFormatPr defaultColWidth="9.00390625" defaultRowHeight="12.75"/>
  <cols>
    <col min="1" max="1" width="5.625" style="0" customWidth="1"/>
    <col min="2" max="2" width="23.25390625" style="0" customWidth="1"/>
    <col min="3" max="3" width="12.25390625" style="0" customWidth="1"/>
    <col min="4" max="4" width="11.375" style="0" customWidth="1"/>
    <col min="5" max="5" width="10.625" style="0" customWidth="1"/>
    <col min="6" max="6" width="12.00390625" style="0" customWidth="1"/>
    <col min="7" max="7" width="9.875" style="0" customWidth="1"/>
    <col min="9" max="9" width="10.25390625" style="0" customWidth="1"/>
    <col min="10" max="10" width="9.625" style="0" bestFit="1" customWidth="1"/>
    <col min="11" max="11" width="10.625" style="0" customWidth="1"/>
    <col min="12" max="12" width="10.75390625" style="0" customWidth="1"/>
    <col min="13" max="13" width="8.625" style="0" customWidth="1"/>
    <col min="14" max="14" width="10.25390625" style="0" customWidth="1"/>
    <col min="15" max="15" width="9.625" style="0" bestFit="1" customWidth="1"/>
    <col min="16" max="16" width="9.875" style="0" customWidth="1"/>
    <col min="17" max="17" width="12.375" style="0" customWidth="1"/>
    <col min="18" max="18" width="12.00390625" style="0" customWidth="1"/>
    <col min="19" max="19" width="10.875" style="0" customWidth="1"/>
    <col min="20" max="20" width="10.00390625" style="0" customWidth="1"/>
    <col min="21" max="21" width="10.625" style="0" customWidth="1"/>
    <col min="22" max="22" width="9.875" style="0" customWidth="1"/>
    <col min="23" max="23" width="11.875" style="0" customWidth="1"/>
    <col min="24" max="24" width="11.625" style="0" bestFit="1" customWidth="1"/>
    <col min="25" max="25" width="5.625" style="0" customWidth="1"/>
  </cols>
  <sheetData>
    <row r="1" spans="1:23" ht="12.75">
      <c r="A1" s="85" t="s">
        <v>237</v>
      </c>
      <c r="C1" s="86"/>
      <c r="D1" s="194">
        <v>2022</v>
      </c>
      <c r="E1" s="86" t="s">
        <v>481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ht="12.75">
      <c r="A2" s="88"/>
      <c r="B2" s="88"/>
      <c r="C2" s="90">
        <v>210</v>
      </c>
      <c r="D2" s="90">
        <v>211</v>
      </c>
      <c r="E2" s="90">
        <v>213</v>
      </c>
      <c r="F2" s="90">
        <v>220</v>
      </c>
      <c r="G2" s="90">
        <v>221</v>
      </c>
      <c r="H2" s="90">
        <v>222</v>
      </c>
      <c r="I2" s="90">
        <v>223</v>
      </c>
      <c r="J2" s="90">
        <v>224</v>
      </c>
      <c r="K2" s="90">
        <v>225</v>
      </c>
      <c r="L2" s="90">
        <v>226</v>
      </c>
      <c r="M2" s="90">
        <v>228</v>
      </c>
      <c r="N2" s="90">
        <v>251</v>
      </c>
      <c r="O2" s="90">
        <v>263</v>
      </c>
      <c r="P2" s="90">
        <v>290</v>
      </c>
      <c r="Q2" s="90">
        <v>300</v>
      </c>
      <c r="R2" s="90">
        <v>310</v>
      </c>
      <c r="S2" s="91" t="s">
        <v>238</v>
      </c>
      <c r="T2" s="90" t="s">
        <v>444</v>
      </c>
      <c r="U2" s="90" t="s">
        <v>240</v>
      </c>
      <c r="V2" s="90" t="s">
        <v>241</v>
      </c>
      <c r="W2" s="90" t="s">
        <v>242</v>
      </c>
    </row>
    <row r="3" spans="1:23" ht="12.75">
      <c r="A3" s="92"/>
      <c r="B3" s="92"/>
      <c r="C3" s="94" t="s">
        <v>243</v>
      </c>
      <c r="D3" s="94" t="s">
        <v>243</v>
      </c>
      <c r="E3" s="94" t="s">
        <v>243</v>
      </c>
      <c r="F3" s="94" t="s">
        <v>243</v>
      </c>
      <c r="G3" s="94" t="s">
        <v>243</v>
      </c>
      <c r="H3" s="94" t="s">
        <v>243</v>
      </c>
      <c r="I3" s="94" t="s">
        <v>243</v>
      </c>
      <c r="J3" s="94" t="s">
        <v>243</v>
      </c>
      <c r="K3" s="94" t="s">
        <v>243</v>
      </c>
      <c r="L3" s="94" t="s">
        <v>243</v>
      </c>
      <c r="M3" s="94" t="s">
        <v>243</v>
      </c>
      <c r="N3" s="94" t="s">
        <v>243</v>
      </c>
      <c r="O3" s="94" t="s">
        <v>243</v>
      </c>
      <c r="P3" s="94" t="s">
        <v>243</v>
      </c>
      <c r="Q3" s="94" t="s">
        <v>243</v>
      </c>
      <c r="R3" s="94" t="s">
        <v>243</v>
      </c>
      <c r="S3" s="95" t="s">
        <v>243</v>
      </c>
      <c r="T3" s="94" t="s">
        <v>243</v>
      </c>
      <c r="U3" s="94" t="s">
        <v>243</v>
      </c>
      <c r="V3" s="94" t="s">
        <v>243</v>
      </c>
      <c r="W3" s="94" t="s">
        <v>243</v>
      </c>
    </row>
    <row r="4" spans="1:23" ht="25.5">
      <c r="A4" s="96" t="s">
        <v>244</v>
      </c>
      <c r="B4" s="97" t="s">
        <v>245</v>
      </c>
      <c r="C4" s="99">
        <f aca="true" t="shared" si="0" ref="C4:O4">C5+C6+C16+C17</f>
        <v>10308900</v>
      </c>
      <c r="D4" s="99">
        <f t="shared" si="0"/>
        <v>7839700</v>
      </c>
      <c r="E4" s="99">
        <f t="shared" si="0"/>
        <v>2469200</v>
      </c>
      <c r="F4" s="99">
        <f t="shared" si="0"/>
        <v>255000</v>
      </c>
      <c r="G4" s="99">
        <f t="shared" si="0"/>
        <v>100000</v>
      </c>
      <c r="H4" s="99">
        <f t="shared" si="0"/>
        <v>0</v>
      </c>
      <c r="I4" s="99">
        <f t="shared" si="0"/>
        <v>100000</v>
      </c>
      <c r="J4" s="99">
        <f t="shared" si="0"/>
        <v>0</v>
      </c>
      <c r="K4" s="99">
        <f t="shared" si="0"/>
        <v>5000</v>
      </c>
      <c r="L4" s="99">
        <f t="shared" si="0"/>
        <v>50000</v>
      </c>
      <c r="M4" s="99">
        <f t="shared" si="0"/>
        <v>0</v>
      </c>
      <c r="N4" s="99">
        <f t="shared" si="0"/>
        <v>0</v>
      </c>
      <c r="O4" s="99">
        <f t="shared" si="0"/>
        <v>0</v>
      </c>
      <c r="P4" s="99">
        <f>P5+P6+P16+P17+P13+P14</f>
        <v>48000</v>
      </c>
      <c r="Q4" s="99">
        <f aca="true" t="shared" si="1" ref="Q4:V4">Q5+Q6+Q16+Q17</f>
        <v>65700</v>
      </c>
      <c r="R4" s="99">
        <f t="shared" si="1"/>
        <v>0</v>
      </c>
      <c r="S4" s="100">
        <f t="shared" si="1"/>
        <v>65700</v>
      </c>
      <c r="T4" s="99">
        <f t="shared" si="1"/>
        <v>50000</v>
      </c>
      <c r="U4" s="99">
        <f t="shared" si="1"/>
        <v>10700</v>
      </c>
      <c r="V4" s="99">
        <f t="shared" si="1"/>
        <v>5000</v>
      </c>
      <c r="W4" s="99">
        <f>W5+W6+W16+W17+W13+W14</f>
        <v>10677600</v>
      </c>
    </row>
    <row r="5" spans="1:23" ht="12.75">
      <c r="A5" s="101" t="s">
        <v>246</v>
      </c>
      <c r="B5" s="102" t="s">
        <v>247</v>
      </c>
      <c r="C5" s="104">
        <f>D5+E5</f>
        <v>1600800</v>
      </c>
      <c r="D5" s="104">
        <f>1229500</f>
        <v>1229500</v>
      </c>
      <c r="E5" s="105">
        <f>371300</f>
        <v>371300</v>
      </c>
      <c r="F5" s="104">
        <f>G5+H5+I5+J5+K5+L5</f>
        <v>0</v>
      </c>
      <c r="G5" s="104"/>
      <c r="H5" s="106"/>
      <c r="I5" s="106"/>
      <c r="J5" s="106"/>
      <c r="K5" s="106"/>
      <c r="L5" s="106"/>
      <c r="M5" s="106"/>
      <c r="N5" s="106"/>
      <c r="O5" s="106"/>
      <c r="P5" s="106"/>
      <c r="Q5" s="106">
        <f>R5+S5</f>
        <v>0</v>
      </c>
      <c r="R5" s="106"/>
      <c r="S5" s="107">
        <f>T5+U5+V5</f>
        <v>0</v>
      </c>
      <c r="T5" s="106"/>
      <c r="U5" s="106"/>
      <c r="V5" s="106"/>
      <c r="W5" s="104">
        <f aca="true" t="shared" si="2" ref="W5:W14">C5+F5+N5+O5+P5+Q5</f>
        <v>1600800</v>
      </c>
    </row>
    <row r="6" spans="1:23" ht="12.75">
      <c r="A6" s="101" t="s">
        <v>248</v>
      </c>
      <c r="B6" s="102" t="s">
        <v>249</v>
      </c>
      <c r="C6" s="104">
        <f>D6+E6</f>
        <v>8708100</v>
      </c>
      <c r="D6" s="104">
        <f>3297543.35+2354311.44+958371.41-26.2</f>
        <v>6610200</v>
      </c>
      <c r="E6" s="105">
        <f>2097900</f>
        <v>2097900</v>
      </c>
      <c r="F6" s="104">
        <f>G6+H6+I6+J6+K6+L6</f>
        <v>255000</v>
      </c>
      <c r="G6" s="104">
        <f>G8+G10+G12</f>
        <v>100000</v>
      </c>
      <c r="H6" s="104">
        <f>0</f>
        <v>0</v>
      </c>
      <c r="I6" s="104">
        <f>I8+I10+I12</f>
        <v>100000</v>
      </c>
      <c r="J6" s="106">
        <f>0</f>
        <v>0</v>
      </c>
      <c r="K6" s="106">
        <f>K8</f>
        <v>5000</v>
      </c>
      <c r="L6" s="106">
        <f>L8+L10+L12</f>
        <v>50000</v>
      </c>
      <c r="M6" s="106">
        <f>M8+M10+M12</f>
        <v>0</v>
      </c>
      <c r="N6" s="104"/>
      <c r="O6" s="104"/>
      <c r="P6" s="106">
        <f>P8+P9</f>
        <v>0</v>
      </c>
      <c r="Q6" s="106">
        <f>R6+S6</f>
        <v>65000</v>
      </c>
      <c r="R6" s="106">
        <f>R8</f>
        <v>0</v>
      </c>
      <c r="S6" s="107">
        <f>T6+U6+V6</f>
        <v>65000</v>
      </c>
      <c r="T6" s="106">
        <f>T8</f>
        <v>50000</v>
      </c>
      <c r="U6" s="106">
        <f>U8</f>
        <v>10000</v>
      </c>
      <c r="V6" s="106">
        <f>V8</f>
        <v>5000</v>
      </c>
      <c r="W6" s="104">
        <f t="shared" si="2"/>
        <v>9028100</v>
      </c>
    </row>
    <row r="7" spans="1:23" ht="12.75">
      <c r="A7" s="101"/>
      <c r="B7" s="102" t="s">
        <v>445</v>
      </c>
      <c r="C7" s="104">
        <f>D7+E7</f>
        <v>0</v>
      </c>
      <c r="D7" s="104"/>
      <c r="E7" s="105"/>
      <c r="F7" s="104">
        <f>G7+H7+I7+J7+K7+L7</f>
        <v>0</v>
      </c>
      <c r="G7" s="104"/>
      <c r="H7" s="104"/>
      <c r="I7" s="104"/>
      <c r="J7" s="106"/>
      <c r="K7" s="106"/>
      <c r="L7" s="106"/>
      <c r="M7" s="106"/>
      <c r="N7" s="104"/>
      <c r="O7" s="104"/>
      <c r="P7" s="106"/>
      <c r="Q7" s="106">
        <f>R7+S7</f>
        <v>0</v>
      </c>
      <c r="R7" s="106"/>
      <c r="S7" s="107">
        <f>T7+U7+V7</f>
        <v>0</v>
      </c>
      <c r="T7" s="106"/>
      <c r="U7" s="106"/>
      <c r="V7" s="106"/>
      <c r="W7" s="104">
        <f t="shared" si="2"/>
        <v>0</v>
      </c>
    </row>
    <row r="8" spans="1:23" ht="12.75">
      <c r="A8" s="101"/>
      <c r="B8" s="102">
        <v>244</v>
      </c>
      <c r="C8" s="104"/>
      <c r="D8" s="104"/>
      <c r="E8" s="105"/>
      <c r="F8" s="104">
        <f>G8+H8+I8+J8+K8+L8+M8</f>
        <v>255000</v>
      </c>
      <c r="G8" s="104">
        <v>100000</v>
      </c>
      <c r="H8" s="104"/>
      <c r="I8" s="104">
        <v>100000</v>
      </c>
      <c r="J8" s="106"/>
      <c r="K8" s="106">
        <v>5000</v>
      </c>
      <c r="L8" s="106">
        <v>50000</v>
      </c>
      <c r="M8" s="106"/>
      <c r="N8" s="104"/>
      <c r="O8" s="104"/>
      <c r="P8" s="106">
        <v>0</v>
      </c>
      <c r="Q8" s="106">
        <f>R8+S8</f>
        <v>65000</v>
      </c>
      <c r="R8" s="106">
        <f>65000+5600-70600</f>
        <v>0</v>
      </c>
      <c r="S8" s="107">
        <f>T8+U8+V8</f>
        <v>65000</v>
      </c>
      <c r="T8" s="106">
        <v>50000</v>
      </c>
      <c r="U8" s="106">
        <v>10000</v>
      </c>
      <c r="V8" s="106">
        <v>5000</v>
      </c>
      <c r="W8" s="104">
        <f t="shared" si="2"/>
        <v>320000</v>
      </c>
    </row>
    <row r="9" spans="1:23" ht="12.75">
      <c r="A9" s="101"/>
      <c r="B9" s="102">
        <v>850</v>
      </c>
      <c r="C9" s="104"/>
      <c r="D9" s="104"/>
      <c r="E9" s="105"/>
      <c r="F9" s="104"/>
      <c r="G9" s="104"/>
      <c r="H9" s="104"/>
      <c r="I9" s="104"/>
      <c r="J9" s="106"/>
      <c r="K9" s="106"/>
      <c r="L9" s="106"/>
      <c r="M9" s="106"/>
      <c r="N9" s="104"/>
      <c r="O9" s="104"/>
      <c r="P9" s="106">
        <f>P10+P11+P12</f>
        <v>0</v>
      </c>
      <c r="Q9" s="106"/>
      <c r="R9" s="106"/>
      <c r="S9" s="107"/>
      <c r="T9" s="106"/>
      <c r="U9" s="106"/>
      <c r="V9" s="106"/>
      <c r="W9" s="104">
        <f t="shared" si="2"/>
        <v>0</v>
      </c>
    </row>
    <row r="10" spans="1:23" ht="12.75">
      <c r="A10" s="101"/>
      <c r="B10" s="102">
        <v>851</v>
      </c>
      <c r="C10" s="104"/>
      <c r="D10" s="104"/>
      <c r="E10" s="105"/>
      <c r="F10" s="104"/>
      <c r="G10" s="104"/>
      <c r="H10" s="104"/>
      <c r="I10" s="104"/>
      <c r="J10" s="106"/>
      <c r="K10" s="106"/>
      <c r="L10" s="106"/>
      <c r="M10" s="106"/>
      <c r="N10" s="104"/>
      <c r="O10" s="104"/>
      <c r="P10" s="106">
        <f>100000-100000</f>
        <v>0</v>
      </c>
      <c r="Q10" s="106"/>
      <c r="R10" s="106"/>
      <c r="S10" s="107"/>
      <c r="T10" s="106"/>
      <c r="U10" s="106"/>
      <c r="V10" s="106"/>
      <c r="W10" s="104">
        <f t="shared" si="2"/>
        <v>0</v>
      </c>
    </row>
    <row r="11" spans="1:23" ht="12.75">
      <c r="A11" s="101"/>
      <c r="B11" s="102">
        <v>852</v>
      </c>
      <c r="C11" s="104"/>
      <c r="D11" s="104"/>
      <c r="E11" s="105"/>
      <c r="F11" s="104"/>
      <c r="G11" s="104"/>
      <c r="H11" s="104"/>
      <c r="I11" s="104"/>
      <c r="J11" s="106"/>
      <c r="K11" s="106"/>
      <c r="L11" s="106"/>
      <c r="M11" s="106"/>
      <c r="N11" s="104"/>
      <c r="O11" s="104"/>
      <c r="P11" s="104">
        <v>0</v>
      </c>
      <c r="Q11" s="106"/>
      <c r="R11" s="106"/>
      <c r="S11" s="107"/>
      <c r="T11" s="106"/>
      <c r="U11" s="106"/>
      <c r="V11" s="106"/>
      <c r="W11" s="104">
        <f t="shared" si="2"/>
        <v>0</v>
      </c>
    </row>
    <row r="12" spans="1:23" ht="12.75">
      <c r="A12" s="101"/>
      <c r="B12" s="102">
        <v>853</v>
      </c>
      <c r="C12" s="104"/>
      <c r="D12" s="104"/>
      <c r="E12" s="105"/>
      <c r="F12" s="104"/>
      <c r="G12" s="104"/>
      <c r="H12" s="104"/>
      <c r="I12" s="104"/>
      <c r="J12" s="106"/>
      <c r="K12" s="106"/>
      <c r="L12" s="106"/>
      <c r="M12" s="106"/>
      <c r="N12" s="104"/>
      <c r="O12" s="104"/>
      <c r="P12" s="106"/>
      <c r="Q12" s="106"/>
      <c r="R12" s="106"/>
      <c r="S12" s="107"/>
      <c r="T12" s="106"/>
      <c r="U12" s="106"/>
      <c r="V12" s="106"/>
      <c r="W12" s="104">
        <f t="shared" si="2"/>
        <v>0</v>
      </c>
    </row>
    <row r="13" spans="1:23" ht="12.75" hidden="1">
      <c r="A13" s="140" t="s">
        <v>446</v>
      </c>
      <c r="B13" s="102" t="s">
        <v>205</v>
      </c>
      <c r="C13" s="104">
        <f>D13+E13</f>
        <v>0</v>
      </c>
      <c r="D13" s="104"/>
      <c r="E13" s="105"/>
      <c r="F13" s="104">
        <f>G13+H13+I13+J13+K13+L13</f>
        <v>0</v>
      </c>
      <c r="G13" s="104"/>
      <c r="H13" s="106"/>
      <c r="I13" s="106"/>
      <c r="J13" s="106"/>
      <c r="K13" s="106"/>
      <c r="L13" s="106"/>
      <c r="M13" s="106"/>
      <c r="N13" s="106"/>
      <c r="O13" s="106"/>
      <c r="P13" s="106"/>
      <c r="Q13" s="106">
        <f>R13+S13</f>
        <v>0</v>
      </c>
      <c r="R13" s="106"/>
      <c r="S13" s="107">
        <f>T13+U13+V13</f>
        <v>0</v>
      </c>
      <c r="T13" s="106"/>
      <c r="U13" s="106"/>
      <c r="V13" s="106"/>
      <c r="W13" s="104">
        <f t="shared" si="2"/>
        <v>0</v>
      </c>
    </row>
    <row r="14" spans="1:23" ht="12.75" hidden="1">
      <c r="A14" s="140"/>
      <c r="B14" s="186" t="s">
        <v>447</v>
      </c>
      <c r="C14" s="104"/>
      <c r="D14" s="104"/>
      <c r="E14" s="105"/>
      <c r="F14" s="104"/>
      <c r="G14" s="104"/>
      <c r="H14" s="104"/>
      <c r="I14" s="104"/>
      <c r="J14" s="106"/>
      <c r="K14" s="106"/>
      <c r="L14" s="106"/>
      <c r="M14" s="106"/>
      <c r="N14" s="104"/>
      <c r="O14" s="104"/>
      <c r="P14" s="106">
        <v>0</v>
      </c>
      <c r="Q14" s="106"/>
      <c r="R14" s="106"/>
      <c r="S14" s="107"/>
      <c r="T14" s="106"/>
      <c r="U14" s="106"/>
      <c r="V14" s="106"/>
      <c r="W14" s="104">
        <f t="shared" si="2"/>
        <v>0</v>
      </c>
    </row>
    <row r="15" spans="1:23" ht="12.75" hidden="1">
      <c r="A15" s="140"/>
      <c r="B15" s="186" t="s">
        <v>448</v>
      </c>
      <c r="C15" s="104"/>
      <c r="D15" s="104"/>
      <c r="E15" s="105"/>
      <c r="F15" s="104"/>
      <c r="G15" s="104"/>
      <c r="H15" s="104"/>
      <c r="I15" s="104"/>
      <c r="J15" s="106"/>
      <c r="K15" s="106"/>
      <c r="L15" s="106"/>
      <c r="M15" s="106"/>
      <c r="N15" s="104"/>
      <c r="O15" s="104"/>
      <c r="P15" s="106"/>
      <c r="Q15" s="106"/>
      <c r="R15" s="106"/>
      <c r="S15" s="107"/>
      <c r="T15" s="106"/>
      <c r="U15" s="106"/>
      <c r="V15" s="106"/>
      <c r="W15" s="104"/>
    </row>
    <row r="16" spans="1:23" ht="12.75">
      <c r="A16" s="101" t="s">
        <v>250</v>
      </c>
      <c r="B16" s="102" t="s">
        <v>251</v>
      </c>
      <c r="C16" s="104">
        <f>D16+E16</f>
        <v>0</v>
      </c>
      <c r="D16" s="104"/>
      <c r="E16" s="104"/>
      <c r="F16" s="104">
        <f>G16+H16+I16+J16+K16+L16</f>
        <v>0</v>
      </c>
      <c r="G16" s="104"/>
      <c r="H16" s="104"/>
      <c r="I16" s="104"/>
      <c r="J16" s="106"/>
      <c r="K16" s="106"/>
      <c r="L16" s="106"/>
      <c r="M16" s="106"/>
      <c r="N16" s="104"/>
      <c r="O16" s="104"/>
      <c r="P16" s="106">
        <v>48000</v>
      </c>
      <c r="Q16" s="106">
        <f>R16+S16</f>
        <v>0</v>
      </c>
      <c r="R16" s="104">
        <v>0</v>
      </c>
      <c r="S16" s="107">
        <f>T16+U16+V16</f>
        <v>0</v>
      </c>
      <c r="T16" s="104">
        <v>0</v>
      </c>
      <c r="U16" s="104">
        <v>0</v>
      </c>
      <c r="V16" s="104">
        <v>0</v>
      </c>
      <c r="W16" s="104">
        <f>C16+F16+N16+O16+P16+Q16</f>
        <v>48000</v>
      </c>
    </row>
    <row r="17" spans="1:23" ht="38.25">
      <c r="A17" s="101" t="s">
        <v>252</v>
      </c>
      <c r="B17" s="108" t="s">
        <v>253</v>
      </c>
      <c r="C17" s="104">
        <f>D17+E17</f>
        <v>0</v>
      </c>
      <c r="D17" s="104"/>
      <c r="E17" s="104"/>
      <c r="F17" s="104">
        <f>G17+H17+I17+J17+K17+L17</f>
        <v>0</v>
      </c>
      <c r="G17" s="104"/>
      <c r="H17" s="104"/>
      <c r="I17" s="104"/>
      <c r="J17" s="106"/>
      <c r="K17" s="106"/>
      <c r="L17" s="106"/>
      <c r="M17" s="106"/>
      <c r="N17" s="104"/>
      <c r="O17" s="104"/>
      <c r="P17" s="106"/>
      <c r="Q17" s="106">
        <f>R17+S17</f>
        <v>700</v>
      </c>
      <c r="R17" s="106">
        <v>0</v>
      </c>
      <c r="S17" s="107">
        <f>T17+U17+V17</f>
        <v>700</v>
      </c>
      <c r="T17" s="106">
        <f>20000-20000</f>
        <v>0</v>
      </c>
      <c r="U17" s="106">
        <v>700</v>
      </c>
      <c r="V17" s="106"/>
      <c r="W17" s="104">
        <f>C17+F17+N17+O17+P17+Q17</f>
        <v>700</v>
      </c>
    </row>
    <row r="18" spans="1:23" ht="12.75">
      <c r="A18" s="109" t="s">
        <v>254</v>
      </c>
      <c r="B18" s="110" t="s">
        <v>255</v>
      </c>
      <c r="C18" s="111">
        <f>SUM(C19)</f>
        <v>315500</v>
      </c>
      <c r="D18" s="111">
        <f aca="true" t="shared" si="3" ref="D18:V18">D19</f>
        <v>242400</v>
      </c>
      <c r="E18" s="111">
        <f t="shared" si="3"/>
        <v>73100</v>
      </c>
      <c r="F18" s="111">
        <f t="shared" si="3"/>
        <v>19500</v>
      </c>
      <c r="G18" s="111">
        <f t="shared" si="3"/>
        <v>15900</v>
      </c>
      <c r="H18" s="111">
        <f t="shared" si="3"/>
        <v>3600</v>
      </c>
      <c r="I18" s="111">
        <f t="shared" si="3"/>
        <v>0</v>
      </c>
      <c r="J18" s="111">
        <f t="shared" si="3"/>
        <v>0</v>
      </c>
      <c r="K18" s="111">
        <f t="shared" si="3"/>
        <v>0</v>
      </c>
      <c r="L18" s="111">
        <f t="shared" si="3"/>
        <v>0</v>
      </c>
      <c r="M18" s="111">
        <f t="shared" si="3"/>
        <v>0</v>
      </c>
      <c r="N18" s="111">
        <f t="shared" si="3"/>
        <v>0</v>
      </c>
      <c r="O18" s="111">
        <f t="shared" si="3"/>
        <v>0</v>
      </c>
      <c r="P18" s="111">
        <f t="shared" si="3"/>
        <v>0</v>
      </c>
      <c r="Q18" s="111">
        <f t="shared" si="3"/>
        <v>12100</v>
      </c>
      <c r="R18" s="111">
        <f t="shared" si="3"/>
        <v>0</v>
      </c>
      <c r="S18" s="112">
        <f t="shared" si="3"/>
        <v>12100</v>
      </c>
      <c r="T18" s="111">
        <f t="shared" si="3"/>
        <v>12100</v>
      </c>
      <c r="U18" s="111">
        <f t="shared" si="3"/>
        <v>0</v>
      </c>
      <c r="V18" s="111">
        <f t="shared" si="3"/>
        <v>0</v>
      </c>
      <c r="W18" s="111">
        <f>D18+E18+G18+I18+K18+L18+P18+R18+T18+U18+H18+N18+O18+J18</f>
        <v>347100</v>
      </c>
    </row>
    <row r="19" spans="1:23" ht="38.25">
      <c r="A19" s="113" t="s">
        <v>256</v>
      </c>
      <c r="B19" s="114" t="s">
        <v>257</v>
      </c>
      <c r="C19" s="116">
        <f>D19+E19</f>
        <v>315500</v>
      </c>
      <c r="D19" s="116">
        <v>242400</v>
      </c>
      <c r="E19" s="116">
        <v>73100</v>
      </c>
      <c r="F19" s="104">
        <f>G19+H19+I19+J19+K19+L19</f>
        <v>19500</v>
      </c>
      <c r="G19" s="116">
        <f>8000+7900</f>
        <v>15900</v>
      </c>
      <c r="H19" s="116">
        <v>3600</v>
      </c>
      <c r="I19" s="116"/>
      <c r="J19" s="116">
        <f>4000-4000+4000-4000</f>
        <v>0</v>
      </c>
      <c r="K19" s="116">
        <f>11000-11000</f>
        <v>0</v>
      </c>
      <c r="L19" s="116"/>
      <c r="M19" s="116"/>
      <c r="N19" s="116"/>
      <c r="O19" s="116"/>
      <c r="P19" s="106"/>
      <c r="Q19" s="106">
        <f>R19+S19</f>
        <v>12100</v>
      </c>
      <c r="R19" s="116"/>
      <c r="S19" s="107">
        <f>T19+U19+V19</f>
        <v>12100</v>
      </c>
      <c r="T19" s="117">
        <v>12100</v>
      </c>
      <c r="U19" s="117"/>
      <c r="V19" s="117"/>
      <c r="W19" s="104">
        <f>C19+F19+N19+O19+P19+Q19</f>
        <v>347100</v>
      </c>
    </row>
    <row r="20" spans="1:23" ht="25.5">
      <c r="A20" s="118" t="s">
        <v>258</v>
      </c>
      <c r="B20" s="119" t="s">
        <v>259</v>
      </c>
      <c r="C20" s="120">
        <f aca="true" t="shared" si="4" ref="C20:W20">C21+C22+C23</f>
        <v>83100</v>
      </c>
      <c r="D20" s="120">
        <f t="shared" si="4"/>
        <v>63800</v>
      </c>
      <c r="E20" s="120">
        <f t="shared" si="4"/>
        <v>19300</v>
      </c>
      <c r="F20" s="120">
        <f t="shared" si="4"/>
        <v>3476800</v>
      </c>
      <c r="G20" s="120">
        <f t="shared" si="4"/>
        <v>4500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0">
        <f t="shared" si="4"/>
        <v>3472300</v>
      </c>
      <c r="L20" s="120">
        <f t="shared" si="4"/>
        <v>0</v>
      </c>
      <c r="M20" s="120">
        <f t="shared" si="4"/>
        <v>0</v>
      </c>
      <c r="N20" s="120">
        <f t="shared" si="4"/>
        <v>0</v>
      </c>
      <c r="O20" s="120">
        <f t="shared" si="4"/>
        <v>0</v>
      </c>
      <c r="P20" s="120">
        <f t="shared" si="4"/>
        <v>0</v>
      </c>
      <c r="Q20" s="120">
        <f t="shared" si="4"/>
        <v>0</v>
      </c>
      <c r="R20" s="120">
        <f t="shared" si="4"/>
        <v>0</v>
      </c>
      <c r="S20" s="120">
        <f t="shared" si="4"/>
        <v>0</v>
      </c>
      <c r="T20" s="120">
        <f t="shared" si="4"/>
        <v>0</v>
      </c>
      <c r="U20" s="120">
        <f t="shared" si="4"/>
        <v>0</v>
      </c>
      <c r="V20" s="120">
        <f t="shared" si="4"/>
        <v>0</v>
      </c>
      <c r="W20" s="120">
        <f t="shared" si="4"/>
        <v>3559900</v>
      </c>
    </row>
    <row r="21" spans="1:23" ht="25.5">
      <c r="A21" s="113" t="s">
        <v>260</v>
      </c>
      <c r="B21" s="121" t="s">
        <v>261</v>
      </c>
      <c r="C21" s="116">
        <f>D21+E21</f>
        <v>83100</v>
      </c>
      <c r="D21" s="116">
        <v>63800</v>
      </c>
      <c r="E21" s="116">
        <v>19300</v>
      </c>
      <c r="F21" s="104">
        <f aca="true" t="shared" si="5" ref="F21:F26">G21+H21+I21+J21+K21+L21</f>
        <v>4500</v>
      </c>
      <c r="G21" s="116">
        <v>4500</v>
      </c>
      <c r="H21" s="116"/>
      <c r="I21" s="116"/>
      <c r="J21" s="116"/>
      <c r="K21" s="116"/>
      <c r="L21" s="116"/>
      <c r="M21" s="116"/>
      <c r="N21" s="116"/>
      <c r="O21" s="116"/>
      <c r="P21" s="106"/>
      <c r="Q21" s="106">
        <f>R21+S21</f>
        <v>0</v>
      </c>
      <c r="R21" s="116"/>
      <c r="S21" s="107">
        <f>T21+U21+V21</f>
        <v>0</v>
      </c>
      <c r="T21" s="116"/>
      <c r="U21" s="116"/>
      <c r="V21" s="116"/>
      <c r="W21" s="104">
        <f aca="true" t="shared" si="6" ref="W21:W26">C21+F21+N21+O21+P21+Q21</f>
        <v>87600</v>
      </c>
    </row>
    <row r="22" spans="1:23" ht="12.75">
      <c r="A22" s="101" t="s">
        <v>262</v>
      </c>
      <c r="B22" s="122" t="s">
        <v>263</v>
      </c>
      <c r="C22" s="104">
        <f>D22+E22</f>
        <v>0</v>
      </c>
      <c r="D22" s="104"/>
      <c r="E22" s="104"/>
      <c r="F22" s="104">
        <f t="shared" si="5"/>
        <v>3472300</v>
      </c>
      <c r="G22" s="104"/>
      <c r="H22" s="104"/>
      <c r="I22" s="104"/>
      <c r="J22" s="106"/>
      <c r="K22" s="106">
        <v>3472300</v>
      </c>
      <c r="L22" s="106"/>
      <c r="M22" s="106"/>
      <c r="N22" s="104"/>
      <c r="O22" s="104"/>
      <c r="P22" s="106"/>
      <c r="Q22" s="106">
        <f>R22+S22</f>
        <v>0</v>
      </c>
      <c r="R22" s="106"/>
      <c r="S22" s="107">
        <f>T22+U22+V22</f>
        <v>0</v>
      </c>
      <c r="T22" s="106"/>
      <c r="U22" s="106"/>
      <c r="V22" s="106"/>
      <c r="W22" s="104">
        <f t="shared" si="6"/>
        <v>3472300</v>
      </c>
    </row>
    <row r="23" spans="1:23" ht="25.5">
      <c r="A23" s="101" t="s">
        <v>264</v>
      </c>
      <c r="B23" s="123" t="s">
        <v>265</v>
      </c>
      <c r="C23" s="104">
        <f>D23+E23</f>
        <v>0</v>
      </c>
      <c r="D23" s="104"/>
      <c r="E23" s="104"/>
      <c r="F23" s="104">
        <f t="shared" si="5"/>
        <v>0</v>
      </c>
      <c r="G23" s="104"/>
      <c r="H23" s="104"/>
      <c r="I23" s="104"/>
      <c r="J23" s="106"/>
      <c r="K23" s="106"/>
      <c r="L23" s="106">
        <f>L24+L26</f>
        <v>0</v>
      </c>
      <c r="M23" s="106">
        <f>M24+M26</f>
        <v>0</v>
      </c>
      <c r="N23" s="104"/>
      <c r="O23" s="104"/>
      <c r="P23" s="106">
        <f>P24+P26</f>
        <v>0</v>
      </c>
      <c r="Q23" s="106">
        <f>R23+S23</f>
        <v>0</v>
      </c>
      <c r="R23" s="106"/>
      <c r="S23" s="107">
        <f>T23+U23+V23</f>
        <v>0</v>
      </c>
      <c r="T23" s="106"/>
      <c r="U23" s="106"/>
      <c r="V23" s="106"/>
      <c r="W23" s="104">
        <f t="shared" si="6"/>
        <v>0</v>
      </c>
    </row>
    <row r="24" spans="1:23" ht="12.75">
      <c r="A24" s="101"/>
      <c r="B24" s="123">
        <v>244</v>
      </c>
      <c r="C24" s="104">
        <f>D24+E24</f>
        <v>0</v>
      </c>
      <c r="D24" s="104">
        <v>0</v>
      </c>
      <c r="E24" s="104">
        <v>0</v>
      </c>
      <c r="F24" s="104">
        <f t="shared" si="5"/>
        <v>0</v>
      </c>
      <c r="G24" s="104"/>
      <c r="H24" s="104"/>
      <c r="I24" s="104"/>
      <c r="J24" s="106"/>
      <c r="K24" s="106"/>
      <c r="L24" s="106">
        <v>0</v>
      </c>
      <c r="M24" s="106"/>
      <c r="N24" s="104"/>
      <c r="O24" s="104"/>
      <c r="P24" s="106">
        <v>0</v>
      </c>
      <c r="Q24" s="106"/>
      <c r="R24" s="106"/>
      <c r="S24" s="107"/>
      <c r="T24" s="106"/>
      <c r="U24" s="106"/>
      <c r="V24" s="106"/>
      <c r="W24" s="104">
        <f t="shared" si="6"/>
        <v>0</v>
      </c>
    </row>
    <row r="25" spans="1:23" ht="12.75">
      <c r="A25" s="101"/>
      <c r="B25" s="141" t="s">
        <v>449</v>
      </c>
      <c r="C25" s="104"/>
      <c r="D25" s="104"/>
      <c r="E25" s="104"/>
      <c r="F25" s="104">
        <f t="shared" si="5"/>
        <v>0</v>
      </c>
      <c r="G25" s="104"/>
      <c r="H25" s="104"/>
      <c r="I25" s="104"/>
      <c r="J25" s="106"/>
      <c r="K25" s="106"/>
      <c r="L25" s="106"/>
      <c r="M25" s="106">
        <v>0</v>
      </c>
      <c r="N25" s="104"/>
      <c r="O25" s="104"/>
      <c r="P25" s="106"/>
      <c r="Q25" s="106"/>
      <c r="R25" s="106"/>
      <c r="S25" s="107"/>
      <c r="T25" s="106"/>
      <c r="U25" s="106"/>
      <c r="V25" s="106"/>
      <c r="W25" s="104">
        <f t="shared" si="6"/>
        <v>0</v>
      </c>
    </row>
    <row r="26" spans="1:23" ht="12.75">
      <c r="A26" s="101"/>
      <c r="B26" s="123">
        <v>853</v>
      </c>
      <c r="C26" s="104">
        <f>D26+E26</f>
        <v>0</v>
      </c>
      <c r="D26" s="104">
        <v>0</v>
      </c>
      <c r="E26" s="104">
        <v>0</v>
      </c>
      <c r="F26" s="104">
        <f t="shared" si="5"/>
        <v>0</v>
      </c>
      <c r="G26" s="104"/>
      <c r="H26" s="104"/>
      <c r="I26" s="104"/>
      <c r="J26" s="106"/>
      <c r="K26" s="106"/>
      <c r="L26" s="106"/>
      <c r="M26" s="106"/>
      <c r="N26" s="104"/>
      <c r="O26" s="104"/>
      <c r="P26" s="106">
        <v>0</v>
      </c>
      <c r="Q26" s="106"/>
      <c r="R26" s="106"/>
      <c r="S26" s="107"/>
      <c r="T26" s="106"/>
      <c r="U26" s="106"/>
      <c r="V26" s="106"/>
      <c r="W26" s="104">
        <f t="shared" si="6"/>
        <v>0</v>
      </c>
    </row>
    <row r="27" spans="1:23" ht="38.25">
      <c r="A27" s="124" t="s">
        <v>266</v>
      </c>
      <c r="B27" s="125" t="s">
        <v>267</v>
      </c>
      <c r="C27" s="126">
        <f aca="true" t="shared" si="7" ref="C27:W27">C28+C32+C42</f>
        <v>0</v>
      </c>
      <c r="D27" s="126">
        <f t="shared" si="7"/>
        <v>0</v>
      </c>
      <c r="E27" s="126">
        <f t="shared" si="7"/>
        <v>0</v>
      </c>
      <c r="F27" s="126">
        <f t="shared" si="7"/>
        <v>250000</v>
      </c>
      <c r="G27" s="126">
        <f t="shared" si="7"/>
        <v>0</v>
      </c>
      <c r="H27" s="126">
        <f t="shared" si="7"/>
        <v>0</v>
      </c>
      <c r="I27" s="126">
        <f t="shared" si="7"/>
        <v>250000</v>
      </c>
      <c r="J27" s="126">
        <f t="shared" si="7"/>
        <v>0</v>
      </c>
      <c r="K27" s="126">
        <f t="shared" si="7"/>
        <v>0</v>
      </c>
      <c r="L27" s="126">
        <f t="shared" si="7"/>
        <v>0</v>
      </c>
      <c r="M27" s="126">
        <f t="shared" si="7"/>
        <v>0</v>
      </c>
      <c r="N27" s="126">
        <f t="shared" si="7"/>
        <v>0</v>
      </c>
      <c r="O27" s="126">
        <f t="shared" si="7"/>
        <v>0</v>
      </c>
      <c r="P27" s="126">
        <f t="shared" si="7"/>
        <v>52082</v>
      </c>
      <c r="Q27" s="126">
        <f t="shared" si="7"/>
        <v>561600</v>
      </c>
      <c r="R27" s="126">
        <f t="shared" si="7"/>
        <v>561600</v>
      </c>
      <c r="S27" s="126">
        <f t="shared" si="7"/>
        <v>0</v>
      </c>
      <c r="T27" s="126">
        <f t="shared" si="7"/>
        <v>0</v>
      </c>
      <c r="U27" s="126">
        <f t="shared" si="7"/>
        <v>0</v>
      </c>
      <c r="V27" s="126">
        <f t="shared" si="7"/>
        <v>0</v>
      </c>
      <c r="W27" s="126">
        <f t="shared" si="7"/>
        <v>863682</v>
      </c>
    </row>
    <row r="28" spans="1:23" ht="12.75">
      <c r="A28" s="101" t="s">
        <v>268</v>
      </c>
      <c r="B28" s="122" t="s">
        <v>269</v>
      </c>
      <c r="C28" s="104">
        <f>D28+E28</f>
        <v>0</v>
      </c>
      <c r="D28" s="104"/>
      <c r="E28" s="104"/>
      <c r="F28" s="104">
        <f>G28+H28+I28+J28+K28+L28</f>
        <v>0</v>
      </c>
      <c r="G28" s="104"/>
      <c r="H28" s="104"/>
      <c r="I28" s="104"/>
      <c r="J28" s="106"/>
      <c r="K28" s="106"/>
      <c r="L28" s="106">
        <f>L29+L30</f>
        <v>0</v>
      </c>
      <c r="M28" s="106">
        <f>M29+M30</f>
        <v>0</v>
      </c>
      <c r="N28" s="104"/>
      <c r="O28" s="104"/>
      <c r="P28" s="106">
        <f>P31</f>
        <v>0</v>
      </c>
      <c r="Q28" s="106">
        <f>R28+S28</f>
        <v>0</v>
      </c>
      <c r="R28" s="128">
        <f>R29+R30+R31</f>
        <v>0</v>
      </c>
      <c r="S28" s="107">
        <f>T28+U28+V28</f>
        <v>0</v>
      </c>
      <c r="T28" s="106"/>
      <c r="U28" s="106">
        <f>30000-30000</f>
        <v>0</v>
      </c>
      <c r="V28" s="106"/>
      <c r="W28" s="104">
        <f aca="true" t="shared" si="8" ref="W28:W37">C28+F28+N28+O28+P28+Q28</f>
        <v>0</v>
      </c>
    </row>
    <row r="29" spans="1:23" ht="12.75">
      <c r="A29" s="101"/>
      <c r="B29" s="123">
        <v>244</v>
      </c>
      <c r="C29" s="104"/>
      <c r="D29" s="104"/>
      <c r="E29" s="104"/>
      <c r="F29" s="104">
        <f>G29+H29+I29+J29+K29+L29</f>
        <v>0</v>
      </c>
      <c r="G29" s="104"/>
      <c r="H29" s="104"/>
      <c r="I29" s="104"/>
      <c r="J29" s="106"/>
      <c r="K29" s="106"/>
      <c r="L29" s="106"/>
      <c r="M29" s="106"/>
      <c r="N29" s="104"/>
      <c r="O29" s="104"/>
      <c r="P29" s="106"/>
      <c r="Q29" s="106"/>
      <c r="R29" s="128"/>
      <c r="S29" s="107"/>
      <c r="T29" s="106"/>
      <c r="U29" s="106"/>
      <c r="V29" s="106"/>
      <c r="W29" s="104">
        <f t="shared" si="8"/>
        <v>0</v>
      </c>
    </row>
    <row r="30" spans="1:23" ht="12.75">
      <c r="A30" s="101"/>
      <c r="B30" s="123">
        <v>245</v>
      </c>
      <c r="C30" s="104"/>
      <c r="D30" s="104"/>
      <c r="E30" s="104"/>
      <c r="F30" s="104">
        <f>G30+H30+I30+J30+K30+L30</f>
        <v>0</v>
      </c>
      <c r="G30" s="104"/>
      <c r="H30" s="104"/>
      <c r="I30" s="104"/>
      <c r="J30" s="106"/>
      <c r="K30" s="106"/>
      <c r="L30" s="106">
        <f>240000-100000-140000</f>
        <v>0</v>
      </c>
      <c r="M30" s="106">
        <f>240000-100000-140000</f>
        <v>0</v>
      </c>
      <c r="N30" s="104"/>
      <c r="O30" s="104"/>
      <c r="P30" s="106"/>
      <c r="Q30" s="106"/>
      <c r="R30" s="128"/>
      <c r="S30" s="107"/>
      <c r="T30" s="106"/>
      <c r="U30" s="106"/>
      <c r="V30" s="106"/>
      <c r="W30" s="104">
        <f t="shared" si="8"/>
        <v>0</v>
      </c>
    </row>
    <row r="31" spans="1:23" ht="12.75">
      <c r="A31" s="101"/>
      <c r="B31" s="102">
        <v>414</v>
      </c>
      <c r="C31" s="104"/>
      <c r="D31" s="104"/>
      <c r="E31" s="105"/>
      <c r="F31" s="104"/>
      <c r="G31" s="104"/>
      <c r="H31" s="104"/>
      <c r="I31" s="104"/>
      <c r="J31" s="106"/>
      <c r="K31" s="106"/>
      <c r="L31" s="106"/>
      <c r="M31" s="106"/>
      <c r="N31" s="104"/>
      <c r="O31" s="104"/>
      <c r="P31" s="106">
        <f>67000-30000-13000-24000</f>
        <v>0</v>
      </c>
      <c r="Q31" s="106"/>
      <c r="R31" s="106"/>
      <c r="S31" s="107"/>
      <c r="T31" s="106"/>
      <c r="U31" s="106"/>
      <c r="V31" s="106"/>
      <c r="W31" s="104">
        <f t="shared" si="8"/>
        <v>0</v>
      </c>
    </row>
    <row r="32" spans="1:23" ht="12.75">
      <c r="A32" s="187" t="s">
        <v>450</v>
      </c>
      <c r="B32" s="130" t="s">
        <v>4</v>
      </c>
      <c r="C32" s="105">
        <f>D32+E32</f>
        <v>0</v>
      </c>
      <c r="D32" s="105"/>
      <c r="E32" s="105"/>
      <c r="F32" s="104">
        <f>G32+H32+I32+J32+K32+L32+M32</f>
        <v>50000</v>
      </c>
      <c r="G32" s="105"/>
      <c r="H32" s="105">
        <f>H33</f>
        <v>0</v>
      </c>
      <c r="I32" s="105">
        <f>I33</f>
        <v>50000</v>
      </c>
      <c r="J32" s="117">
        <f>J33</f>
        <v>0</v>
      </c>
      <c r="K32" s="117">
        <f>K33</f>
        <v>0</v>
      </c>
      <c r="L32" s="117">
        <f>L33+L35</f>
        <v>0</v>
      </c>
      <c r="M32" s="117">
        <f>M33+M35</f>
        <v>0</v>
      </c>
      <c r="N32" s="105"/>
      <c r="O32" s="105"/>
      <c r="P32" s="106">
        <f>P33+P38</f>
        <v>0</v>
      </c>
      <c r="Q32" s="106">
        <f>R32+S32</f>
        <v>0</v>
      </c>
      <c r="R32" s="117">
        <f>R33+R35+R36+R38</f>
        <v>0</v>
      </c>
      <c r="S32" s="107">
        <f>T32+U32+V32</f>
        <v>0</v>
      </c>
      <c r="T32" s="117">
        <f>T33+T35+T37+T38</f>
        <v>0</v>
      </c>
      <c r="U32" s="117">
        <f>U33+U35+U37+U38</f>
        <v>0</v>
      </c>
      <c r="V32" s="117">
        <f>V33+V35+V37+V38</f>
        <v>0</v>
      </c>
      <c r="W32" s="104">
        <f t="shared" si="8"/>
        <v>50000</v>
      </c>
    </row>
    <row r="33" spans="1:23" ht="12.75">
      <c r="A33" s="113"/>
      <c r="B33" s="123">
        <v>244</v>
      </c>
      <c r="C33" s="105"/>
      <c r="D33" s="105"/>
      <c r="E33" s="105"/>
      <c r="F33" s="104">
        <f>G33+H33+I33+J33+K33+L33+M33</f>
        <v>50000</v>
      </c>
      <c r="G33" s="105"/>
      <c r="H33" s="105"/>
      <c r="I33" s="105">
        <v>50000</v>
      </c>
      <c r="J33" s="117"/>
      <c r="K33" s="117"/>
      <c r="L33" s="117"/>
      <c r="M33" s="117"/>
      <c r="N33" s="105"/>
      <c r="O33" s="105"/>
      <c r="P33" s="106"/>
      <c r="Q33" s="106">
        <f>R33+S33</f>
        <v>0</v>
      </c>
      <c r="R33" s="117"/>
      <c r="S33" s="107">
        <f>T33+U33+V33</f>
        <v>0</v>
      </c>
      <c r="T33" s="129">
        <v>0</v>
      </c>
      <c r="U33" s="117"/>
      <c r="V33" s="117"/>
      <c r="W33" s="104">
        <f t="shared" si="8"/>
        <v>50000</v>
      </c>
    </row>
    <row r="34" spans="1:23" ht="12.75">
      <c r="A34" s="113"/>
      <c r="B34" s="141" t="s">
        <v>449</v>
      </c>
      <c r="C34" s="105"/>
      <c r="D34" s="105"/>
      <c r="E34" s="105"/>
      <c r="F34" s="104">
        <f>G34+H34+I34+J34+K34+L34</f>
        <v>0</v>
      </c>
      <c r="G34" s="105"/>
      <c r="H34" s="105"/>
      <c r="I34" s="105"/>
      <c r="J34" s="117"/>
      <c r="K34" s="117"/>
      <c r="L34" s="188">
        <f>6450400-6450400</f>
        <v>0</v>
      </c>
      <c r="M34" s="188">
        <f>6450400-6450400</f>
        <v>0</v>
      </c>
      <c r="N34" s="105"/>
      <c r="O34" s="105"/>
      <c r="P34" s="106"/>
      <c r="Q34" s="106">
        <f>R34+S34</f>
        <v>0</v>
      </c>
      <c r="R34" s="117"/>
      <c r="S34" s="107"/>
      <c r="T34" s="129"/>
      <c r="U34" s="117"/>
      <c r="V34" s="117"/>
      <c r="W34" s="104">
        <f t="shared" si="8"/>
        <v>0</v>
      </c>
    </row>
    <row r="35" spans="1:23" ht="12.75">
      <c r="A35" s="113"/>
      <c r="B35" s="123">
        <v>245</v>
      </c>
      <c r="C35" s="105"/>
      <c r="D35" s="105"/>
      <c r="E35" s="105"/>
      <c r="F35" s="104">
        <f>G35+H35+I35+J35+K35+L35</f>
        <v>0</v>
      </c>
      <c r="G35" s="105"/>
      <c r="H35" s="105"/>
      <c r="I35" s="105"/>
      <c r="J35" s="117"/>
      <c r="K35" s="117"/>
      <c r="L35" s="117">
        <f>120000-120000</f>
        <v>0</v>
      </c>
      <c r="M35" s="117">
        <f>120000-120000</f>
        <v>0</v>
      </c>
      <c r="N35" s="105"/>
      <c r="O35" s="105"/>
      <c r="P35" s="106"/>
      <c r="Q35" s="106"/>
      <c r="R35" s="117"/>
      <c r="S35" s="107"/>
      <c r="T35" s="129"/>
      <c r="U35" s="117"/>
      <c r="V35" s="117"/>
      <c r="W35" s="104">
        <f t="shared" si="8"/>
        <v>0</v>
      </c>
    </row>
    <row r="36" spans="1:23" ht="12.75">
      <c r="A36" s="113"/>
      <c r="B36" s="141" t="s">
        <v>449</v>
      </c>
      <c r="C36" s="105"/>
      <c r="D36" s="105"/>
      <c r="E36" s="105"/>
      <c r="F36" s="104"/>
      <c r="G36" s="105"/>
      <c r="H36" s="105"/>
      <c r="I36" s="105"/>
      <c r="J36" s="117"/>
      <c r="K36" s="117"/>
      <c r="L36" s="188">
        <f>116400-116400</f>
        <v>0</v>
      </c>
      <c r="M36" s="188"/>
      <c r="N36" s="105"/>
      <c r="O36" s="105"/>
      <c r="P36" s="106"/>
      <c r="Q36" s="106">
        <f>R36+S36</f>
        <v>0</v>
      </c>
      <c r="R36" s="117"/>
      <c r="S36" s="107">
        <f>T36+U36+V36</f>
        <v>0</v>
      </c>
      <c r="T36" s="129"/>
      <c r="U36" s="117"/>
      <c r="V36" s="117"/>
      <c r="W36" s="104">
        <f t="shared" si="8"/>
        <v>0</v>
      </c>
    </row>
    <row r="37" spans="1:23" ht="12.75">
      <c r="A37" s="113"/>
      <c r="B37" s="122">
        <v>414</v>
      </c>
      <c r="C37" s="105"/>
      <c r="D37" s="105"/>
      <c r="E37" s="105"/>
      <c r="F37" s="104">
        <f>G37+H37+I37+J37+K37+L37+M37</f>
        <v>0</v>
      </c>
      <c r="G37" s="105"/>
      <c r="H37" s="105"/>
      <c r="I37" s="105"/>
      <c r="J37" s="117"/>
      <c r="K37" s="117"/>
      <c r="L37" s="117">
        <f>6450400-6450400</f>
        <v>0</v>
      </c>
      <c r="M37" s="117"/>
      <c r="N37" s="105"/>
      <c r="O37" s="105"/>
      <c r="P37" s="106"/>
      <c r="Q37" s="106">
        <f>R37+S37</f>
        <v>0</v>
      </c>
      <c r="R37" s="117"/>
      <c r="S37" s="107"/>
      <c r="T37" s="129"/>
      <c r="U37" s="117"/>
      <c r="V37" s="117"/>
      <c r="W37" s="104">
        <f t="shared" si="8"/>
        <v>0</v>
      </c>
    </row>
    <row r="38" spans="1:23" ht="12.75">
      <c r="A38" s="113"/>
      <c r="B38" s="122">
        <v>850</v>
      </c>
      <c r="C38" s="105"/>
      <c r="D38" s="105"/>
      <c r="E38" s="105"/>
      <c r="F38" s="104"/>
      <c r="G38" s="105"/>
      <c r="H38" s="105"/>
      <c r="I38" s="105"/>
      <c r="J38" s="117"/>
      <c r="K38" s="117"/>
      <c r="L38" s="117"/>
      <c r="M38" s="117"/>
      <c r="N38" s="105"/>
      <c r="O38" s="105"/>
      <c r="P38" s="106">
        <f>P39+P40+P41</f>
        <v>0</v>
      </c>
      <c r="Q38" s="106"/>
      <c r="R38" s="117"/>
      <c r="S38" s="107"/>
      <c r="T38" s="129"/>
      <c r="U38" s="117"/>
      <c r="V38" s="117"/>
      <c r="W38" s="104">
        <f>W39+W41+W40</f>
        <v>0</v>
      </c>
    </row>
    <row r="39" spans="1:23" ht="12.75">
      <c r="A39" s="101"/>
      <c r="B39" s="102">
        <v>851</v>
      </c>
      <c r="C39" s="104"/>
      <c r="D39" s="104"/>
      <c r="E39" s="105"/>
      <c r="F39" s="104"/>
      <c r="G39" s="104"/>
      <c r="H39" s="104"/>
      <c r="I39" s="104"/>
      <c r="J39" s="106"/>
      <c r="K39" s="106"/>
      <c r="L39" s="106"/>
      <c r="M39" s="106"/>
      <c r="N39" s="104"/>
      <c r="O39" s="104"/>
      <c r="P39" s="106">
        <f>106000-106000</f>
        <v>0</v>
      </c>
      <c r="Q39" s="106"/>
      <c r="R39" s="106"/>
      <c r="S39" s="107"/>
      <c r="T39" s="106"/>
      <c r="U39" s="106"/>
      <c r="V39" s="106"/>
      <c r="W39" s="104">
        <f aca="true" t="shared" si="9" ref="W39:W57">C39+F39+N39+O39+P39+Q39</f>
        <v>0</v>
      </c>
    </row>
    <row r="40" spans="1:23" ht="12.75">
      <c r="A40" s="101"/>
      <c r="B40" s="102">
        <v>852</v>
      </c>
      <c r="C40" s="104"/>
      <c r="D40" s="104"/>
      <c r="E40" s="105"/>
      <c r="F40" s="104"/>
      <c r="G40" s="104"/>
      <c r="H40" s="104"/>
      <c r="I40" s="104"/>
      <c r="J40" s="106"/>
      <c r="K40" s="106"/>
      <c r="L40" s="106"/>
      <c r="M40" s="106"/>
      <c r="N40" s="104"/>
      <c r="O40" s="104"/>
      <c r="P40" s="106"/>
      <c r="Q40" s="106"/>
      <c r="R40" s="106"/>
      <c r="S40" s="107"/>
      <c r="T40" s="106"/>
      <c r="U40" s="106"/>
      <c r="V40" s="106"/>
      <c r="W40" s="104">
        <f t="shared" si="9"/>
        <v>0</v>
      </c>
    </row>
    <row r="41" spans="1:23" ht="12.75">
      <c r="A41" s="101"/>
      <c r="B41" s="102">
        <v>853</v>
      </c>
      <c r="C41" s="104"/>
      <c r="D41" s="104"/>
      <c r="E41" s="105"/>
      <c r="F41" s="104"/>
      <c r="G41" s="104"/>
      <c r="H41" s="104"/>
      <c r="I41" s="104"/>
      <c r="J41" s="106"/>
      <c r="K41" s="106"/>
      <c r="L41" s="106"/>
      <c r="M41" s="106"/>
      <c r="N41" s="104"/>
      <c r="O41" s="104"/>
      <c r="P41" s="106">
        <v>0</v>
      </c>
      <c r="Q41" s="106"/>
      <c r="R41" s="106"/>
      <c r="S41" s="107"/>
      <c r="T41" s="106"/>
      <c r="U41" s="106"/>
      <c r="V41" s="106"/>
      <c r="W41" s="104">
        <f t="shared" si="9"/>
        <v>0</v>
      </c>
    </row>
    <row r="42" spans="1:23" ht="12.75">
      <c r="A42" s="187" t="s">
        <v>272</v>
      </c>
      <c r="B42" s="130" t="s">
        <v>273</v>
      </c>
      <c r="C42" s="105">
        <f>D42+E42</f>
        <v>0</v>
      </c>
      <c r="D42" s="105"/>
      <c r="E42" s="105"/>
      <c r="F42" s="104">
        <f>G42+H42+I42+J42+K42+L42</f>
        <v>200000</v>
      </c>
      <c r="G42" s="117">
        <f>G43+G45+G46</f>
        <v>0</v>
      </c>
      <c r="H42" s="117">
        <f>H43+H45+H46</f>
        <v>0</v>
      </c>
      <c r="I42" s="117">
        <f>I43+I45+I46</f>
        <v>200000</v>
      </c>
      <c r="J42" s="117">
        <f>J43+J45+J46</f>
        <v>0</v>
      </c>
      <c r="K42" s="117">
        <f>K43+K45+K46</f>
        <v>0</v>
      </c>
      <c r="L42" s="117">
        <f>L43+L45</f>
        <v>0</v>
      </c>
      <c r="M42" s="117">
        <f>M43+M45</f>
        <v>0</v>
      </c>
      <c r="N42" s="117"/>
      <c r="O42" s="117"/>
      <c r="P42" s="106">
        <f aca="true" t="shared" si="10" ref="P42:U42">P43+P45+P46</f>
        <v>52082</v>
      </c>
      <c r="Q42" s="106">
        <f t="shared" si="10"/>
        <v>561600</v>
      </c>
      <c r="R42" s="106">
        <f t="shared" si="10"/>
        <v>561600</v>
      </c>
      <c r="S42" s="107">
        <f t="shared" si="10"/>
        <v>0</v>
      </c>
      <c r="T42" s="106">
        <f t="shared" si="10"/>
        <v>0</v>
      </c>
      <c r="U42" s="106">
        <f t="shared" si="10"/>
        <v>0</v>
      </c>
      <c r="V42" s="117">
        <f>15000-10000-5000+5000-5000+5000-5000</f>
        <v>0</v>
      </c>
      <c r="W42" s="104">
        <f t="shared" si="9"/>
        <v>813682</v>
      </c>
    </row>
    <row r="43" spans="1:23" ht="12.75">
      <c r="A43" s="113"/>
      <c r="B43" s="130">
        <v>244</v>
      </c>
      <c r="C43" s="105"/>
      <c r="D43" s="105"/>
      <c r="E43" s="105"/>
      <c r="F43" s="104">
        <f>G43+H43+I43+J43+K43+L43</f>
        <v>200000</v>
      </c>
      <c r="G43" s="117"/>
      <c r="H43" s="117">
        <v>0</v>
      </c>
      <c r="I43" s="117">
        <v>200000</v>
      </c>
      <c r="J43" s="117"/>
      <c r="K43" s="117"/>
      <c r="L43" s="189"/>
      <c r="M43" s="189"/>
      <c r="N43" s="117"/>
      <c r="O43" s="117"/>
      <c r="P43" s="106"/>
      <c r="Q43" s="106">
        <f>R43+S43</f>
        <v>561600</v>
      </c>
      <c r="R43" s="117">
        <v>561600</v>
      </c>
      <c r="S43" s="107">
        <f>T43+U43+V43</f>
        <v>0</v>
      </c>
      <c r="T43" s="117"/>
      <c r="U43" s="117"/>
      <c r="V43" s="117"/>
      <c r="W43" s="104">
        <f t="shared" si="9"/>
        <v>761600</v>
      </c>
    </row>
    <row r="44" spans="1:23" ht="12.75">
      <c r="A44" s="113"/>
      <c r="B44" s="141" t="s">
        <v>449</v>
      </c>
      <c r="C44" s="105"/>
      <c r="D44" s="105"/>
      <c r="E44" s="105"/>
      <c r="F44" s="104">
        <f>G44+H44+I44+J44+K44+L44</f>
        <v>0</v>
      </c>
      <c r="G44" s="117"/>
      <c r="H44" s="117"/>
      <c r="I44" s="117"/>
      <c r="J44" s="117"/>
      <c r="K44" s="117"/>
      <c r="L44" s="117">
        <f>1434095.82+314304.18-1748400</f>
        <v>0</v>
      </c>
      <c r="M44" s="117"/>
      <c r="N44" s="117"/>
      <c r="O44" s="117"/>
      <c r="P44" s="106"/>
      <c r="Q44" s="106">
        <f>R44+S44</f>
        <v>0</v>
      </c>
      <c r="R44" s="117"/>
      <c r="S44" s="107">
        <f>T44+U44+V44</f>
        <v>0</v>
      </c>
      <c r="T44" s="117"/>
      <c r="U44" s="117"/>
      <c r="V44" s="117"/>
      <c r="W44" s="104">
        <f t="shared" si="9"/>
        <v>0</v>
      </c>
    </row>
    <row r="45" spans="1:23" ht="12.75">
      <c r="A45" s="113"/>
      <c r="B45" s="130">
        <v>245</v>
      </c>
      <c r="C45" s="105"/>
      <c r="D45" s="105"/>
      <c r="E45" s="105"/>
      <c r="F45" s="104">
        <f>G45+H45+I45+J45+K45+L45</f>
        <v>0</v>
      </c>
      <c r="G45" s="117"/>
      <c r="H45" s="117"/>
      <c r="I45" s="117"/>
      <c r="J45" s="117"/>
      <c r="K45" s="117"/>
      <c r="L45" s="117"/>
      <c r="M45" s="117"/>
      <c r="N45" s="117"/>
      <c r="O45" s="117"/>
      <c r="P45" s="106"/>
      <c r="Q45" s="106"/>
      <c r="R45" s="117"/>
      <c r="S45" s="107"/>
      <c r="T45" s="117"/>
      <c r="U45" s="117"/>
      <c r="V45" s="117"/>
      <c r="W45" s="104">
        <f t="shared" si="9"/>
        <v>0</v>
      </c>
    </row>
    <row r="46" spans="1:23" ht="12.75">
      <c r="A46" s="113"/>
      <c r="B46" s="130">
        <v>850</v>
      </c>
      <c r="C46" s="105"/>
      <c r="D46" s="105"/>
      <c r="E46" s="105"/>
      <c r="F46" s="104">
        <f>G46+H46+I46+J46+K46+L46</f>
        <v>0</v>
      </c>
      <c r="G46" s="117"/>
      <c r="H46" s="117"/>
      <c r="I46" s="117"/>
      <c r="J46" s="117"/>
      <c r="K46" s="117"/>
      <c r="L46" s="117"/>
      <c r="M46" s="117"/>
      <c r="N46" s="117"/>
      <c r="O46" s="117"/>
      <c r="P46" s="106">
        <f>P47+P49+P48</f>
        <v>52082</v>
      </c>
      <c r="Q46" s="106"/>
      <c r="R46" s="117"/>
      <c r="S46" s="107"/>
      <c r="T46" s="117"/>
      <c r="U46" s="117"/>
      <c r="V46" s="117"/>
      <c r="W46" s="104">
        <f t="shared" si="9"/>
        <v>52082</v>
      </c>
    </row>
    <row r="47" spans="1:23" ht="12.75">
      <c r="A47" s="101"/>
      <c r="B47" s="102">
        <v>851</v>
      </c>
      <c r="C47" s="104"/>
      <c r="D47" s="104"/>
      <c r="E47" s="105"/>
      <c r="F47" s="104"/>
      <c r="G47" s="104"/>
      <c r="H47" s="104"/>
      <c r="I47" s="104"/>
      <c r="J47" s="106"/>
      <c r="K47" s="106"/>
      <c r="L47" s="106"/>
      <c r="M47" s="106"/>
      <c r="N47" s="104"/>
      <c r="O47" s="104"/>
      <c r="P47" s="106">
        <f>1000-118+61200-10000</f>
        <v>52082</v>
      </c>
      <c r="Q47" s="106"/>
      <c r="R47" s="106"/>
      <c r="S47" s="107"/>
      <c r="T47" s="106"/>
      <c r="U47" s="106"/>
      <c r="V47" s="106"/>
      <c r="W47" s="104">
        <f t="shared" si="9"/>
        <v>52082</v>
      </c>
    </row>
    <row r="48" spans="1:23" ht="12.75">
      <c r="A48" s="101"/>
      <c r="B48" s="102">
        <v>852</v>
      </c>
      <c r="C48" s="104"/>
      <c r="D48" s="104"/>
      <c r="E48" s="105"/>
      <c r="F48" s="104"/>
      <c r="G48" s="104"/>
      <c r="H48" s="104"/>
      <c r="I48" s="104"/>
      <c r="J48" s="106"/>
      <c r="K48" s="106"/>
      <c r="L48" s="106"/>
      <c r="M48" s="106"/>
      <c r="N48" s="104"/>
      <c r="O48" s="104"/>
      <c r="P48" s="106"/>
      <c r="Q48" s="106"/>
      <c r="R48" s="106"/>
      <c r="S48" s="107"/>
      <c r="T48" s="106"/>
      <c r="U48" s="106"/>
      <c r="V48" s="106"/>
      <c r="W48" s="104">
        <f t="shared" si="9"/>
        <v>0</v>
      </c>
    </row>
    <row r="49" spans="1:23" ht="12.75">
      <c r="A49" s="101"/>
      <c r="B49" s="102">
        <v>853</v>
      </c>
      <c r="C49" s="104"/>
      <c r="D49" s="104"/>
      <c r="E49" s="105"/>
      <c r="F49" s="104"/>
      <c r="G49" s="104"/>
      <c r="H49" s="104"/>
      <c r="I49" s="104"/>
      <c r="J49" s="106"/>
      <c r="K49" s="106"/>
      <c r="L49" s="106"/>
      <c r="M49" s="106"/>
      <c r="N49" s="104"/>
      <c r="O49" s="104"/>
      <c r="P49" s="106"/>
      <c r="Q49" s="106"/>
      <c r="R49" s="106"/>
      <c r="S49" s="107"/>
      <c r="T49" s="106"/>
      <c r="U49" s="106"/>
      <c r="V49" s="106"/>
      <c r="W49" s="104">
        <f t="shared" si="9"/>
        <v>0</v>
      </c>
    </row>
    <row r="50" spans="1:23" ht="25.5" customHeight="1">
      <c r="A50" s="131" t="s">
        <v>451</v>
      </c>
      <c r="B50" s="190" t="s">
        <v>452</v>
      </c>
      <c r="C50" s="133">
        <f aca="true" t="shared" si="11" ref="C50:V50">C51</f>
        <v>0</v>
      </c>
      <c r="D50" s="133">
        <f t="shared" si="11"/>
        <v>0</v>
      </c>
      <c r="E50" s="133">
        <f t="shared" si="11"/>
        <v>0</v>
      </c>
      <c r="F50" s="133">
        <f t="shared" si="11"/>
        <v>1738600</v>
      </c>
      <c r="G50" s="133">
        <f t="shared" si="11"/>
        <v>0</v>
      </c>
      <c r="H50" s="133">
        <f t="shared" si="11"/>
        <v>0</v>
      </c>
      <c r="I50" s="133">
        <f t="shared" si="11"/>
        <v>0</v>
      </c>
      <c r="J50" s="133">
        <f t="shared" si="11"/>
        <v>0</v>
      </c>
      <c r="K50" s="133">
        <f t="shared" si="11"/>
        <v>0</v>
      </c>
      <c r="L50" s="133">
        <f t="shared" si="11"/>
        <v>1738600</v>
      </c>
      <c r="M50" s="133">
        <f t="shared" si="11"/>
        <v>0</v>
      </c>
      <c r="N50" s="133">
        <f t="shared" si="11"/>
        <v>0</v>
      </c>
      <c r="O50" s="133">
        <f t="shared" si="11"/>
        <v>0</v>
      </c>
      <c r="P50" s="133">
        <f t="shared" si="11"/>
        <v>0</v>
      </c>
      <c r="Q50" s="133">
        <f t="shared" si="11"/>
        <v>0</v>
      </c>
      <c r="R50" s="133">
        <f t="shared" si="11"/>
        <v>0</v>
      </c>
      <c r="S50" s="133">
        <f t="shared" si="11"/>
        <v>0</v>
      </c>
      <c r="T50" s="133">
        <f t="shared" si="11"/>
        <v>0</v>
      </c>
      <c r="U50" s="133">
        <f t="shared" si="11"/>
        <v>0</v>
      </c>
      <c r="V50" s="133">
        <f t="shared" si="11"/>
        <v>0</v>
      </c>
      <c r="W50" s="133">
        <f t="shared" si="9"/>
        <v>1738600</v>
      </c>
    </row>
    <row r="51" spans="1:23" ht="13.5" customHeight="1">
      <c r="A51" s="140" t="s">
        <v>453</v>
      </c>
      <c r="B51" s="141" t="s">
        <v>454</v>
      </c>
      <c r="C51" s="104">
        <f>D51+E51</f>
        <v>0</v>
      </c>
      <c r="D51" s="104"/>
      <c r="E51" s="105"/>
      <c r="F51" s="104">
        <f>G51+H51+I51+J51+K51+L51</f>
        <v>1738600</v>
      </c>
      <c r="G51" s="106"/>
      <c r="H51" s="106"/>
      <c r="I51" s="106"/>
      <c r="J51" s="106"/>
      <c r="K51" s="106"/>
      <c r="L51" s="106">
        <v>1738600</v>
      </c>
      <c r="M51" s="106"/>
      <c r="N51" s="106"/>
      <c r="O51" s="106"/>
      <c r="P51" s="106"/>
      <c r="Q51" s="106">
        <f>R51+S51</f>
        <v>0</v>
      </c>
      <c r="R51" s="106"/>
      <c r="S51" s="107">
        <f>T51+U51+V51</f>
        <v>0</v>
      </c>
      <c r="T51" s="106">
        <f>21000-10000-11000</f>
        <v>0</v>
      </c>
      <c r="U51" s="117"/>
      <c r="V51" s="117"/>
      <c r="W51" s="117">
        <f t="shared" si="9"/>
        <v>1738600</v>
      </c>
    </row>
    <row r="52" spans="1:23" ht="12.75" customHeight="1">
      <c r="A52" s="101"/>
      <c r="B52" s="141" t="s">
        <v>449</v>
      </c>
      <c r="C52" s="104"/>
      <c r="D52" s="104"/>
      <c r="E52" s="105"/>
      <c r="F52" s="104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>
        <f>R52+S52</f>
        <v>0</v>
      </c>
      <c r="R52" s="106"/>
      <c r="S52" s="107">
        <f>T52+U52+V52</f>
        <v>0</v>
      </c>
      <c r="T52" s="106"/>
      <c r="U52" s="117"/>
      <c r="V52" s="117"/>
      <c r="W52" s="117">
        <f t="shared" si="9"/>
        <v>0</v>
      </c>
    </row>
    <row r="53" spans="1:23" ht="12.75">
      <c r="A53" s="131" t="s">
        <v>274</v>
      </c>
      <c r="B53" s="132" t="s">
        <v>275</v>
      </c>
      <c r="C53" s="133">
        <f aca="true" t="shared" si="12" ref="C53:O53">C54+C57</f>
        <v>617100</v>
      </c>
      <c r="D53" s="133">
        <f t="shared" si="12"/>
        <v>474000.00000000006</v>
      </c>
      <c r="E53" s="133">
        <f t="shared" si="12"/>
        <v>143100</v>
      </c>
      <c r="F53" s="133">
        <f t="shared" si="12"/>
        <v>60000</v>
      </c>
      <c r="G53" s="133">
        <f t="shared" si="12"/>
        <v>0</v>
      </c>
      <c r="H53" s="133">
        <f t="shared" si="12"/>
        <v>0</v>
      </c>
      <c r="I53" s="133">
        <f t="shared" si="12"/>
        <v>0</v>
      </c>
      <c r="J53" s="133">
        <f t="shared" si="12"/>
        <v>0</v>
      </c>
      <c r="K53" s="133">
        <f t="shared" si="12"/>
        <v>0</v>
      </c>
      <c r="L53" s="133">
        <f t="shared" si="12"/>
        <v>60000</v>
      </c>
      <c r="M53" s="133">
        <f t="shared" si="12"/>
        <v>0</v>
      </c>
      <c r="N53" s="133">
        <f t="shared" si="12"/>
        <v>0</v>
      </c>
      <c r="O53" s="133">
        <f t="shared" si="12"/>
        <v>0</v>
      </c>
      <c r="P53" s="133">
        <f>P54+P57+P56</f>
        <v>0</v>
      </c>
      <c r="Q53" s="133">
        <f aca="true" t="shared" si="13" ref="Q53:V53">Q54+Q57</f>
        <v>10000</v>
      </c>
      <c r="R53" s="133">
        <f t="shared" si="13"/>
        <v>0</v>
      </c>
      <c r="S53" s="133">
        <f t="shared" si="13"/>
        <v>10000</v>
      </c>
      <c r="T53" s="133">
        <f t="shared" si="13"/>
        <v>0</v>
      </c>
      <c r="U53" s="133">
        <f t="shared" si="13"/>
        <v>10000</v>
      </c>
      <c r="V53" s="133">
        <f t="shared" si="13"/>
        <v>0</v>
      </c>
      <c r="W53" s="133">
        <f t="shared" si="9"/>
        <v>687100</v>
      </c>
    </row>
    <row r="54" spans="1:23" ht="12.75">
      <c r="A54" s="101" t="s">
        <v>276</v>
      </c>
      <c r="B54" s="134" t="s">
        <v>277</v>
      </c>
      <c r="C54" s="104">
        <f>D54+E54</f>
        <v>617100</v>
      </c>
      <c r="D54" s="104">
        <f>189194.5/5*12-66.8+20000</f>
        <v>474000.00000000006</v>
      </c>
      <c r="E54" s="105">
        <f>685600-350100-192400</f>
        <v>143100</v>
      </c>
      <c r="F54" s="104">
        <f>G54+H54+I54+J54+K54+L54</f>
        <v>60000</v>
      </c>
      <c r="G54" s="106"/>
      <c r="H54" s="106"/>
      <c r="I54" s="106"/>
      <c r="J54" s="106"/>
      <c r="K54" s="106"/>
      <c r="L54" s="106">
        <v>60000</v>
      </c>
      <c r="M54" s="106"/>
      <c r="N54" s="106"/>
      <c r="O54" s="106"/>
      <c r="P54" s="106"/>
      <c r="Q54" s="106">
        <f>R54+S54</f>
        <v>10000</v>
      </c>
      <c r="R54" s="106"/>
      <c r="S54" s="107">
        <f>T54+U54+V54</f>
        <v>10000</v>
      </c>
      <c r="T54" s="106">
        <f>21000-10000-11000</f>
        <v>0</v>
      </c>
      <c r="U54" s="117">
        <v>10000</v>
      </c>
      <c r="V54" s="117"/>
      <c r="W54" s="117">
        <f t="shared" si="9"/>
        <v>687100</v>
      </c>
    </row>
    <row r="55" spans="1:23" ht="12.75">
      <c r="A55" s="101"/>
      <c r="B55" s="141" t="s">
        <v>449</v>
      </c>
      <c r="C55" s="104"/>
      <c r="D55" s="104"/>
      <c r="E55" s="105"/>
      <c r="F55" s="104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>
        <f>R55+S55</f>
        <v>0</v>
      </c>
      <c r="R55" s="106"/>
      <c r="S55" s="107">
        <f>T55+U55+V55</f>
        <v>0</v>
      </c>
      <c r="T55" s="106"/>
      <c r="U55" s="117"/>
      <c r="V55" s="117"/>
      <c r="W55" s="117">
        <f t="shared" si="9"/>
        <v>0</v>
      </c>
    </row>
    <row r="56" spans="1:23" ht="12.75">
      <c r="A56" s="101"/>
      <c r="B56" s="102">
        <v>852</v>
      </c>
      <c r="C56" s="104"/>
      <c r="D56" s="104"/>
      <c r="E56" s="105"/>
      <c r="F56" s="104"/>
      <c r="G56" s="104"/>
      <c r="H56" s="104"/>
      <c r="I56" s="104"/>
      <c r="J56" s="106"/>
      <c r="K56" s="106"/>
      <c r="L56" s="106"/>
      <c r="M56" s="106"/>
      <c r="N56" s="104"/>
      <c r="O56" s="104"/>
      <c r="P56" s="106"/>
      <c r="Q56" s="106"/>
      <c r="R56" s="106"/>
      <c r="S56" s="107"/>
      <c r="T56" s="106"/>
      <c r="U56" s="106"/>
      <c r="V56" s="106"/>
      <c r="W56" s="117">
        <f t="shared" si="9"/>
        <v>0</v>
      </c>
    </row>
    <row r="57" spans="1:23" ht="12.75">
      <c r="A57" s="101"/>
      <c r="B57" s="102">
        <v>853</v>
      </c>
      <c r="C57" s="104"/>
      <c r="D57" s="104"/>
      <c r="E57" s="105"/>
      <c r="F57" s="104"/>
      <c r="G57" s="104"/>
      <c r="H57" s="104"/>
      <c r="I57" s="104"/>
      <c r="J57" s="106"/>
      <c r="K57" s="106"/>
      <c r="L57" s="106"/>
      <c r="M57" s="106"/>
      <c r="N57" s="104"/>
      <c r="O57" s="104"/>
      <c r="P57" s="106"/>
      <c r="Q57" s="106"/>
      <c r="R57" s="106"/>
      <c r="S57" s="107"/>
      <c r="T57" s="106"/>
      <c r="U57" s="106"/>
      <c r="V57" s="106"/>
      <c r="W57" s="117">
        <f t="shared" si="9"/>
        <v>0</v>
      </c>
    </row>
    <row r="58" spans="1:23" ht="12.75">
      <c r="A58" s="135" t="s">
        <v>278</v>
      </c>
      <c r="B58" s="136" t="s">
        <v>279</v>
      </c>
      <c r="C58" s="137">
        <f aca="true" t="shared" si="14" ref="C58:V58">C59</f>
        <v>0</v>
      </c>
      <c r="D58" s="137">
        <f t="shared" si="14"/>
        <v>0</v>
      </c>
      <c r="E58" s="137">
        <f t="shared" si="14"/>
        <v>0</v>
      </c>
      <c r="F58" s="137">
        <f t="shared" si="14"/>
        <v>0</v>
      </c>
      <c r="G58" s="137">
        <f t="shared" si="14"/>
        <v>0</v>
      </c>
      <c r="H58" s="137">
        <f t="shared" si="14"/>
        <v>0</v>
      </c>
      <c r="I58" s="137">
        <f t="shared" si="14"/>
        <v>0</v>
      </c>
      <c r="J58" s="137">
        <f t="shared" si="14"/>
        <v>0</v>
      </c>
      <c r="K58" s="137">
        <f t="shared" si="14"/>
        <v>0</v>
      </c>
      <c r="L58" s="137">
        <f t="shared" si="14"/>
        <v>0</v>
      </c>
      <c r="M58" s="137">
        <f t="shared" si="14"/>
        <v>0</v>
      </c>
      <c r="N58" s="137">
        <f t="shared" si="14"/>
        <v>0</v>
      </c>
      <c r="O58" s="137">
        <f t="shared" si="14"/>
        <v>120000</v>
      </c>
      <c r="P58" s="137">
        <f t="shared" si="14"/>
        <v>0</v>
      </c>
      <c r="Q58" s="137">
        <f t="shared" si="14"/>
        <v>0</v>
      </c>
      <c r="R58" s="137">
        <f t="shared" si="14"/>
        <v>0</v>
      </c>
      <c r="S58" s="138">
        <f t="shared" si="14"/>
        <v>0</v>
      </c>
      <c r="T58" s="137">
        <f t="shared" si="14"/>
        <v>0</v>
      </c>
      <c r="U58" s="137">
        <f t="shared" si="14"/>
        <v>0</v>
      </c>
      <c r="V58" s="137">
        <f t="shared" si="14"/>
        <v>0</v>
      </c>
      <c r="W58" s="137">
        <f>D58+E58+G58+I58+K58+L58+P58+R58+T58+U58+H58+N58+O58+J58</f>
        <v>120000</v>
      </c>
    </row>
    <row r="59" spans="1:23" ht="12.75">
      <c r="A59" s="101" t="s">
        <v>280</v>
      </c>
      <c r="B59" s="134" t="s">
        <v>281</v>
      </c>
      <c r="C59" s="104">
        <f>D59+E59</f>
        <v>0</v>
      </c>
      <c r="D59" s="104"/>
      <c r="E59" s="105"/>
      <c r="F59" s="104">
        <f>G59+H59+I59+J59+K59+L59</f>
        <v>0</v>
      </c>
      <c r="G59" s="106"/>
      <c r="H59" s="106"/>
      <c r="I59" s="106"/>
      <c r="J59" s="106"/>
      <c r="K59" s="106"/>
      <c r="L59" s="106"/>
      <c r="M59" s="106"/>
      <c r="N59" s="106"/>
      <c r="O59" s="139">
        <f>10000*12</f>
        <v>120000</v>
      </c>
      <c r="P59" s="106"/>
      <c r="Q59" s="106">
        <f>R59+S59</f>
        <v>0</v>
      </c>
      <c r="R59" s="106"/>
      <c r="S59" s="107">
        <f>T59+U59+V59</f>
        <v>0</v>
      </c>
      <c r="T59" s="106"/>
      <c r="U59" s="106"/>
      <c r="V59" s="106"/>
      <c r="W59" s="117">
        <f>C59+F59+N59+O59+P59+Q59</f>
        <v>120000</v>
      </c>
    </row>
    <row r="60" spans="1:23" ht="25.5">
      <c r="A60" s="124" t="s">
        <v>282</v>
      </c>
      <c r="B60" s="125" t="s">
        <v>195</v>
      </c>
      <c r="C60" s="126">
        <f aca="true" t="shared" si="15" ref="C60:W60">C61</f>
        <v>0</v>
      </c>
      <c r="D60" s="126">
        <f t="shared" si="15"/>
        <v>0</v>
      </c>
      <c r="E60" s="126">
        <f t="shared" si="15"/>
        <v>0</v>
      </c>
      <c r="F60" s="126">
        <f t="shared" si="15"/>
        <v>0</v>
      </c>
      <c r="G60" s="126">
        <f t="shared" si="15"/>
        <v>0</v>
      </c>
      <c r="H60" s="126">
        <f t="shared" si="15"/>
        <v>0</v>
      </c>
      <c r="I60" s="126">
        <f t="shared" si="15"/>
        <v>0</v>
      </c>
      <c r="J60" s="126">
        <f t="shared" si="15"/>
        <v>0</v>
      </c>
      <c r="K60" s="126">
        <f t="shared" si="15"/>
        <v>0</v>
      </c>
      <c r="L60" s="126">
        <f t="shared" si="15"/>
        <v>0</v>
      </c>
      <c r="M60" s="126">
        <f t="shared" si="15"/>
        <v>0</v>
      </c>
      <c r="N60" s="126">
        <f t="shared" si="15"/>
        <v>0</v>
      </c>
      <c r="O60" s="126">
        <f t="shared" si="15"/>
        <v>0</v>
      </c>
      <c r="P60" s="126">
        <f t="shared" si="15"/>
        <v>0</v>
      </c>
      <c r="Q60" s="126">
        <f t="shared" si="15"/>
        <v>10000</v>
      </c>
      <c r="R60" s="126">
        <f t="shared" si="15"/>
        <v>0</v>
      </c>
      <c r="S60" s="126">
        <f t="shared" si="15"/>
        <v>10000</v>
      </c>
      <c r="T60" s="126">
        <f t="shared" si="15"/>
        <v>0</v>
      </c>
      <c r="U60" s="126">
        <f t="shared" si="15"/>
        <v>10000</v>
      </c>
      <c r="V60" s="126">
        <f t="shared" si="15"/>
        <v>0</v>
      </c>
      <c r="W60" s="126">
        <f t="shared" si="15"/>
        <v>10000</v>
      </c>
    </row>
    <row r="61" spans="1:23" ht="12.75">
      <c r="A61" s="140" t="s">
        <v>36</v>
      </c>
      <c r="B61" s="141" t="s">
        <v>33</v>
      </c>
      <c r="C61" s="104">
        <f>D61+E61</f>
        <v>0</v>
      </c>
      <c r="D61" s="104"/>
      <c r="E61" s="105"/>
      <c r="F61" s="104">
        <f>G61+H61+I61+J61+K61+L61</f>
        <v>0</v>
      </c>
      <c r="G61" s="106"/>
      <c r="H61" s="106"/>
      <c r="I61" s="106"/>
      <c r="J61" s="106"/>
      <c r="K61" s="106"/>
      <c r="L61" s="106"/>
      <c r="M61" s="106"/>
      <c r="N61" s="106"/>
      <c r="O61" s="139"/>
      <c r="P61" s="106">
        <v>0</v>
      </c>
      <c r="Q61" s="106">
        <f>R61+S61</f>
        <v>10000</v>
      </c>
      <c r="R61" s="106"/>
      <c r="S61" s="107">
        <f>T61+U61+V61</f>
        <v>10000</v>
      </c>
      <c r="T61" s="106">
        <f>20000-20000</f>
        <v>0</v>
      </c>
      <c r="U61" s="106">
        <v>10000</v>
      </c>
      <c r="V61" s="106"/>
      <c r="W61" s="117">
        <f>C61+F61+N61+O61+P61+Q61</f>
        <v>10000</v>
      </c>
    </row>
    <row r="62" spans="1:23" ht="25.5">
      <c r="A62" s="142" t="s">
        <v>283</v>
      </c>
      <c r="B62" s="143" t="s">
        <v>284</v>
      </c>
      <c r="C62" s="145">
        <f aca="true" t="shared" si="16" ref="C62:W62">C63</f>
        <v>0</v>
      </c>
      <c r="D62" s="145">
        <f t="shared" si="16"/>
        <v>0</v>
      </c>
      <c r="E62" s="145">
        <f t="shared" si="16"/>
        <v>0</v>
      </c>
      <c r="F62" s="145">
        <f t="shared" si="16"/>
        <v>0</v>
      </c>
      <c r="G62" s="145">
        <f t="shared" si="16"/>
        <v>0</v>
      </c>
      <c r="H62" s="145">
        <f t="shared" si="16"/>
        <v>0</v>
      </c>
      <c r="I62" s="145">
        <f t="shared" si="16"/>
        <v>0</v>
      </c>
      <c r="J62" s="145">
        <f t="shared" si="16"/>
        <v>0</v>
      </c>
      <c r="K62" s="145">
        <f t="shared" si="16"/>
        <v>0</v>
      </c>
      <c r="L62" s="145">
        <f t="shared" si="16"/>
        <v>0</v>
      </c>
      <c r="M62" s="145">
        <f t="shared" si="16"/>
        <v>0</v>
      </c>
      <c r="N62" s="145">
        <f t="shared" si="16"/>
        <v>405023</v>
      </c>
      <c r="O62" s="145">
        <f t="shared" si="16"/>
        <v>0</v>
      </c>
      <c r="P62" s="145">
        <f>P63</f>
        <v>0</v>
      </c>
      <c r="Q62" s="145">
        <f t="shared" si="16"/>
        <v>0</v>
      </c>
      <c r="R62" s="145">
        <f t="shared" si="16"/>
        <v>0</v>
      </c>
      <c r="S62" s="146">
        <f t="shared" si="16"/>
        <v>0</v>
      </c>
      <c r="T62" s="145">
        <f t="shared" si="16"/>
        <v>0</v>
      </c>
      <c r="U62" s="145">
        <f t="shared" si="16"/>
        <v>0</v>
      </c>
      <c r="V62" s="145">
        <f t="shared" si="16"/>
        <v>0</v>
      </c>
      <c r="W62" s="145">
        <f t="shared" si="16"/>
        <v>405023</v>
      </c>
    </row>
    <row r="63" spans="1:23" ht="12.75">
      <c r="A63" s="147" t="s">
        <v>285</v>
      </c>
      <c r="B63" s="148" t="s">
        <v>286</v>
      </c>
      <c r="C63" s="150">
        <f>D63+E63</f>
        <v>0</v>
      </c>
      <c r="D63" s="150"/>
      <c r="E63" s="151"/>
      <c r="F63" s="104">
        <f>G63+H63+I63+J63+K63+L63</f>
        <v>0</v>
      </c>
      <c r="G63" s="150"/>
      <c r="H63" s="152"/>
      <c r="I63" s="152"/>
      <c r="J63" s="152"/>
      <c r="K63" s="152"/>
      <c r="L63" s="152"/>
      <c r="M63" s="152"/>
      <c r="N63" s="152">
        <v>405023</v>
      </c>
      <c r="O63" s="152"/>
      <c r="P63" s="106"/>
      <c r="Q63" s="106">
        <f>R63+S63</f>
        <v>0</v>
      </c>
      <c r="R63" s="153"/>
      <c r="S63" s="107">
        <f>T63+U63+V63</f>
        <v>0</v>
      </c>
      <c r="T63" s="153"/>
      <c r="U63" s="153"/>
      <c r="V63" s="153"/>
      <c r="W63" s="117">
        <f>C63+F63+N63+O63+P63+Q63</f>
        <v>405023</v>
      </c>
    </row>
    <row r="64" spans="1:25" ht="12.75">
      <c r="A64" s="154"/>
      <c r="B64" s="155" t="s">
        <v>287</v>
      </c>
      <c r="C64" s="144">
        <f aca="true" t="shared" si="17" ref="C64:P64">C4+C18+C20+C27+C53+C58+C60+C62+C50</f>
        <v>11324600</v>
      </c>
      <c r="D64" s="144">
        <f t="shared" si="17"/>
        <v>8619900</v>
      </c>
      <c r="E64" s="144">
        <f t="shared" si="17"/>
        <v>2704700</v>
      </c>
      <c r="F64" s="144">
        <f t="shared" si="17"/>
        <v>5799900</v>
      </c>
      <c r="G64" s="144">
        <f t="shared" si="17"/>
        <v>120400</v>
      </c>
      <c r="H64" s="144">
        <f t="shared" si="17"/>
        <v>3600</v>
      </c>
      <c r="I64" s="144">
        <f t="shared" si="17"/>
        <v>350000</v>
      </c>
      <c r="J64" s="144">
        <f t="shared" si="17"/>
        <v>0</v>
      </c>
      <c r="K64" s="144">
        <f t="shared" si="17"/>
        <v>3477300</v>
      </c>
      <c r="L64" s="144">
        <f t="shared" si="17"/>
        <v>1848600</v>
      </c>
      <c r="M64" s="144">
        <f t="shared" si="17"/>
        <v>0</v>
      </c>
      <c r="N64" s="144">
        <f t="shared" si="17"/>
        <v>405023</v>
      </c>
      <c r="O64" s="144">
        <f t="shared" si="17"/>
        <v>120000</v>
      </c>
      <c r="P64" s="144">
        <f t="shared" si="17"/>
        <v>100082</v>
      </c>
      <c r="Q64" s="144">
        <f>Q4+Q18+Q20+Q27+Q53+Q58+Q60+Q62</f>
        <v>659400</v>
      </c>
      <c r="R64" s="144">
        <f>R4+R18+R20+R27+R53+R58+R60+R62+R50</f>
        <v>561600</v>
      </c>
      <c r="S64" s="144">
        <f>S4+S18+S20+S27+S53+S58+S60+S62</f>
        <v>97800</v>
      </c>
      <c r="T64" s="144">
        <f>T4+T18+T20+T27+T53+T58+T60+T62+T50</f>
        <v>62100</v>
      </c>
      <c r="U64" s="144">
        <f>U4+U18+U20+U27+U53+U58+U60+U62+U50</f>
        <v>30700</v>
      </c>
      <c r="V64" s="144">
        <f>V4+V18+V20+V27+V53+V58+V60+V62+V50</f>
        <v>5000</v>
      </c>
      <c r="W64" s="144">
        <f>W4+W18+W20+W27+W53+W58+W60+W62+W50</f>
        <v>18409005</v>
      </c>
      <c r="X64">
        <f>17931330+9553500*5%</f>
        <v>18409005</v>
      </c>
      <c r="Y64" s="195">
        <f>X64-W64</f>
        <v>0</v>
      </c>
    </row>
    <row r="65" spans="1:24" ht="12.75">
      <c r="A65" s="147"/>
      <c r="B65" s="148" t="s">
        <v>288</v>
      </c>
      <c r="C65" s="157">
        <f>D65+E65</f>
        <v>0</v>
      </c>
      <c r="D65" s="157"/>
      <c r="E65" s="158"/>
      <c r="F65" s="104">
        <f>G65+H65+I65+J65+K65+L65</f>
        <v>0</v>
      </c>
      <c r="G65" s="157"/>
      <c r="H65" s="159"/>
      <c r="I65" s="159"/>
      <c r="J65" s="159"/>
      <c r="K65" s="159"/>
      <c r="L65" s="159"/>
      <c r="M65" s="159"/>
      <c r="N65" s="159">
        <f>N63</f>
        <v>405023</v>
      </c>
      <c r="O65" s="159"/>
      <c r="P65" s="106"/>
      <c r="Q65" s="104">
        <f>R65+T65+U65+V65</f>
        <v>0</v>
      </c>
      <c r="R65" s="160"/>
      <c r="S65" s="161"/>
      <c r="T65" s="160"/>
      <c r="U65" s="160"/>
      <c r="V65" s="160"/>
      <c r="W65" s="117">
        <f>C65+F65+N65+O65+P65+Q65</f>
        <v>405023</v>
      </c>
      <c r="X65">
        <f>700+347100+87600+540000+1671700</f>
        <v>2647100</v>
      </c>
    </row>
    <row r="66" spans="1:24" ht="12.75">
      <c r="A66" s="162"/>
      <c r="B66" s="163" t="s">
        <v>289</v>
      </c>
      <c r="C66" s="165">
        <f aca="true" t="shared" si="18" ref="C66:W66">C64-C65</f>
        <v>11324600</v>
      </c>
      <c r="D66" s="165">
        <f t="shared" si="18"/>
        <v>8619900</v>
      </c>
      <c r="E66" s="165">
        <f t="shared" si="18"/>
        <v>2704700</v>
      </c>
      <c r="F66" s="165">
        <f t="shared" si="18"/>
        <v>5799900</v>
      </c>
      <c r="G66" s="165">
        <f t="shared" si="18"/>
        <v>120400</v>
      </c>
      <c r="H66" s="165">
        <f t="shared" si="18"/>
        <v>3600</v>
      </c>
      <c r="I66" s="165">
        <f t="shared" si="18"/>
        <v>350000</v>
      </c>
      <c r="J66" s="165">
        <f t="shared" si="18"/>
        <v>0</v>
      </c>
      <c r="K66" s="165">
        <f t="shared" si="18"/>
        <v>3477300</v>
      </c>
      <c r="L66" s="165">
        <f t="shared" si="18"/>
        <v>1848600</v>
      </c>
      <c r="M66" s="165">
        <f t="shared" si="18"/>
        <v>0</v>
      </c>
      <c r="N66" s="165">
        <f t="shared" si="18"/>
        <v>0</v>
      </c>
      <c r="O66" s="165">
        <f t="shared" si="18"/>
        <v>120000</v>
      </c>
      <c r="P66" s="165">
        <f t="shared" si="18"/>
        <v>100082</v>
      </c>
      <c r="Q66" s="165">
        <f t="shared" si="18"/>
        <v>659400</v>
      </c>
      <c r="R66" s="165">
        <f t="shared" si="18"/>
        <v>561600</v>
      </c>
      <c r="S66" s="166">
        <f t="shared" si="18"/>
        <v>97800</v>
      </c>
      <c r="T66" s="165">
        <f t="shared" si="18"/>
        <v>62100</v>
      </c>
      <c r="U66" s="165">
        <f t="shared" si="18"/>
        <v>30700</v>
      </c>
      <c r="V66" s="165">
        <f t="shared" si="18"/>
        <v>5000</v>
      </c>
      <c r="W66" s="165">
        <f t="shared" si="18"/>
        <v>18003982</v>
      </c>
      <c r="X66" s="507">
        <f>(X64-X65)*2.5%</f>
        <v>394047.625</v>
      </c>
    </row>
    <row r="67" spans="1:24" ht="12.75">
      <c r="A67" s="191"/>
      <c r="B67" s="192" t="s">
        <v>480</v>
      </c>
      <c r="C67" s="193"/>
      <c r="D67" s="193"/>
      <c r="E67" s="193" t="s">
        <v>455</v>
      </c>
      <c r="F67" s="193"/>
      <c r="G67" s="193"/>
      <c r="H67" s="193"/>
      <c r="I67" s="193"/>
      <c r="X67" s="195">
        <f>X64-X66</f>
        <v>18014957.375</v>
      </c>
    </row>
  </sheetData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zoomScale="90" zoomScaleNormal="90" zoomScalePageLayoutView="0" workbookViewId="0" topLeftCell="A23">
      <selection activeCell="X68" sqref="X68"/>
    </sheetView>
  </sheetViews>
  <sheetFormatPr defaultColWidth="9.00390625" defaultRowHeight="12.75"/>
  <cols>
    <col min="1" max="1" width="5.625" style="0" customWidth="1"/>
    <col min="2" max="2" width="23.25390625" style="0" customWidth="1"/>
    <col min="3" max="3" width="13.75390625" style="0" customWidth="1"/>
    <col min="4" max="4" width="11.375" style="0" customWidth="1"/>
    <col min="5" max="5" width="11.75390625" style="0" customWidth="1"/>
    <col min="6" max="6" width="12.00390625" style="0" customWidth="1"/>
    <col min="7" max="7" width="11.375" style="0" customWidth="1"/>
    <col min="9" max="9" width="10.25390625" style="0" customWidth="1"/>
    <col min="10" max="10" width="9.625" style="0" bestFit="1" customWidth="1"/>
    <col min="11" max="11" width="13.25390625" style="0" customWidth="1"/>
    <col min="12" max="12" width="10.75390625" style="0" customWidth="1"/>
    <col min="13" max="13" width="8.625" style="0" customWidth="1"/>
    <col min="14" max="14" width="10.25390625" style="0" customWidth="1"/>
    <col min="15" max="15" width="11.75390625" style="0" customWidth="1"/>
    <col min="16" max="16" width="11.375" style="0" customWidth="1"/>
    <col min="17" max="17" width="12.375" style="0" customWidth="1"/>
    <col min="18" max="18" width="12.00390625" style="0" customWidth="1"/>
    <col min="19" max="19" width="10.875" style="0" customWidth="1"/>
    <col min="20" max="20" width="10.00390625" style="0" customWidth="1"/>
    <col min="21" max="21" width="10.625" style="0" customWidth="1"/>
    <col min="22" max="22" width="9.875" style="0" customWidth="1"/>
    <col min="23" max="23" width="14.625" style="0" customWidth="1"/>
    <col min="24" max="24" width="13.375" style="0" customWidth="1"/>
    <col min="25" max="25" width="6.875" style="0" customWidth="1"/>
  </cols>
  <sheetData>
    <row r="1" spans="1:23" ht="12.75">
      <c r="A1" s="85" t="s">
        <v>237</v>
      </c>
      <c r="C1" s="86"/>
      <c r="D1" s="194">
        <v>2023</v>
      </c>
      <c r="E1" s="86" t="s">
        <v>481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ht="12.75">
      <c r="A2" s="88"/>
      <c r="B2" s="88"/>
      <c r="C2" s="90">
        <v>210</v>
      </c>
      <c r="D2" s="90">
        <v>211</v>
      </c>
      <c r="E2" s="90">
        <v>213</v>
      </c>
      <c r="F2" s="90">
        <v>220</v>
      </c>
      <c r="G2" s="90">
        <v>221</v>
      </c>
      <c r="H2" s="90">
        <v>222</v>
      </c>
      <c r="I2" s="90">
        <v>223</v>
      </c>
      <c r="J2" s="90">
        <v>224</v>
      </c>
      <c r="K2" s="90">
        <v>225</v>
      </c>
      <c r="L2" s="90">
        <v>226</v>
      </c>
      <c r="M2" s="90">
        <v>228</v>
      </c>
      <c r="N2" s="90">
        <v>251</v>
      </c>
      <c r="O2" s="90">
        <v>263</v>
      </c>
      <c r="P2" s="90">
        <v>290</v>
      </c>
      <c r="Q2" s="90">
        <v>300</v>
      </c>
      <c r="R2" s="90">
        <v>310</v>
      </c>
      <c r="S2" s="91" t="s">
        <v>238</v>
      </c>
      <c r="T2" s="90" t="s">
        <v>444</v>
      </c>
      <c r="U2" s="90" t="s">
        <v>240</v>
      </c>
      <c r="V2" s="90" t="s">
        <v>241</v>
      </c>
      <c r="W2" s="90" t="s">
        <v>242</v>
      </c>
    </row>
    <row r="3" spans="1:23" ht="12.75">
      <c r="A3" s="92"/>
      <c r="B3" s="92"/>
      <c r="C3" s="94" t="s">
        <v>243</v>
      </c>
      <c r="D3" s="94" t="s">
        <v>243</v>
      </c>
      <c r="E3" s="94" t="s">
        <v>243</v>
      </c>
      <c r="F3" s="94" t="s">
        <v>243</v>
      </c>
      <c r="G3" s="94" t="s">
        <v>243</v>
      </c>
      <c r="H3" s="94" t="s">
        <v>243</v>
      </c>
      <c r="I3" s="94" t="s">
        <v>243</v>
      </c>
      <c r="J3" s="94" t="s">
        <v>243</v>
      </c>
      <c r="K3" s="94" t="s">
        <v>243</v>
      </c>
      <c r="L3" s="94" t="s">
        <v>243</v>
      </c>
      <c r="M3" s="94" t="s">
        <v>243</v>
      </c>
      <c r="N3" s="94" t="s">
        <v>243</v>
      </c>
      <c r="O3" s="94" t="s">
        <v>243</v>
      </c>
      <c r="P3" s="94" t="s">
        <v>243</v>
      </c>
      <c r="Q3" s="94" t="s">
        <v>243</v>
      </c>
      <c r="R3" s="94" t="s">
        <v>243</v>
      </c>
      <c r="S3" s="95" t="s">
        <v>243</v>
      </c>
      <c r="T3" s="94" t="s">
        <v>243</v>
      </c>
      <c r="U3" s="94" t="s">
        <v>243</v>
      </c>
      <c r="V3" s="94" t="s">
        <v>243</v>
      </c>
      <c r="W3" s="94" t="s">
        <v>243</v>
      </c>
    </row>
    <row r="4" spans="1:23" ht="25.5">
      <c r="A4" s="96" t="s">
        <v>244</v>
      </c>
      <c r="B4" s="97" t="s">
        <v>245</v>
      </c>
      <c r="C4" s="99">
        <f aca="true" t="shared" si="0" ref="C4:O4">C5+C6+C16+C17</f>
        <v>10308900</v>
      </c>
      <c r="D4" s="99">
        <f t="shared" si="0"/>
        <v>7839700</v>
      </c>
      <c r="E4" s="99">
        <f t="shared" si="0"/>
        <v>2469200</v>
      </c>
      <c r="F4" s="99">
        <f t="shared" si="0"/>
        <v>100000</v>
      </c>
      <c r="G4" s="99">
        <f t="shared" si="0"/>
        <v>0</v>
      </c>
      <c r="H4" s="99">
        <f t="shared" si="0"/>
        <v>0</v>
      </c>
      <c r="I4" s="99">
        <f t="shared" si="0"/>
        <v>100000</v>
      </c>
      <c r="J4" s="99">
        <f t="shared" si="0"/>
        <v>0</v>
      </c>
      <c r="K4" s="99">
        <f t="shared" si="0"/>
        <v>0</v>
      </c>
      <c r="L4" s="99">
        <f t="shared" si="0"/>
        <v>0</v>
      </c>
      <c r="M4" s="99">
        <f t="shared" si="0"/>
        <v>0</v>
      </c>
      <c r="N4" s="99">
        <f t="shared" si="0"/>
        <v>0</v>
      </c>
      <c r="O4" s="99">
        <f t="shared" si="0"/>
        <v>0</v>
      </c>
      <c r="P4" s="99">
        <f>P5+P6+P16+P17+P13+P14</f>
        <v>48000</v>
      </c>
      <c r="Q4" s="99">
        <f aca="true" t="shared" si="1" ref="Q4:V4">Q5+Q6+Q16+Q17</f>
        <v>700</v>
      </c>
      <c r="R4" s="99">
        <f t="shared" si="1"/>
        <v>0</v>
      </c>
      <c r="S4" s="100">
        <f t="shared" si="1"/>
        <v>700</v>
      </c>
      <c r="T4" s="99">
        <f t="shared" si="1"/>
        <v>0</v>
      </c>
      <c r="U4" s="99">
        <f t="shared" si="1"/>
        <v>700</v>
      </c>
      <c r="V4" s="99">
        <f t="shared" si="1"/>
        <v>0</v>
      </c>
      <c r="W4" s="99">
        <f>W5+W6+W16+W17+W13+W14</f>
        <v>10457600</v>
      </c>
    </row>
    <row r="5" spans="1:23" ht="12.75">
      <c r="A5" s="101" t="s">
        <v>246</v>
      </c>
      <c r="B5" s="102" t="s">
        <v>247</v>
      </c>
      <c r="C5" s="104">
        <f>D5+E5</f>
        <v>1600800</v>
      </c>
      <c r="D5" s="104">
        <f>1229500</f>
        <v>1229500</v>
      </c>
      <c r="E5" s="105">
        <f>371300</f>
        <v>371300</v>
      </c>
      <c r="F5" s="104">
        <f>G5+H5+I5+J5+K5+L5</f>
        <v>0</v>
      </c>
      <c r="G5" s="104"/>
      <c r="H5" s="106"/>
      <c r="I5" s="106"/>
      <c r="J5" s="106"/>
      <c r="K5" s="106"/>
      <c r="L5" s="106"/>
      <c r="M5" s="106"/>
      <c r="N5" s="106"/>
      <c r="O5" s="106"/>
      <c r="P5" s="106"/>
      <c r="Q5" s="106">
        <f>R5+S5</f>
        <v>0</v>
      </c>
      <c r="R5" s="106"/>
      <c r="S5" s="107">
        <f>T5+U5+V5</f>
        <v>0</v>
      </c>
      <c r="T5" s="106"/>
      <c r="U5" s="106"/>
      <c r="V5" s="106"/>
      <c r="W5" s="104">
        <f aca="true" t="shared" si="2" ref="W5:W14">C5+F5+N5+O5+P5+Q5</f>
        <v>1600800</v>
      </c>
    </row>
    <row r="6" spans="1:23" ht="12.75">
      <c r="A6" s="101" t="s">
        <v>248</v>
      </c>
      <c r="B6" s="102" t="s">
        <v>249</v>
      </c>
      <c r="C6" s="104">
        <f>D6+E6</f>
        <v>8708100</v>
      </c>
      <c r="D6" s="104">
        <f>3297543.35+2354311.44+958371.41-26.2</f>
        <v>6610200</v>
      </c>
      <c r="E6" s="105">
        <f>2097900</f>
        <v>2097900</v>
      </c>
      <c r="F6" s="104">
        <f>G6+H6+I6+J6+K6+L6</f>
        <v>100000</v>
      </c>
      <c r="G6" s="104">
        <f>G8+G10+G12</f>
        <v>0</v>
      </c>
      <c r="H6" s="104">
        <f>0</f>
        <v>0</v>
      </c>
      <c r="I6" s="104">
        <f>I8+I10+I12</f>
        <v>100000</v>
      </c>
      <c r="J6" s="106">
        <f>0</f>
        <v>0</v>
      </c>
      <c r="K6" s="106">
        <f>K8</f>
        <v>0</v>
      </c>
      <c r="L6" s="106">
        <f>L8+L10+L12</f>
        <v>0</v>
      </c>
      <c r="M6" s="106">
        <f>M8+M10+M12</f>
        <v>0</v>
      </c>
      <c r="N6" s="104"/>
      <c r="O6" s="104"/>
      <c r="P6" s="106">
        <f>P8+P9</f>
        <v>0</v>
      </c>
      <c r="Q6" s="106">
        <f>R6+S6</f>
        <v>0</v>
      </c>
      <c r="R6" s="106">
        <f>R8</f>
        <v>0</v>
      </c>
      <c r="S6" s="107">
        <f>T6+U6+V6</f>
        <v>0</v>
      </c>
      <c r="T6" s="106">
        <f>T8</f>
        <v>0</v>
      </c>
      <c r="U6" s="106">
        <f>U8</f>
        <v>0</v>
      </c>
      <c r="V6" s="106">
        <f>V8</f>
        <v>0</v>
      </c>
      <c r="W6" s="104">
        <f t="shared" si="2"/>
        <v>8808100</v>
      </c>
    </row>
    <row r="7" spans="1:23" ht="12.75">
      <c r="A7" s="101"/>
      <c r="B7" s="102" t="s">
        <v>445</v>
      </c>
      <c r="C7" s="104">
        <f>D7+E7</f>
        <v>0</v>
      </c>
      <c r="D7" s="104"/>
      <c r="E7" s="105"/>
      <c r="F7" s="104">
        <f>G7+H7+I7+J7+K7+L7</f>
        <v>0</v>
      </c>
      <c r="G7" s="104"/>
      <c r="H7" s="104"/>
      <c r="I7" s="104"/>
      <c r="J7" s="106"/>
      <c r="K7" s="106"/>
      <c r="L7" s="106"/>
      <c r="M7" s="106"/>
      <c r="N7" s="104"/>
      <c r="O7" s="104"/>
      <c r="P7" s="106"/>
      <c r="Q7" s="106">
        <f>R7+S7</f>
        <v>0</v>
      </c>
      <c r="R7" s="106"/>
      <c r="S7" s="107">
        <f>T7+U7+V7</f>
        <v>0</v>
      </c>
      <c r="T7" s="106"/>
      <c r="U7" s="106"/>
      <c r="V7" s="106"/>
      <c r="W7" s="104">
        <f t="shared" si="2"/>
        <v>0</v>
      </c>
    </row>
    <row r="8" spans="1:23" ht="12.75">
      <c r="A8" s="101"/>
      <c r="B8" s="102">
        <v>244</v>
      </c>
      <c r="C8" s="104"/>
      <c r="D8" s="104"/>
      <c r="E8" s="105"/>
      <c r="F8" s="104">
        <f>G8+H8+I8+J8+K8+L8+M8</f>
        <v>100000</v>
      </c>
      <c r="G8" s="104"/>
      <c r="H8" s="104"/>
      <c r="I8" s="104">
        <v>100000</v>
      </c>
      <c r="J8" s="106"/>
      <c r="K8" s="106"/>
      <c r="L8" s="106"/>
      <c r="M8" s="106"/>
      <c r="N8" s="104"/>
      <c r="O8" s="104"/>
      <c r="P8" s="106">
        <v>0</v>
      </c>
      <c r="Q8" s="106">
        <f>R8+S8</f>
        <v>0</v>
      </c>
      <c r="R8" s="106">
        <f>65000+5600-70600</f>
        <v>0</v>
      </c>
      <c r="S8" s="107">
        <f>T8+U8+V8</f>
        <v>0</v>
      </c>
      <c r="T8" s="106"/>
      <c r="U8" s="106"/>
      <c r="V8" s="106"/>
      <c r="W8" s="104">
        <f t="shared" si="2"/>
        <v>100000</v>
      </c>
    </row>
    <row r="9" spans="1:23" ht="12.75">
      <c r="A9" s="101"/>
      <c r="B9" s="102">
        <v>850</v>
      </c>
      <c r="C9" s="104"/>
      <c r="D9" s="104"/>
      <c r="E9" s="105"/>
      <c r="F9" s="104"/>
      <c r="G9" s="104"/>
      <c r="H9" s="104"/>
      <c r="I9" s="104"/>
      <c r="J9" s="106"/>
      <c r="K9" s="106"/>
      <c r="L9" s="106"/>
      <c r="M9" s="106"/>
      <c r="N9" s="104"/>
      <c r="O9" s="104"/>
      <c r="P9" s="106">
        <f>P10+P11+P12</f>
        <v>0</v>
      </c>
      <c r="Q9" s="106"/>
      <c r="R9" s="106"/>
      <c r="S9" s="107"/>
      <c r="T9" s="106"/>
      <c r="U9" s="106"/>
      <c r="V9" s="106"/>
      <c r="W9" s="104">
        <f t="shared" si="2"/>
        <v>0</v>
      </c>
    </row>
    <row r="10" spans="1:23" ht="12.75">
      <c r="A10" s="101"/>
      <c r="B10" s="102">
        <v>851</v>
      </c>
      <c r="C10" s="104"/>
      <c r="D10" s="104"/>
      <c r="E10" s="105"/>
      <c r="F10" s="104"/>
      <c r="G10" s="104"/>
      <c r="H10" s="104"/>
      <c r="I10" s="104"/>
      <c r="J10" s="106"/>
      <c r="K10" s="106"/>
      <c r="L10" s="106"/>
      <c r="M10" s="106"/>
      <c r="N10" s="104"/>
      <c r="O10" s="104"/>
      <c r="P10" s="106">
        <f>100000-100000</f>
        <v>0</v>
      </c>
      <c r="Q10" s="106"/>
      <c r="R10" s="106"/>
      <c r="S10" s="107"/>
      <c r="T10" s="106"/>
      <c r="U10" s="106"/>
      <c r="V10" s="106"/>
      <c r="W10" s="104">
        <f t="shared" si="2"/>
        <v>0</v>
      </c>
    </row>
    <row r="11" spans="1:23" ht="12.75">
      <c r="A11" s="101"/>
      <c r="B11" s="102">
        <v>852</v>
      </c>
      <c r="C11" s="104"/>
      <c r="D11" s="104"/>
      <c r="E11" s="105"/>
      <c r="F11" s="104"/>
      <c r="G11" s="104"/>
      <c r="H11" s="104"/>
      <c r="I11" s="104"/>
      <c r="J11" s="106"/>
      <c r="K11" s="106"/>
      <c r="L11" s="106"/>
      <c r="M11" s="106"/>
      <c r="N11" s="104"/>
      <c r="O11" s="104"/>
      <c r="P11" s="104">
        <v>0</v>
      </c>
      <c r="Q11" s="106"/>
      <c r="R11" s="106"/>
      <c r="S11" s="107"/>
      <c r="T11" s="106"/>
      <c r="U11" s="106"/>
      <c r="V11" s="106"/>
      <c r="W11" s="104">
        <f t="shared" si="2"/>
        <v>0</v>
      </c>
    </row>
    <row r="12" spans="1:23" ht="12.75">
      <c r="A12" s="101"/>
      <c r="B12" s="102">
        <v>853</v>
      </c>
      <c r="C12" s="104"/>
      <c r="D12" s="104"/>
      <c r="E12" s="105"/>
      <c r="F12" s="104"/>
      <c r="G12" s="104"/>
      <c r="H12" s="104"/>
      <c r="I12" s="104"/>
      <c r="J12" s="106"/>
      <c r="K12" s="106"/>
      <c r="L12" s="106"/>
      <c r="M12" s="106"/>
      <c r="N12" s="104"/>
      <c r="O12" s="104"/>
      <c r="P12" s="106"/>
      <c r="Q12" s="106"/>
      <c r="R12" s="106"/>
      <c r="S12" s="107"/>
      <c r="T12" s="106"/>
      <c r="U12" s="106"/>
      <c r="V12" s="106"/>
      <c r="W12" s="104">
        <f t="shared" si="2"/>
        <v>0</v>
      </c>
    </row>
    <row r="13" spans="1:23" ht="12.75">
      <c r="A13" s="140" t="s">
        <v>446</v>
      </c>
      <c r="B13" s="102" t="s">
        <v>205</v>
      </c>
      <c r="C13" s="104">
        <f>D13+E13</f>
        <v>0</v>
      </c>
      <c r="D13" s="104"/>
      <c r="E13" s="105"/>
      <c r="F13" s="104">
        <f>G13+H13+I13+J13+K13+L13</f>
        <v>0</v>
      </c>
      <c r="G13" s="104"/>
      <c r="H13" s="106"/>
      <c r="I13" s="106"/>
      <c r="J13" s="106"/>
      <c r="K13" s="106"/>
      <c r="L13" s="106"/>
      <c r="M13" s="106"/>
      <c r="N13" s="106"/>
      <c r="O13" s="106"/>
      <c r="P13" s="106"/>
      <c r="Q13" s="106">
        <f>R13+S13</f>
        <v>0</v>
      </c>
      <c r="R13" s="106"/>
      <c r="S13" s="107">
        <f>T13+U13+V13</f>
        <v>0</v>
      </c>
      <c r="T13" s="106"/>
      <c r="U13" s="106"/>
      <c r="V13" s="106"/>
      <c r="W13" s="104">
        <f t="shared" si="2"/>
        <v>0</v>
      </c>
    </row>
    <row r="14" spans="1:23" ht="12.75">
      <c r="A14" s="140"/>
      <c r="B14" s="186" t="s">
        <v>447</v>
      </c>
      <c r="C14" s="104"/>
      <c r="D14" s="104"/>
      <c r="E14" s="105"/>
      <c r="F14" s="104"/>
      <c r="G14" s="104"/>
      <c r="H14" s="104"/>
      <c r="I14" s="104"/>
      <c r="J14" s="106"/>
      <c r="K14" s="106"/>
      <c r="L14" s="106"/>
      <c r="M14" s="106"/>
      <c r="N14" s="104"/>
      <c r="O14" s="104"/>
      <c r="P14" s="106">
        <v>0</v>
      </c>
      <c r="Q14" s="106"/>
      <c r="R14" s="106"/>
      <c r="S14" s="107"/>
      <c r="T14" s="106"/>
      <c r="U14" s="106"/>
      <c r="V14" s="106"/>
      <c r="W14" s="104">
        <f t="shared" si="2"/>
        <v>0</v>
      </c>
    </row>
    <row r="15" spans="1:23" ht="12.75">
      <c r="A15" s="140"/>
      <c r="B15" s="186" t="s">
        <v>448</v>
      </c>
      <c r="C15" s="104"/>
      <c r="D15" s="104"/>
      <c r="E15" s="105"/>
      <c r="F15" s="104"/>
      <c r="G15" s="104"/>
      <c r="H15" s="104"/>
      <c r="I15" s="104"/>
      <c r="J15" s="106"/>
      <c r="K15" s="106"/>
      <c r="L15" s="106"/>
      <c r="M15" s="106"/>
      <c r="N15" s="104"/>
      <c r="O15" s="104"/>
      <c r="P15" s="106"/>
      <c r="Q15" s="106"/>
      <c r="R15" s="106"/>
      <c r="S15" s="107"/>
      <c r="T15" s="106"/>
      <c r="U15" s="106"/>
      <c r="V15" s="106"/>
      <c r="W15" s="104"/>
    </row>
    <row r="16" spans="1:23" ht="12.75">
      <c r="A16" s="101" t="s">
        <v>250</v>
      </c>
      <c r="B16" s="102" t="s">
        <v>251</v>
      </c>
      <c r="C16" s="104">
        <f>D16+E16</f>
        <v>0</v>
      </c>
      <c r="D16" s="104"/>
      <c r="E16" s="104"/>
      <c r="F16" s="104">
        <f>G16+H16+I16+J16+K16+L16</f>
        <v>0</v>
      </c>
      <c r="G16" s="104"/>
      <c r="H16" s="104"/>
      <c r="I16" s="104"/>
      <c r="J16" s="106"/>
      <c r="K16" s="106"/>
      <c r="L16" s="106"/>
      <c r="M16" s="106"/>
      <c r="N16" s="104"/>
      <c r="O16" s="104"/>
      <c r="P16" s="106">
        <v>48000</v>
      </c>
      <c r="Q16" s="106">
        <f>R16+S16</f>
        <v>0</v>
      </c>
      <c r="R16" s="104">
        <v>0</v>
      </c>
      <c r="S16" s="107">
        <f>T16+U16+V16</f>
        <v>0</v>
      </c>
      <c r="T16" s="104">
        <v>0</v>
      </c>
      <c r="U16" s="104">
        <v>0</v>
      </c>
      <c r="V16" s="104">
        <v>0</v>
      </c>
      <c r="W16" s="104">
        <f>C16+F16+N16+O16+P16+Q16</f>
        <v>48000</v>
      </c>
    </row>
    <row r="17" spans="1:23" ht="38.25">
      <c r="A17" s="101" t="s">
        <v>252</v>
      </c>
      <c r="B17" s="108" t="s">
        <v>253</v>
      </c>
      <c r="C17" s="104">
        <f>D17+E17</f>
        <v>0</v>
      </c>
      <c r="D17" s="104"/>
      <c r="E17" s="104"/>
      <c r="F17" s="104">
        <f>G17+H17+I17+J17+K17+L17</f>
        <v>0</v>
      </c>
      <c r="G17" s="104"/>
      <c r="H17" s="104"/>
      <c r="I17" s="104"/>
      <c r="J17" s="106"/>
      <c r="K17" s="106"/>
      <c r="L17" s="106"/>
      <c r="M17" s="106"/>
      <c r="N17" s="104"/>
      <c r="O17" s="104"/>
      <c r="P17" s="106"/>
      <c r="Q17" s="106">
        <f>R17+S17</f>
        <v>700</v>
      </c>
      <c r="R17" s="106">
        <v>0</v>
      </c>
      <c r="S17" s="107">
        <f>T17+U17+V17</f>
        <v>700</v>
      </c>
      <c r="T17" s="106">
        <f>20000-20000</f>
        <v>0</v>
      </c>
      <c r="U17" s="106">
        <v>700</v>
      </c>
      <c r="V17" s="106"/>
      <c r="W17" s="104">
        <f>C17+F17+N17+O17+P17+Q17</f>
        <v>700</v>
      </c>
    </row>
    <row r="18" spans="1:23" ht="12.75">
      <c r="A18" s="109" t="s">
        <v>254</v>
      </c>
      <c r="B18" s="110" t="s">
        <v>255</v>
      </c>
      <c r="C18" s="111">
        <f>SUM(C19)</f>
        <v>329700</v>
      </c>
      <c r="D18" s="111">
        <f aca="true" t="shared" si="3" ref="D18:V18">D19</f>
        <v>253300</v>
      </c>
      <c r="E18" s="111">
        <f t="shared" si="3"/>
        <v>76400</v>
      </c>
      <c r="F18" s="111">
        <f t="shared" si="3"/>
        <v>19500</v>
      </c>
      <c r="G18" s="111">
        <f t="shared" si="3"/>
        <v>15900</v>
      </c>
      <c r="H18" s="111">
        <f t="shared" si="3"/>
        <v>3600</v>
      </c>
      <c r="I18" s="111">
        <f t="shared" si="3"/>
        <v>0</v>
      </c>
      <c r="J18" s="111">
        <f t="shared" si="3"/>
        <v>0</v>
      </c>
      <c r="K18" s="111">
        <f t="shared" si="3"/>
        <v>0</v>
      </c>
      <c r="L18" s="111">
        <f t="shared" si="3"/>
        <v>0</v>
      </c>
      <c r="M18" s="111">
        <f t="shared" si="3"/>
        <v>0</v>
      </c>
      <c r="N18" s="111">
        <f t="shared" si="3"/>
        <v>0</v>
      </c>
      <c r="O18" s="111">
        <f t="shared" si="3"/>
        <v>0</v>
      </c>
      <c r="P18" s="111">
        <f t="shared" si="3"/>
        <v>0</v>
      </c>
      <c r="Q18" s="111">
        <f t="shared" si="3"/>
        <v>12100</v>
      </c>
      <c r="R18" s="111">
        <f t="shared" si="3"/>
        <v>0</v>
      </c>
      <c r="S18" s="112">
        <f t="shared" si="3"/>
        <v>12100</v>
      </c>
      <c r="T18" s="111">
        <f t="shared" si="3"/>
        <v>12100</v>
      </c>
      <c r="U18" s="111">
        <f t="shared" si="3"/>
        <v>0</v>
      </c>
      <c r="V18" s="111">
        <f t="shared" si="3"/>
        <v>0</v>
      </c>
      <c r="W18" s="111">
        <f>D18+E18+G18+I18+K18+L18+P18+R18+T18+U18+H18+N18+O18+J18</f>
        <v>361300</v>
      </c>
    </row>
    <row r="19" spans="1:23" ht="38.25">
      <c r="A19" s="113" t="s">
        <v>256</v>
      </c>
      <c r="B19" s="114" t="s">
        <v>257</v>
      </c>
      <c r="C19" s="116">
        <f>D19+E19</f>
        <v>329700</v>
      </c>
      <c r="D19" s="116">
        <v>253300</v>
      </c>
      <c r="E19" s="116">
        <v>76400</v>
      </c>
      <c r="F19" s="104">
        <f>G19+H19+I19+J19+K19+L19</f>
        <v>19500</v>
      </c>
      <c r="G19" s="116">
        <f>8000+7900</f>
        <v>15900</v>
      </c>
      <c r="H19" s="116">
        <v>3600</v>
      </c>
      <c r="I19" s="116"/>
      <c r="J19" s="116">
        <f>4000-4000+4000-4000</f>
        <v>0</v>
      </c>
      <c r="K19" s="116">
        <f>11000-11000</f>
        <v>0</v>
      </c>
      <c r="L19" s="116"/>
      <c r="M19" s="116"/>
      <c r="N19" s="116"/>
      <c r="O19" s="116"/>
      <c r="P19" s="106"/>
      <c r="Q19" s="106">
        <f>R19+S19</f>
        <v>12100</v>
      </c>
      <c r="R19" s="116"/>
      <c r="S19" s="107">
        <f>T19+U19+V19</f>
        <v>12100</v>
      </c>
      <c r="T19" s="117">
        <v>12100</v>
      </c>
      <c r="U19" s="117"/>
      <c r="V19" s="117"/>
      <c r="W19" s="104">
        <f>C19+F19+N19+O19+P19+Q19</f>
        <v>361300</v>
      </c>
    </row>
    <row r="20" spans="1:23" ht="25.5">
      <c r="A20" s="118" t="s">
        <v>258</v>
      </c>
      <c r="B20" s="119" t="s">
        <v>259</v>
      </c>
      <c r="C20" s="120">
        <f aca="true" t="shared" si="4" ref="C20:W20">C21+C22+C23</f>
        <v>83100</v>
      </c>
      <c r="D20" s="120">
        <f t="shared" si="4"/>
        <v>63800</v>
      </c>
      <c r="E20" s="120">
        <f t="shared" si="4"/>
        <v>19300</v>
      </c>
      <c r="F20" s="120">
        <f t="shared" si="4"/>
        <v>3700700</v>
      </c>
      <c r="G20" s="120">
        <f t="shared" si="4"/>
        <v>4500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0">
        <f t="shared" si="4"/>
        <v>3696200</v>
      </c>
      <c r="L20" s="120">
        <f t="shared" si="4"/>
        <v>0</v>
      </c>
      <c r="M20" s="120">
        <f t="shared" si="4"/>
        <v>0</v>
      </c>
      <c r="N20" s="120">
        <f t="shared" si="4"/>
        <v>0</v>
      </c>
      <c r="O20" s="120">
        <f t="shared" si="4"/>
        <v>0</v>
      </c>
      <c r="P20" s="120">
        <f t="shared" si="4"/>
        <v>0</v>
      </c>
      <c r="Q20" s="120">
        <f t="shared" si="4"/>
        <v>0</v>
      </c>
      <c r="R20" s="120">
        <f t="shared" si="4"/>
        <v>0</v>
      </c>
      <c r="S20" s="120">
        <f t="shared" si="4"/>
        <v>0</v>
      </c>
      <c r="T20" s="120">
        <f t="shared" si="4"/>
        <v>0</v>
      </c>
      <c r="U20" s="120">
        <f t="shared" si="4"/>
        <v>0</v>
      </c>
      <c r="V20" s="120">
        <f t="shared" si="4"/>
        <v>0</v>
      </c>
      <c r="W20" s="120">
        <f t="shared" si="4"/>
        <v>3783800</v>
      </c>
    </row>
    <row r="21" spans="1:23" ht="25.5">
      <c r="A21" s="113" t="s">
        <v>260</v>
      </c>
      <c r="B21" s="121" t="s">
        <v>261</v>
      </c>
      <c r="C21" s="116">
        <f>D21+E21</f>
        <v>83100</v>
      </c>
      <c r="D21" s="116">
        <v>63800</v>
      </c>
      <c r="E21" s="116">
        <v>19300</v>
      </c>
      <c r="F21" s="104">
        <f aca="true" t="shared" si="5" ref="F21:F26">G21+H21+I21+J21+K21+L21</f>
        <v>4500</v>
      </c>
      <c r="G21" s="116">
        <v>4500</v>
      </c>
      <c r="H21" s="116"/>
      <c r="I21" s="116"/>
      <c r="J21" s="116"/>
      <c r="K21" s="116"/>
      <c r="L21" s="116"/>
      <c r="M21" s="116"/>
      <c r="N21" s="116"/>
      <c r="O21" s="116"/>
      <c r="P21" s="106"/>
      <c r="Q21" s="106">
        <f>R21+S21</f>
        <v>0</v>
      </c>
      <c r="R21" s="116"/>
      <c r="S21" s="107">
        <f>T21+U21+V21</f>
        <v>0</v>
      </c>
      <c r="T21" s="116"/>
      <c r="U21" s="116"/>
      <c r="V21" s="116"/>
      <c r="W21" s="104">
        <f aca="true" t="shared" si="6" ref="W21:W26">C21+F21+N21+O21+P21+Q21</f>
        <v>87600</v>
      </c>
    </row>
    <row r="22" spans="1:23" ht="12.75">
      <c r="A22" s="101" t="s">
        <v>262</v>
      </c>
      <c r="B22" s="122" t="s">
        <v>263</v>
      </c>
      <c r="C22" s="104">
        <f>D22+E22</f>
        <v>0</v>
      </c>
      <c r="D22" s="104"/>
      <c r="E22" s="104"/>
      <c r="F22" s="104">
        <f t="shared" si="5"/>
        <v>3696200</v>
      </c>
      <c r="G22" s="104"/>
      <c r="H22" s="104"/>
      <c r="I22" s="104"/>
      <c r="J22" s="106"/>
      <c r="K22" s="106">
        <v>3696200</v>
      </c>
      <c r="L22" s="106"/>
      <c r="M22" s="106"/>
      <c r="N22" s="104"/>
      <c r="O22" s="104"/>
      <c r="P22" s="106"/>
      <c r="Q22" s="106">
        <f>R22+S22</f>
        <v>0</v>
      </c>
      <c r="R22" s="106"/>
      <c r="S22" s="107">
        <f>T22+U22+V22</f>
        <v>0</v>
      </c>
      <c r="T22" s="106"/>
      <c r="U22" s="106"/>
      <c r="V22" s="106"/>
      <c r="W22" s="104">
        <f t="shared" si="6"/>
        <v>3696200</v>
      </c>
    </row>
    <row r="23" spans="1:23" ht="25.5">
      <c r="A23" s="101" t="s">
        <v>264</v>
      </c>
      <c r="B23" s="123" t="s">
        <v>265</v>
      </c>
      <c r="C23" s="104">
        <f>D23+E23</f>
        <v>0</v>
      </c>
      <c r="D23" s="104"/>
      <c r="E23" s="104"/>
      <c r="F23" s="104">
        <f t="shared" si="5"/>
        <v>0</v>
      </c>
      <c r="G23" s="104"/>
      <c r="H23" s="104"/>
      <c r="I23" s="104"/>
      <c r="J23" s="106"/>
      <c r="K23" s="106"/>
      <c r="L23" s="106">
        <f>L24+L26</f>
        <v>0</v>
      </c>
      <c r="M23" s="106">
        <f>M24+M26</f>
        <v>0</v>
      </c>
      <c r="N23" s="104"/>
      <c r="O23" s="104"/>
      <c r="P23" s="106">
        <f>P24+P26</f>
        <v>0</v>
      </c>
      <c r="Q23" s="106">
        <f>R23+S23</f>
        <v>0</v>
      </c>
      <c r="R23" s="106"/>
      <c r="S23" s="107">
        <f>T23+U23+V23</f>
        <v>0</v>
      </c>
      <c r="T23" s="106"/>
      <c r="U23" s="106"/>
      <c r="V23" s="106"/>
      <c r="W23" s="104">
        <f t="shared" si="6"/>
        <v>0</v>
      </c>
    </row>
    <row r="24" spans="1:23" ht="12.75">
      <c r="A24" s="101"/>
      <c r="B24" s="123">
        <v>244</v>
      </c>
      <c r="C24" s="104">
        <f>D24+E24</f>
        <v>0</v>
      </c>
      <c r="D24" s="104">
        <v>0</v>
      </c>
      <c r="E24" s="104">
        <v>0</v>
      </c>
      <c r="F24" s="104">
        <f t="shared" si="5"/>
        <v>0</v>
      </c>
      <c r="G24" s="104"/>
      <c r="H24" s="104"/>
      <c r="I24" s="104"/>
      <c r="J24" s="106"/>
      <c r="K24" s="106"/>
      <c r="L24" s="106">
        <v>0</v>
      </c>
      <c r="M24" s="106"/>
      <c r="N24" s="104"/>
      <c r="O24" s="104"/>
      <c r="P24" s="106">
        <v>0</v>
      </c>
      <c r="Q24" s="106"/>
      <c r="R24" s="106"/>
      <c r="S24" s="107"/>
      <c r="T24" s="106"/>
      <c r="U24" s="106"/>
      <c r="V24" s="106"/>
      <c r="W24" s="104">
        <f t="shared" si="6"/>
        <v>0</v>
      </c>
    </row>
    <row r="25" spans="1:23" ht="12.75">
      <c r="A25" s="101"/>
      <c r="B25" s="141" t="s">
        <v>449</v>
      </c>
      <c r="C25" s="104"/>
      <c r="D25" s="104"/>
      <c r="E25" s="104"/>
      <c r="F25" s="104">
        <f t="shared" si="5"/>
        <v>0</v>
      </c>
      <c r="G25" s="104"/>
      <c r="H25" s="104"/>
      <c r="I25" s="104"/>
      <c r="J25" s="106"/>
      <c r="K25" s="106"/>
      <c r="L25" s="106"/>
      <c r="M25" s="106">
        <v>0</v>
      </c>
      <c r="N25" s="104"/>
      <c r="O25" s="104"/>
      <c r="P25" s="106"/>
      <c r="Q25" s="106"/>
      <c r="R25" s="106"/>
      <c r="S25" s="107"/>
      <c r="T25" s="106"/>
      <c r="U25" s="106"/>
      <c r="V25" s="106"/>
      <c r="W25" s="104">
        <f t="shared" si="6"/>
        <v>0</v>
      </c>
    </row>
    <row r="26" spans="1:23" ht="12.75">
      <c r="A26" s="101"/>
      <c r="B26" s="123">
        <v>853</v>
      </c>
      <c r="C26" s="104">
        <f>D26+E26</f>
        <v>0</v>
      </c>
      <c r="D26" s="104">
        <v>0</v>
      </c>
      <c r="E26" s="104">
        <v>0</v>
      </c>
      <c r="F26" s="104">
        <f t="shared" si="5"/>
        <v>0</v>
      </c>
      <c r="G26" s="104"/>
      <c r="H26" s="104"/>
      <c r="I26" s="104"/>
      <c r="J26" s="106"/>
      <c r="K26" s="106"/>
      <c r="L26" s="106"/>
      <c r="M26" s="106"/>
      <c r="N26" s="104"/>
      <c r="O26" s="104"/>
      <c r="P26" s="106">
        <v>0</v>
      </c>
      <c r="Q26" s="106"/>
      <c r="R26" s="106"/>
      <c r="S26" s="107"/>
      <c r="T26" s="106"/>
      <c r="U26" s="106"/>
      <c r="V26" s="106"/>
      <c r="W26" s="104">
        <f t="shared" si="6"/>
        <v>0</v>
      </c>
    </row>
    <row r="27" spans="1:23" ht="38.25">
      <c r="A27" s="124" t="s">
        <v>266</v>
      </c>
      <c r="B27" s="125" t="s">
        <v>267</v>
      </c>
      <c r="C27" s="126">
        <f aca="true" t="shared" si="7" ref="C27:W27">C28+C32+C42</f>
        <v>0</v>
      </c>
      <c r="D27" s="126">
        <f t="shared" si="7"/>
        <v>0</v>
      </c>
      <c r="E27" s="126">
        <f t="shared" si="7"/>
        <v>0</v>
      </c>
      <c r="F27" s="126">
        <f t="shared" si="7"/>
        <v>100000</v>
      </c>
      <c r="G27" s="126">
        <f t="shared" si="7"/>
        <v>0</v>
      </c>
      <c r="H27" s="126">
        <f t="shared" si="7"/>
        <v>0</v>
      </c>
      <c r="I27" s="126">
        <f t="shared" si="7"/>
        <v>100000</v>
      </c>
      <c r="J27" s="126">
        <f t="shared" si="7"/>
        <v>0</v>
      </c>
      <c r="K27" s="126">
        <f t="shared" si="7"/>
        <v>0</v>
      </c>
      <c r="L27" s="126">
        <f t="shared" si="7"/>
        <v>0</v>
      </c>
      <c r="M27" s="126">
        <f t="shared" si="7"/>
        <v>0</v>
      </c>
      <c r="N27" s="126">
        <f t="shared" si="7"/>
        <v>0</v>
      </c>
      <c r="O27" s="126">
        <f t="shared" si="7"/>
        <v>0</v>
      </c>
      <c r="P27" s="126">
        <f t="shared" si="7"/>
        <v>74895</v>
      </c>
      <c r="Q27" s="126">
        <f t="shared" si="7"/>
        <v>567082</v>
      </c>
      <c r="R27" s="126">
        <f t="shared" si="7"/>
        <v>567082</v>
      </c>
      <c r="S27" s="126">
        <f t="shared" si="7"/>
        <v>0</v>
      </c>
      <c r="T27" s="126">
        <f t="shared" si="7"/>
        <v>0</v>
      </c>
      <c r="U27" s="126">
        <f t="shared" si="7"/>
        <v>0</v>
      </c>
      <c r="V27" s="126">
        <f t="shared" si="7"/>
        <v>0</v>
      </c>
      <c r="W27" s="126">
        <f t="shared" si="7"/>
        <v>741977</v>
      </c>
    </row>
    <row r="28" spans="1:23" ht="12.75">
      <c r="A28" s="101" t="s">
        <v>268</v>
      </c>
      <c r="B28" s="122" t="s">
        <v>269</v>
      </c>
      <c r="C28" s="104">
        <f>D28+E28</f>
        <v>0</v>
      </c>
      <c r="D28" s="104"/>
      <c r="E28" s="104"/>
      <c r="F28" s="104">
        <f>G28+H28+I28+J28+K28+L28</f>
        <v>0</v>
      </c>
      <c r="G28" s="104"/>
      <c r="H28" s="104"/>
      <c r="I28" s="104"/>
      <c r="J28" s="106"/>
      <c r="K28" s="106"/>
      <c r="L28" s="106">
        <f>L29+L30</f>
        <v>0</v>
      </c>
      <c r="M28" s="106">
        <f>M29+M30</f>
        <v>0</v>
      </c>
      <c r="N28" s="104"/>
      <c r="O28" s="104"/>
      <c r="P28" s="106">
        <f>P31</f>
        <v>0</v>
      </c>
      <c r="Q28" s="106">
        <f>R28+S28</f>
        <v>0</v>
      </c>
      <c r="R28" s="128">
        <f>R29+R30+R31</f>
        <v>0</v>
      </c>
      <c r="S28" s="107">
        <f>T28+U28+V28</f>
        <v>0</v>
      </c>
      <c r="T28" s="106"/>
      <c r="U28" s="106">
        <f>30000-30000</f>
        <v>0</v>
      </c>
      <c r="V28" s="106"/>
      <c r="W28" s="104">
        <f aca="true" t="shared" si="8" ref="W28:W37">C28+F28+N28+O28+P28+Q28</f>
        <v>0</v>
      </c>
    </row>
    <row r="29" spans="1:23" ht="12.75">
      <c r="A29" s="101"/>
      <c r="B29" s="123">
        <v>244</v>
      </c>
      <c r="C29" s="104"/>
      <c r="D29" s="104"/>
      <c r="E29" s="104"/>
      <c r="F29" s="104">
        <f>G29+H29+I29+J29+K29+L29</f>
        <v>0</v>
      </c>
      <c r="G29" s="104"/>
      <c r="H29" s="104"/>
      <c r="I29" s="104"/>
      <c r="J29" s="106"/>
      <c r="K29" s="106"/>
      <c r="L29" s="106"/>
      <c r="M29" s="106"/>
      <c r="N29" s="104"/>
      <c r="O29" s="104"/>
      <c r="P29" s="106"/>
      <c r="Q29" s="106"/>
      <c r="R29" s="128"/>
      <c r="S29" s="107"/>
      <c r="T29" s="106"/>
      <c r="U29" s="106"/>
      <c r="V29" s="106"/>
      <c r="W29" s="104">
        <f t="shared" si="8"/>
        <v>0</v>
      </c>
    </row>
    <row r="30" spans="1:23" ht="12.75">
      <c r="A30" s="101"/>
      <c r="B30" s="123">
        <v>245</v>
      </c>
      <c r="C30" s="104"/>
      <c r="D30" s="104"/>
      <c r="E30" s="104"/>
      <c r="F30" s="104">
        <f>G30+H30+I30+J30+K30+L30</f>
        <v>0</v>
      </c>
      <c r="G30" s="104"/>
      <c r="H30" s="104"/>
      <c r="I30" s="104"/>
      <c r="J30" s="106"/>
      <c r="K30" s="106"/>
      <c r="L30" s="106">
        <f>240000-100000-140000</f>
        <v>0</v>
      </c>
      <c r="M30" s="106">
        <f>240000-100000-140000</f>
        <v>0</v>
      </c>
      <c r="N30" s="104"/>
      <c r="O30" s="104"/>
      <c r="P30" s="106"/>
      <c r="Q30" s="106"/>
      <c r="R30" s="128"/>
      <c r="S30" s="107"/>
      <c r="T30" s="106"/>
      <c r="U30" s="106"/>
      <c r="V30" s="106"/>
      <c r="W30" s="104">
        <f t="shared" si="8"/>
        <v>0</v>
      </c>
    </row>
    <row r="31" spans="1:23" ht="12.75">
      <c r="A31" s="101"/>
      <c r="B31" s="102">
        <v>414</v>
      </c>
      <c r="C31" s="104"/>
      <c r="D31" s="104"/>
      <c r="E31" s="105"/>
      <c r="F31" s="104"/>
      <c r="G31" s="104"/>
      <c r="H31" s="104"/>
      <c r="I31" s="104"/>
      <c r="J31" s="106"/>
      <c r="K31" s="106"/>
      <c r="L31" s="106"/>
      <c r="M31" s="106"/>
      <c r="N31" s="104"/>
      <c r="O31" s="104"/>
      <c r="P31" s="106">
        <f>67000-30000-13000-24000</f>
        <v>0</v>
      </c>
      <c r="Q31" s="106"/>
      <c r="R31" s="106"/>
      <c r="S31" s="107"/>
      <c r="T31" s="106"/>
      <c r="U31" s="106"/>
      <c r="V31" s="106"/>
      <c r="W31" s="104">
        <f t="shared" si="8"/>
        <v>0</v>
      </c>
    </row>
    <row r="32" spans="1:23" ht="12.75">
      <c r="A32" s="187" t="s">
        <v>450</v>
      </c>
      <c r="B32" s="130" t="s">
        <v>4</v>
      </c>
      <c r="C32" s="105">
        <f>D32+E32</f>
        <v>0</v>
      </c>
      <c r="D32" s="105"/>
      <c r="E32" s="105"/>
      <c r="F32" s="104">
        <f>G32+H32+I32+J32+K32+L32+M32</f>
        <v>50000</v>
      </c>
      <c r="G32" s="105"/>
      <c r="H32" s="105">
        <f>H33</f>
        <v>0</v>
      </c>
      <c r="I32" s="105">
        <f>I33</f>
        <v>50000</v>
      </c>
      <c r="J32" s="117">
        <f>J33</f>
        <v>0</v>
      </c>
      <c r="K32" s="117">
        <f>K33</f>
        <v>0</v>
      </c>
      <c r="L32" s="117">
        <f>L33+L35</f>
        <v>0</v>
      </c>
      <c r="M32" s="117">
        <f>M33+M35</f>
        <v>0</v>
      </c>
      <c r="N32" s="105"/>
      <c r="O32" s="105"/>
      <c r="P32" s="106">
        <f>P33+P38</f>
        <v>0</v>
      </c>
      <c r="Q32" s="106">
        <f>R32+S32</f>
        <v>0</v>
      </c>
      <c r="R32" s="117">
        <f>R33+R35+R36+R38</f>
        <v>0</v>
      </c>
      <c r="S32" s="107">
        <f>T32+U32+V32</f>
        <v>0</v>
      </c>
      <c r="T32" s="117">
        <f>T33+T35+T37+T38</f>
        <v>0</v>
      </c>
      <c r="U32" s="117">
        <f>U33+U35+U37+U38</f>
        <v>0</v>
      </c>
      <c r="V32" s="117">
        <f>V33+V35+V37+V38</f>
        <v>0</v>
      </c>
      <c r="W32" s="104">
        <f t="shared" si="8"/>
        <v>50000</v>
      </c>
    </row>
    <row r="33" spans="1:23" ht="12.75">
      <c r="A33" s="113"/>
      <c r="B33" s="123">
        <v>244</v>
      </c>
      <c r="C33" s="105"/>
      <c r="D33" s="105"/>
      <c r="E33" s="105"/>
      <c r="F33" s="104">
        <f>G33+H33+I33+J33+K33+L33+M33</f>
        <v>50000</v>
      </c>
      <c r="G33" s="105"/>
      <c r="H33" s="105"/>
      <c r="I33" s="105">
        <v>50000</v>
      </c>
      <c r="J33" s="117"/>
      <c r="K33" s="117"/>
      <c r="L33" s="117"/>
      <c r="M33" s="117"/>
      <c r="N33" s="105"/>
      <c r="O33" s="105"/>
      <c r="P33" s="106"/>
      <c r="Q33" s="106">
        <f>R33+S33</f>
        <v>0</v>
      </c>
      <c r="R33" s="117"/>
      <c r="S33" s="107">
        <f>T33+U33+V33</f>
        <v>0</v>
      </c>
      <c r="T33" s="129">
        <v>0</v>
      </c>
      <c r="U33" s="117"/>
      <c r="V33" s="117"/>
      <c r="W33" s="104">
        <f t="shared" si="8"/>
        <v>50000</v>
      </c>
    </row>
    <row r="34" spans="1:23" ht="12.75">
      <c r="A34" s="113"/>
      <c r="B34" s="141" t="s">
        <v>449</v>
      </c>
      <c r="C34" s="105"/>
      <c r="D34" s="105"/>
      <c r="E34" s="105"/>
      <c r="F34" s="104">
        <f>G34+H34+I34+J34+K34+L34</f>
        <v>0</v>
      </c>
      <c r="G34" s="105"/>
      <c r="H34" s="105"/>
      <c r="I34" s="105"/>
      <c r="J34" s="117"/>
      <c r="K34" s="117"/>
      <c r="L34" s="188">
        <f>6450400-6450400</f>
        <v>0</v>
      </c>
      <c r="M34" s="188">
        <f>6450400-6450400</f>
        <v>0</v>
      </c>
      <c r="N34" s="105"/>
      <c r="O34" s="105"/>
      <c r="P34" s="106"/>
      <c r="Q34" s="106">
        <f>R34+S34</f>
        <v>0</v>
      </c>
      <c r="R34" s="117"/>
      <c r="S34" s="107"/>
      <c r="T34" s="129"/>
      <c r="U34" s="117"/>
      <c r="V34" s="117"/>
      <c r="W34" s="104">
        <f t="shared" si="8"/>
        <v>0</v>
      </c>
    </row>
    <row r="35" spans="1:23" ht="12.75">
      <c r="A35" s="113"/>
      <c r="B35" s="123">
        <v>245</v>
      </c>
      <c r="C35" s="105"/>
      <c r="D35" s="105"/>
      <c r="E35" s="105"/>
      <c r="F35" s="104">
        <f>G35+H35+I35+J35+K35+L35</f>
        <v>0</v>
      </c>
      <c r="G35" s="105"/>
      <c r="H35" s="105"/>
      <c r="I35" s="105"/>
      <c r="J35" s="117"/>
      <c r="K35" s="117"/>
      <c r="L35" s="117">
        <f>120000-120000</f>
        <v>0</v>
      </c>
      <c r="M35" s="117">
        <f>120000-120000</f>
        <v>0</v>
      </c>
      <c r="N35" s="105"/>
      <c r="O35" s="105"/>
      <c r="P35" s="106"/>
      <c r="Q35" s="106"/>
      <c r="R35" s="117"/>
      <c r="S35" s="107"/>
      <c r="T35" s="129"/>
      <c r="U35" s="117"/>
      <c r="V35" s="117"/>
      <c r="W35" s="104">
        <f t="shared" si="8"/>
        <v>0</v>
      </c>
    </row>
    <row r="36" spans="1:23" ht="12.75">
      <c r="A36" s="113"/>
      <c r="B36" s="141" t="s">
        <v>449</v>
      </c>
      <c r="C36" s="105"/>
      <c r="D36" s="105"/>
      <c r="E36" s="105"/>
      <c r="F36" s="104"/>
      <c r="G36" s="105"/>
      <c r="H36" s="105"/>
      <c r="I36" s="105"/>
      <c r="J36" s="117"/>
      <c r="K36" s="117"/>
      <c r="L36" s="188">
        <f>116400-116400</f>
        <v>0</v>
      </c>
      <c r="M36" s="188"/>
      <c r="N36" s="105"/>
      <c r="O36" s="105"/>
      <c r="P36" s="106"/>
      <c r="Q36" s="106">
        <f>R36+S36</f>
        <v>0</v>
      </c>
      <c r="R36" s="117"/>
      <c r="S36" s="107">
        <f>T36+U36+V36</f>
        <v>0</v>
      </c>
      <c r="T36" s="129"/>
      <c r="U36" s="117"/>
      <c r="V36" s="117"/>
      <c r="W36" s="104">
        <f t="shared" si="8"/>
        <v>0</v>
      </c>
    </row>
    <row r="37" spans="1:23" ht="12.75">
      <c r="A37" s="113"/>
      <c r="B37" s="122">
        <v>414</v>
      </c>
      <c r="C37" s="105"/>
      <c r="D37" s="105"/>
      <c r="E37" s="105"/>
      <c r="F37" s="104">
        <f>G37+H37+I37+J37+K37+L37+M37</f>
        <v>0</v>
      </c>
      <c r="G37" s="105"/>
      <c r="H37" s="105"/>
      <c r="I37" s="105"/>
      <c r="J37" s="117"/>
      <c r="K37" s="117"/>
      <c r="L37" s="117">
        <f>6450400-6450400</f>
        <v>0</v>
      </c>
      <c r="M37" s="117"/>
      <c r="N37" s="105"/>
      <c r="O37" s="105"/>
      <c r="P37" s="106"/>
      <c r="Q37" s="106">
        <f>R37+S37</f>
        <v>0</v>
      </c>
      <c r="R37" s="117"/>
      <c r="S37" s="107"/>
      <c r="T37" s="129"/>
      <c r="U37" s="117"/>
      <c r="V37" s="117"/>
      <c r="W37" s="104">
        <f t="shared" si="8"/>
        <v>0</v>
      </c>
    </row>
    <row r="38" spans="1:23" ht="12.75">
      <c r="A38" s="113"/>
      <c r="B38" s="122">
        <v>850</v>
      </c>
      <c r="C38" s="105"/>
      <c r="D38" s="105"/>
      <c r="E38" s="105"/>
      <c r="F38" s="104"/>
      <c r="G38" s="105"/>
      <c r="H38" s="105"/>
      <c r="I38" s="105"/>
      <c r="J38" s="117"/>
      <c r="K38" s="117"/>
      <c r="L38" s="117"/>
      <c r="M38" s="117"/>
      <c r="N38" s="105"/>
      <c r="O38" s="105"/>
      <c r="P38" s="106">
        <f>P39+P40+P41</f>
        <v>0</v>
      </c>
      <c r="Q38" s="106"/>
      <c r="R38" s="117"/>
      <c r="S38" s="107"/>
      <c r="T38" s="129"/>
      <c r="U38" s="117"/>
      <c r="V38" s="117"/>
      <c r="W38" s="104">
        <f>W39+W41+W40</f>
        <v>0</v>
      </c>
    </row>
    <row r="39" spans="1:23" ht="12.75">
      <c r="A39" s="101"/>
      <c r="B39" s="102">
        <v>851</v>
      </c>
      <c r="C39" s="104"/>
      <c r="D39" s="104"/>
      <c r="E39" s="105"/>
      <c r="F39" s="104"/>
      <c r="G39" s="104"/>
      <c r="H39" s="104"/>
      <c r="I39" s="104"/>
      <c r="J39" s="106"/>
      <c r="K39" s="106"/>
      <c r="L39" s="106"/>
      <c r="M39" s="106"/>
      <c r="N39" s="104"/>
      <c r="O39" s="104"/>
      <c r="P39" s="106">
        <f>106000-106000</f>
        <v>0</v>
      </c>
      <c r="Q39" s="106"/>
      <c r="R39" s="106"/>
      <c r="S39" s="107"/>
      <c r="T39" s="106"/>
      <c r="U39" s="106"/>
      <c r="V39" s="106"/>
      <c r="W39" s="104">
        <f aca="true" t="shared" si="9" ref="W39:W57">C39+F39+N39+O39+P39+Q39</f>
        <v>0</v>
      </c>
    </row>
    <row r="40" spans="1:23" ht="12.75">
      <c r="A40" s="101"/>
      <c r="B40" s="102">
        <v>852</v>
      </c>
      <c r="C40" s="104"/>
      <c r="D40" s="104"/>
      <c r="E40" s="105"/>
      <c r="F40" s="104"/>
      <c r="G40" s="104"/>
      <c r="H40" s="104"/>
      <c r="I40" s="104"/>
      <c r="J40" s="106"/>
      <c r="K40" s="106"/>
      <c r="L40" s="106"/>
      <c r="M40" s="106"/>
      <c r="N40" s="104"/>
      <c r="O40" s="104"/>
      <c r="P40" s="106"/>
      <c r="Q40" s="106"/>
      <c r="R40" s="106"/>
      <c r="S40" s="107"/>
      <c r="T40" s="106"/>
      <c r="U40" s="106"/>
      <c r="V40" s="106"/>
      <c r="W40" s="104">
        <f t="shared" si="9"/>
        <v>0</v>
      </c>
    </row>
    <row r="41" spans="1:23" ht="12.75">
      <c r="A41" s="101"/>
      <c r="B41" s="102">
        <v>853</v>
      </c>
      <c r="C41" s="104"/>
      <c r="D41" s="104"/>
      <c r="E41" s="105"/>
      <c r="F41" s="104"/>
      <c r="G41" s="104"/>
      <c r="H41" s="104"/>
      <c r="I41" s="104"/>
      <c r="J41" s="106"/>
      <c r="K41" s="106"/>
      <c r="L41" s="106"/>
      <c r="M41" s="106"/>
      <c r="N41" s="104"/>
      <c r="O41" s="104"/>
      <c r="P41" s="106">
        <v>0</v>
      </c>
      <c r="Q41" s="106"/>
      <c r="R41" s="106"/>
      <c r="S41" s="107"/>
      <c r="T41" s="106"/>
      <c r="U41" s="106"/>
      <c r="V41" s="106"/>
      <c r="W41" s="104">
        <f t="shared" si="9"/>
        <v>0</v>
      </c>
    </row>
    <row r="42" spans="1:23" ht="12.75">
      <c r="A42" s="187" t="s">
        <v>272</v>
      </c>
      <c r="B42" s="130" t="s">
        <v>273</v>
      </c>
      <c r="C42" s="105">
        <f>D42+E42</f>
        <v>0</v>
      </c>
      <c r="D42" s="105"/>
      <c r="E42" s="105"/>
      <c r="F42" s="104">
        <f>G42+H42+I42+J42+K42+L42</f>
        <v>50000</v>
      </c>
      <c r="G42" s="117">
        <f>G43+G45+G46</f>
        <v>0</v>
      </c>
      <c r="H42" s="117">
        <f>H43+H45+H46</f>
        <v>0</v>
      </c>
      <c r="I42" s="117">
        <f>I43+I45+I46</f>
        <v>50000</v>
      </c>
      <c r="J42" s="117">
        <f>J43+J45+J46</f>
        <v>0</v>
      </c>
      <c r="K42" s="117">
        <f>K43+K45+K46</f>
        <v>0</v>
      </c>
      <c r="L42" s="117">
        <f>L43+L45</f>
        <v>0</v>
      </c>
      <c r="M42" s="117">
        <f>M43+M45</f>
        <v>0</v>
      </c>
      <c r="N42" s="117"/>
      <c r="O42" s="117"/>
      <c r="P42" s="106">
        <f aca="true" t="shared" si="10" ref="P42:U42">P43+P45+P46</f>
        <v>74895</v>
      </c>
      <c r="Q42" s="106">
        <f t="shared" si="10"/>
        <v>567082</v>
      </c>
      <c r="R42" s="106">
        <f t="shared" si="10"/>
        <v>567082</v>
      </c>
      <c r="S42" s="107">
        <f t="shared" si="10"/>
        <v>0</v>
      </c>
      <c r="T42" s="106">
        <f t="shared" si="10"/>
        <v>0</v>
      </c>
      <c r="U42" s="106">
        <f t="shared" si="10"/>
        <v>0</v>
      </c>
      <c r="V42" s="117">
        <f>15000-10000-5000+5000-5000+5000-5000</f>
        <v>0</v>
      </c>
      <c r="W42" s="104">
        <f t="shared" si="9"/>
        <v>691977</v>
      </c>
    </row>
    <row r="43" spans="1:23" ht="12.75">
      <c r="A43" s="113"/>
      <c r="B43" s="130">
        <v>244</v>
      </c>
      <c r="C43" s="105"/>
      <c r="D43" s="105"/>
      <c r="E43" s="105"/>
      <c r="F43" s="104">
        <f>G43+H43+I43+J43+K43+L43</f>
        <v>50000</v>
      </c>
      <c r="G43" s="117"/>
      <c r="H43" s="117">
        <v>0</v>
      </c>
      <c r="I43" s="117">
        <v>50000</v>
      </c>
      <c r="J43" s="117"/>
      <c r="K43" s="117"/>
      <c r="L43" s="189"/>
      <c r="M43" s="189"/>
      <c r="N43" s="117"/>
      <c r="O43" s="117"/>
      <c r="P43" s="106"/>
      <c r="Q43" s="106">
        <f>R43+S43</f>
        <v>567082</v>
      </c>
      <c r="R43" s="117">
        <v>567082</v>
      </c>
      <c r="S43" s="107">
        <f>T43+U43+V43</f>
        <v>0</v>
      </c>
      <c r="T43" s="117"/>
      <c r="U43" s="117"/>
      <c r="V43" s="117"/>
      <c r="W43" s="104">
        <f t="shared" si="9"/>
        <v>617082</v>
      </c>
    </row>
    <row r="44" spans="1:23" ht="12.75">
      <c r="A44" s="113"/>
      <c r="B44" s="141" t="s">
        <v>449</v>
      </c>
      <c r="C44" s="105"/>
      <c r="D44" s="105"/>
      <c r="E44" s="105"/>
      <c r="F44" s="104">
        <f>G44+H44+I44+J44+K44+L44</f>
        <v>0</v>
      </c>
      <c r="G44" s="117"/>
      <c r="H44" s="117"/>
      <c r="I44" s="117"/>
      <c r="J44" s="117"/>
      <c r="K44" s="117"/>
      <c r="L44" s="117">
        <f>1434095.82+314304.18-1748400</f>
        <v>0</v>
      </c>
      <c r="M44" s="117"/>
      <c r="N44" s="117"/>
      <c r="O44" s="117"/>
      <c r="P44" s="106"/>
      <c r="Q44" s="106">
        <f>R44+S44</f>
        <v>0</v>
      </c>
      <c r="R44" s="117"/>
      <c r="S44" s="107">
        <f>T44+U44+V44</f>
        <v>0</v>
      </c>
      <c r="T44" s="117"/>
      <c r="U44" s="117"/>
      <c r="V44" s="117"/>
      <c r="W44" s="104">
        <f t="shared" si="9"/>
        <v>0</v>
      </c>
    </row>
    <row r="45" spans="1:23" ht="12.75">
      <c r="A45" s="113"/>
      <c r="B45" s="130">
        <v>245</v>
      </c>
      <c r="C45" s="105"/>
      <c r="D45" s="105"/>
      <c r="E45" s="105"/>
      <c r="F45" s="104">
        <f>G45+H45+I45+J45+K45+L45</f>
        <v>0</v>
      </c>
      <c r="G45" s="117"/>
      <c r="H45" s="117"/>
      <c r="I45" s="117"/>
      <c r="J45" s="117"/>
      <c r="K45" s="117"/>
      <c r="L45" s="117"/>
      <c r="M45" s="117"/>
      <c r="N45" s="117"/>
      <c r="O45" s="117"/>
      <c r="P45" s="106"/>
      <c r="Q45" s="106"/>
      <c r="R45" s="117"/>
      <c r="S45" s="107"/>
      <c r="T45" s="117"/>
      <c r="U45" s="117"/>
      <c r="V45" s="117"/>
      <c r="W45" s="104">
        <f t="shared" si="9"/>
        <v>0</v>
      </c>
    </row>
    <row r="46" spans="1:23" ht="12.75">
      <c r="A46" s="113"/>
      <c r="B46" s="130">
        <v>850</v>
      </c>
      <c r="C46" s="105"/>
      <c r="D46" s="105"/>
      <c r="E46" s="105"/>
      <c r="F46" s="104">
        <f>G46+H46+I46+J46+K46+L46</f>
        <v>0</v>
      </c>
      <c r="G46" s="117"/>
      <c r="H46" s="117"/>
      <c r="I46" s="117"/>
      <c r="J46" s="117"/>
      <c r="K46" s="117"/>
      <c r="L46" s="117"/>
      <c r="M46" s="117"/>
      <c r="N46" s="117"/>
      <c r="O46" s="117"/>
      <c r="P46" s="106">
        <f>P47+P49+P48</f>
        <v>74895</v>
      </c>
      <c r="Q46" s="106"/>
      <c r="R46" s="117"/>
      <c r="S46" s="107"/>
      <c r="T46" s="117"/>
      <c r="U46" s="117"/>
      <c r="V46" s="117"/>
      <c r="W46" s="104">
        <f t="shared" si="9"/>
        <v>74895</v>
      </c>
    </row>
    <row r="47" spans="1:23" ht="12.75">
      <c r="A47" s="101"/>
      <c r="B47" s="102">
        <v>851</v>
      </c>
      <c r="C47" s="104"/>
      <c r="D47" s="104"/>
      <c r="E47" s="105"/>
      <c r="F47" s="104"/>
      <c r="G47" s="104"/>
      <c r="H47" s="104"/>
      <c r="I47" s="104"/>
      <c r="J47" s="106"/>
      <c r="K47" s="106"/>
      <c r="L47" s="106"/>
      <c r="M47" s="106"/>
      <c r="N47" s="104"/>
      <c r="O47" s="104"/>
      <c r="P47" s="106">
        <v>74895</v>
      </c>
      <c r="Q47" s="106"/>
      <c r="R47" s="106"/>
      <c r="S47" s="107"/>
      <c r="T47" s="106"/>
      <c r="U47" s="106"/>
      <c r="V47" s="106"/>
      <c r="W47" s="104">
        <f t="shared" si="9"/>
        <v>74895</v>
      </c>
    </row>
    <row r="48" spans="1:23" ht="12.75">
      <c r="A48" s="101"/>
      <c r="B48" s="102">
        <v>852</v>
      </c>
      <c r="C48" s="104"/>
      <c r="D48" s="104"/>
      <c r="E48" s="105"/>
      <c r="F48" s="104"/>
      <c r="G48" s="104"/>
      <c r="H48" s="104"/>
      <c r="I48" s="104"/>
      <c r="J48" s="106"/>
      <c r="K48" s="106"/>
      <c r="L48" s="106"/>
      <c r="M48" s="106"/>
      <c r="N48" s="104"/>
      <c r="O48" s="104"/>
      <c r="P48" s="106"/>
      <c r="Q48" s="106"/>
      <c r="R48" s="106"/>
      <c r="S48" s="107"/>
      <c r="T48" s="106"/>
      <c r="U48" s="106"/>
      <c r="V48" s="106"/>
      <c r="W48" s="104">
        <f t="shared" si="9"/>
        <v>0</v>
      </c>
    </row>
    <row r="49" spans="1:23" ht="12.75">
      <c r="A49" s="101"/>
      <c r="B49" s="102">
        <v>853</v>
      </c>
      <c r="C49" s="104"/>
      <c r="D49" s="104"/>
      <c r="E49" s="105"/>
      <c r="F49" s="104"/>
      <c r="G49" s="104"/>
      <c r="H49" s="104"/>
      <c r="I49" s="104"/>
      <c r="J49" s="106"/>
      <c r="K49" s="106"/>
      <c r="L49" s="106"/>
      <c r="M49" s="106"/>
      <c r="N49" s="104"/>
      <c r="O49" s="104"/>
      <c r="P49" s="106"/>
      <c r="Q49" s="106"/>
      <c r="R49" s="106"/>
      <c r="S49" s="107"/>
      <c r="T49" s="106"/>
      <c r="U49" s="106"/>
      <c r="V49" s="106"/>
      <c r="W49" s="104">
        <f t="shared" si="9"/>
        <v>0</v>
      </c>
    </row>
    <row r="50" spans="1:23" ht="12.75" customHeight="1">
      <c r="A50" s="131" t="s">
        <v>451</v>
      </c>
      <c r="B50" s="190" t="s">
        <v>452</v>
      </c>
      <c r="C50" s="133">
        <f aca="true" t="shared" si="11" ref="C50:V50">C51</f>
        <v>0</v>
      </c>
      <c r="D50" s="133">
        <f t="shared" si="11"/>
        <v>0</v>
      </c>
      <c r="E50" s="133">
        <f t="shared" si="11"/>
        <v>0</v>
      </c>
      <c r="F50" s="133">
        <f t="shared" si="11"/>
        <v>0</v>
      </c>
      <c r="G50" s="133">
        <f t="shared" si="11"/>
        <v>0</v>
      </c>
      <c r="H50" s="133">
        <f t="shared" si="11"/>
        <v>0</v>
      </c>
      <c r="I50" s="133">
        <f t="shared" si="11"/>
        <v>0</v>
      </c>
      <c r="J50" s="133">
        <f t="shared" si="11"/>
        <v>0</v>
      </c>
      <c r="K50" s="133">
        <f t="shared" si="11"/>
        <v>0</v>
      </c>
      <c r="L50" s="133">
        <f t="shared" si="11"/>
        <v>0</v>
      </c>
      <c r="M50" s="133">
        <f t="shared" si="11"/>
        <v>0</v>
      </c>
      <c r="N50" s="133">
        <f t="shared" si="11"/>
        <v>0</v>
      </c>
      <c r="O50" s="133">
        <f t="shared" si="11"/>
        <v>0</v>
      </c>
      <c r="P50" s="133">
        <f t="shared" si="11"/>
        <v>0</v>
      </c>
      <c r="Q50" s="133">
        <f t="shared" si="11"/>
        <v>0</v>
      </c>
      <c r="R50" s="133">
        <f t="shared" si="11"/>
        <v>0</v>
      </c>
      <c r="S50" s="133">
        <f t="shared" si="11"/>
        <v>0</v>
      </c>
      <c r="T50" s="133">
        <f t="shared" si="11"/>
        <v>0</v>
      </c>
      <c r="U50" s="133">
        <f t="shared" si="11"/>
        <v>0</v>
      </c>
      <c r="V50" s="133">
        <f t="shared" si="11"/>
        <v>0</v>
      </c>
      <c r="W50" s="133">
        <f t="shared" si="9"/>
        <v>0</v>
      </c>
    </row>
    <row r="51" spans="1:23" ht="12.75" customHeight="1">
      <c r="A51" s="140" t="s">
        <v>453</v>
      </c>
      <c r="B51" s="141" t="s">
        <v>454</v>
      </c>
      <c r="C51" s="104">
        <f>D51+E51</f>
        <v>0</v>
      </c>
      <c r="D51" s="104"/>
      <c r="E51" s="105"/>
      <c r="F51" s="104">
        <f>G51+H51+I51+J51+K51+L51</f>
        <v>0</v>
      </c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>
        <f>R51+S51</f>
        <v>0</v>
      </c>
      <c r="R51" s="106"/>
      <c r="S51" s="107">
        <f>T51+U51+V51</f>
        <v>0</v>
      </c>
      <c r="T51" s="106">
        <f>21000-10000-11000</f>
        <v>0</v>
      </c>
      <c r="U51" s="117"/>
      <c r="V51" s="117"/>
      <c r="W51" s="117">
        <f t="shared" si="9"/>
        <v>0</v>
      </c>
    </row>
    <row r="52" spans="1:23" ht="12.75" customHeight="1">
      <c r="A52" s="101"/>
      <c r="B52" s="141" t="s">
        <v>449</v>
      </c>
      <c r="C52" s="104"/>
      <c r="D52" s="104"/>
      <c r="E52" s="105"/>
      <c r="F52" s="104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>
        <f>R52+S52</f>
        <v>0</v>
      </c>
      <c r="R52" s="106"/>
      <c r="S52" s="107">
        <f>T52+U52+V52</f>
        <v>0</v>
      </c>
      <c r="T52" s="106"/>
      <c r="U52" s="117"/>
      <c r="V52" s="117"/>
      <c r="W52" s="117">
        <f t="shared" si="9"/>
        <v>0</v>
      </c>
    </row>
    <row r="53" spans="1:23" ht="12.75">
      <c r="A53" s="131" t="s">
        <v>274</v>
      </c>
      <c r="B53" s="132" t="s">
        <v>275</v>
      </c>
      <c r="C53" s="133">
        <f aca="true" t="shared" si="12" ref="C53:O53">C54+C57</f>
        <v>617100</v>
      </c>
      <c r="D53" s="133">
        <f t="shared" si="12"/>
        <v>474000.00000000006</v>
      </c>
      <c r="E53" s="133">
        <f t="shared" si="12"/>
        <v>143100</v>
      </c>
      <c r="F53" s="133">
        <f t="shared" si="12"/>
        <v>0</v>
      </c>
      <c r="G53" s="133">
        <f t="shared" si="12"/>
        <v>0</v>
      </c>
      <c r="H53" s="133">
        <f t="shared" si="12"/>
        <v>0</v>
      </c>
      <c r="I53" s="133">
        <f t="shared" si="12"/>
        <v>0</v>
      </c>
      <c r="J53" s="133">
        <f t="shared" si="12"/>
        <v>0</v>
      </c>
      <c r="K53" s="133">
        <f t="shared" si="12"/>
        <v>0</v>
      </c>
      <c r="L53" s="133">
        <f t="shared" si="12"/>
        <v>0</v>
      </c>
      <c r="M53" s="133">
        <f t="shared" si="12"/>
        <v>0</v>
      </c>
      <c r="N53" s="133">
        <f t="shared" si="12"/>
        <v>0</v>
      </c>
      <c r="O53" s="133">
        <f t="shared" si="12"/>
        <v>0</v>
      </c>
      <c r="P53" s="133">
        <f>P54+P57+P56</f>
        <v>0</v>
      </c>
      <c r="Q53" s="133">
        <f aca="true" t="shared" si="13" ref="Q53:V53">Q54+Q57</f>
        <v>0</v>
      </c>
      <c r="R53" s="133">
        <f t="shared" si="13"/>
        <v>0</v>
      </c>
      <c r="S53" s="133">
        <f t="shared" si="13"/>
        <v>0</v>
      </c>
      <c r="T53" s="133">
        <f t="shared" si="13"/>
        <v>0</v>
      </c>
      <c r="U53" s="133">
        <f t="shared" si="13"/>
        <v>0</v>
      </c>
      <c r="V53" s="133">
        <f t="shared" si="13"/>
        <v>0</v>
      </c>
      <c r="W53" s="133">
        <f t="shared" si="9"/>
        <v>617100</v>
      </c>
    </row>
    <row r="54" spans="1:23" ht="12.75">
      <c r="A54" s="101" t="s">
        <v>276</v>
      </c>
      <c r="B54" s="134" t="s">
        <v>277</v>
      </c>
      <c r="C54" s="104">
        <f>D54+E54</f>
        <v>617100</v>
      </c>
      <c r="D54" s="104">
        <f>189194.5/5*12-66.8+20000</f>
        <v>474000.00000000006</v>
      </c>
      <c r="E54" s="105">
        <f>685600-548500+46500-40500</f>
        <v>143100</v>
      </c>
      <c r="F54" s="104">
        <f>G54+H54+I54+J54+K54+L54</f>
        <v>0</v>
      </c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>
        <f>R54+S54</f>
        <v>0</v>
      </c>
      <c r="R54" s="106"/>
      <c r="S54" s="107">
        <f>T54+U54+V54</f>
        <v>0</v>
      </c>
      <c r="T54" s="106">
        <f>21000-10000-11000</f>
        <v>0</v>
      </c>
      <c r="U54" s="117"/>
      <c r="V54" s="117"/>
      <c r="W54" s="117">
        <f t="shared" si="9"/>
        <v>617100</v>
      </c>
    </row>
    <row r="55" spans="1:23" ht="12.75">
      <c r="A55" s="101"/>
      <c r="B55" s="141" t="s">
        <v>449</v>
      </c>
      <c r="C55" s="104"/>
      <c r="D55" s="104"/>
      <c r="E55" s="105"/>
      <c r="F55" s="104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>
        <f>R55+S55</f>
        <v>0</v>
      </c>
      <c r="R55" s="106"/>
      <c r="S55" s="107">
        <f>T55+U55+V55</f>
        <v>0</v>
      </c>
      <c r="T55" s="106"/>
      <c r="U55" s="117"/>
      <c r="V55" s="117"/>
      <c r="W55" s="117">
        <f t="shared" si="9"/>
        <v>0</v>
      </c>
    </row>
    <row r="56" spans="1:23" ht="12.75">
      <c r="A56" s="101"/>
      <c r="B56" s="102">
        <v>852</v>
      </c>
      <c r="C56" s="104"/>
      <c r="D56" s="104"/>
      <c r="E56" s="105"/>
      <c r="F56" s="104"/>
      <c r="G56" s="104"/>
      <c r="H56" s="104"/>
      <c r="I56" s="104"/>
      <c r="J56" s="106"/>
      <c r="K56" s="106"/>
      <c r="L56" s="106"/>
      <c r="M56" s="106"/>
      <c r="N56" s="104"/>
      <c r="O56" s="104"/>
      <c r="P56" s="106"/>
      <c r="Q56" s="106"/>
      <c r="R56" s="106"/>
      <c r="S56" s="107"/>
      <c r="T56" s="106"/>
      <c r="U56" s="106"/>
      <c r="V56" s="106"/>
      <c r="W56" s="117">
        <f t="shared" si="9"/>
        <v>0</v>
      </c>
    </row>
    <row r="57" spans="1:23" ht="12.75">
      <c r="A57" s="101"/>
      <c r="B57" s="102">
        <v>853</v>
      </c>
      <c r="C57" s="104"/>
      <c r="D57" s="104"/>
      <c r="E57" s="105"/>
      <c r="F57" s="104"/>
      <c r="G57" s="104"/>
      <c r="H57" s="104"/>
      <c r="I57" s="104"/>
      <c r="J57" s="106"/>
      <c r="K57" s="106"/>
      <c r="L57" s="106"/>
      <c r="M57" s="106"/>
      <c r="N57" s="104"/>
      <c r="O57" s="104"/>
      <c r="P57" s="106"/>
      <c r="Q57" s="106"/>
      <c r="R57" s="106"/>
      <c r="S57" s="107"/>
      <c r="T57" s="106"/>
      <c r="U57" s="106"/>
      <c r="V57" s="106"/>
      <c r="W57" s="117">
        <f t="shared" si="9"/>
        <v>0</v>
      </c>
    </row>
    <row r="58" spans="1:23" ht="12.75">
      <c r="A58" s="135" t="s">
        <v>278</v>
      </c>
      <c r="B58" s="136" t="s">
        <v>279</v>
      </c>
      <c r="C58" s="137">
        <f aca="true" t="shared" si="14" ref="C58:V58">C59</f>
        <v>0</v>
      </c>
      <c r="D58" s="137">
        <f t="shared" si="14"/>
        <v>0</v>
      </c>
      <c r="E58" s="137">
        <f t="shared" si="14"/>
        <v>0</v>
      </c>
      <c r="F58" s="137">
        <f t="shared" si="14"/>
        <v>0</v>
      </c>
      <c r="G58" s="137">
        <f t="shared" si="14"/>
        <v>0</v>
      </c>
      <c r="H58" s="137">
        <f t="shared" si="14"/>
        <v>0</v>
      </c>
      <c r="I58" s="137">
        <f t="shared" si="14"/>
        <v>0</v>
      </c>
      <c r="J58" s="137">
        <f t="shared" si="14"/>
        <v>0</v>
      </c>
      <c r="K58" s="137">
        <f t="shared" si="14"/>
        <v>0</v>
      </c>
      <c r="L58" s="137">
        <f t="shared" si="14"/>
        <v>0</v>
      </c>
      <c r="M58" s="137">
        <f t="shared" si="14"/>
        <v>0</v>
      </c>
      <c r="N58" s="137">
        <f t="shared" si="14"/>
        <v>0</v>
      </c>
      <c r="O58" s="137">
        <f t="shared" si="14"/>
        <v>120000</v>
      </c>
      <c r="P58" s="137">
        <f t="shared" si="14"/>
        <v>0</v>
      </c>
      <c r="Q58" s="137">
        <f t="shared" si="14"/>
        <v>0</v>
      </c>
      <c r="R58" s="137">
        <f t="shared" si="14"/>
        <v>0</v>
      </c>
      <c r="S58" s="138">
        <f t="shared" si="14"/>
        <v>0</v>
      </c>
      <c r="T58" s="137">
        <f t="shared" si="14"/>
        <v>0</v>
      </c>
      <c r="U58" s="137">
        <f t="shared" si="14"/>
        <v>0</v>
      </c>
      <c r="V58" s="137">
        <f t="shared" si="14"/>
        <v>0</v>
      </c>
      <c r="W58" s="137">
        <f>D58+E58+G58+I58+K58+L58+P58+R58+T58+U58+H58+N58+O58+J58</f>
        <v>120000</v>
      </c>
    </row>
    <row r="59" spans="1:23" ht="12.75">
      <c r="A59" s="101" t="s">
        <v>280</v>
      </c>
      <c r="B59" s="134" t="s">
        <v>281</v>
      </c>
      <c r="C59" s="104">
        <f>D59+E59</f>
        <v>0</v>
      </c>
      <c r="D59" s="104"/>
      <c r="E59" s="105"/>
      <c r="F59" s="104">
        <f>G59+H59+I59+J59+K59+L59</f>
        <v>0</v>
      </c>
      <c r="G59" s="106"/>
      <c r="H59" s="106"/>
      <c r="I59" s="106"/>
      <c r="J59" s="106"/>
      <c r="K59" s="106"/>
      <c r="L59" s="106"/>
      <c r="M59" s="106"/>
      <c r="N59" s="106"/>
      <c r="O59" s="139">
        <f>10000*12</f>
        <v>120000</v>
      </c>
      <c r="P59" s="106"/>
      <c r="Q59" s="106">
        <f>R59+S59</f>
        <v>0</v>
      </c>
      <c r="R59" s="106"/>
      <c r="S59" s="107">
        <f>T59+U59+V59</f>
        <v>0</v>
      </c>
      <c r="T59" s="106"/>
      <c r="U59" s="106"/>
      <c r="V59" s="106"/>
      <c r="W59" s="117">
        <f>C59+F59+N59+O59+P59+Q59</f>
        <v>120000</v>
      </c>
    </row>
    <row r="60" spans="1:23" ht="25.5">
      <c r="A60" s="124" t="s">
        <v>282</v>
      </c>
      <c r="B60" s="125" t="s">
        <v>195</v>
      </c>
      <c r="C60" s="126">
        <f aca="true" t="shared" si="15" ref="C60:W60">C61</f>
        <v>0</v>
      </c>
      <c r="D60" s="126">
        <f t="shared" si="15"/>
        <v>0</v>
      </c>
      <c r="E60" s="126">
        <f t="shared" si="15"/>
        <v>0</v>
      </c>
      <c r="F60" s="126">
        <f t="shared" si="15"/>
        <v>0</v>
      </c>
      <c r="G60" s="126">
        <f t="shared" si="15"/>
        <v>0</v>
      </c>
      <c r="H60" s="126">
        <f t="shared" si="15"/>
        <v>0</v>
      </c>
      <c r="I60" s="126">
        <f t="shared" si="15"/>
        <v>0</v>
      </c>
      <c r="J60" s="126">
        <f t="shared" si="15"/>
        <v>0</v>
      </c>
      <c r="K60" s="126">
        <f t="shared" si="15"/>
        <v>0</v>
      </c>
      <c r="L60" s="126">
        <f t="shared" si="15"/>
        <v>0</v>
      </c>
      <c r="M60" s="126">
        <f t="shared" si="15"/>
        <v>0</v>
      </c>
      <c r="N60" s="126">
        <f t="shared" si="15"/>
        <v>0</v>
      </c>
      <c r="O60" s="126">
        <f t="shared" si="15"/>
        <v>0</v>
      </c>
      <c r="P60" s="126">
        <f t="shared" si="15"/>
        <v>0</v>
      </c>
      <c r="Q60" s="126">
        <f t="shared" si="15"/>
        <v>10000</v>
      </c>
      <c r="R60" s="126">
        <f t="shared" si="15"/>
        <v>0</v>
      </c>
      <c r="S60" s="126">
        <f t="shared" si="15"/>
        <v>10000</v>
      </c>
      <c r="T60" s="126">
        <f t="shared" si="15"/>
        <v>0</v>
      </c>
      <c r="U60" s="126">
        <f t="shared" si="15"/>
        <v>10000</v>
      </c>
      <c r="V60" s="126">
        <f t="shared" si="15"/>
        <v>0</v>
      </c>
      <c r="W60" s="126">
        <f t="shared" si="15"/>
        <v>10000</v>
      </c>
    </row>
    <row r="61" spans="1:23" ht="12.75">
      <c r="A61" s="140" t="s">
        <v>36</v>
      </c>
      <c r="B61" s="141" t="s">
        <v>33</v>
      </c>
      <c r="C61" s="104">
        <f>D61+E61</f>
        <v>0</v>
      </c>
      <c r="D61" s="104"/>
      <c r="E61" s="105"/>
      <c r="F61" s="104">
        <f>G61+H61+I61+J61+K61+L61</f>
        <v>0</v>
      </c>
      <c r="G61" s="106"/>
      <c r="H61" s="106"/>
      <c r="I61" s="106"/>
      <c r="J61" s="106"/>
      <c r="K61" s="106"/>
      <c r="L61" s="106"/>
      <c r="M61" s="106"/>
      <c r="N61" s="106"/>
      <c r="O61" s="139"/>
      <c r="P61" s="106">
        <v>0</v>
      </c>
      <c r="Q61" s="106">
        <f>R61+S61</f>
        <v>10000</v>
      </c>
      <c r="R61" s="106"/>
      <c r="S61" s="107">
        <f>T61+U61+V61</f>
        <v>10000</v>
      </c>
      <c r="T61" s="106">
        <f>20000-20000</f>
        <v>0</v>
      </c>
      <c r="U61" s="106">
        <v>10000</v>
      </c>
      <c r="V61" s="106"/>
      <c r="W61" s="117">
        <f>C61+F61+N61+O61+P61+Q61</f>
        <v>10000</v>
      </c>
    </row>
    <row r="62" spans="1:23" ht="25.5">
      <c r="A62" s="142" t="s">
        <v>283</v>
      </c>
      <c r="B62" s="143" t="s">
        <v>284</v>
      </c>
      <c r="C62" s="145">
        <f aca="true" t="shared" si="16" ref="C62:W62">C63</f>
        <v>0</v>
      </c>
      <c r="D62" s="145">
        <f t="shared" si="16"/>
        <v>0</v>
      </c>
      <c r="E62" s="145">
        <f t="shared" si="16"/>
        <v>0</v>
      </c>
      <c r="F62" s="145">
        <f t="shared" si="16"/>
        <v>0</v>
      </c>
      <c r="G62" s="145">
        <f t="shared" si="16"/>
        <v>0</v>
      </c>
      <c r="H62" s="145">
        <f t="shared" si="16"/>
        <v>0</v>
      </c>
      <c r="I62" s="145">
        <f t="shared" si="16"/>
        <v>0</v>
      </c>
      <c r="J62" s="145">
        <f t="shared" si="16"/>
        <v>0</v>
      </c>
      <c r="K62" s="145">
        <f t="shared" si="16"/>
        <v>0</v>
      </c>
      <c r="L62" s="145">
        <f t="shared" si="16"/>
        <v>0</v>
      </c>
      <c r="M62" s="145">
        <f t="shared" si="16"/>
        <v>0</v>
      </c>
      <c r="N62" s="145">
        <f t="shared" si="16"/>
        <v>405023</v>
      </c>
      <c r="O62" s="145">
        <f t="shared" si="16"/>
        <v>0</v>
      </c>
      <c r="P62" s="145">
        <f>P63</f>
        <v>0</v>
      </c>
      <c r="Q62" s="145">
        <f t="shared" si="16"/>
        <v>0</v>
      </c>
      <c r="R62" s="145">
        <f t="shared" si="16"/>
        <v>0</v>
      </c>
      <c r="S62" s="146">
        <f t="shared" si="16"/>
        <v>0</v>
      </c>
      <c r="T62" s="145">
        <f t="shared" si="16"/>
        <v>0</v>
      </c>
      <c r="U62" s="145">
        <f t="shared" si="16"/>
        <v>0</v>
      </c>
      <c r="V62" s="145">
        <f t="shared" si="16"/>
        <v>0</v>
      </c>
      <c r="W62" s="145">
        <f t="shared" si="16"/>
        <v>405023</v>
      </c>
    </row>
    <row r="63" spans="1:23" ht="12.75">
      <c r="A63" s="147" t="s">
        <v>285</v>
      </c>
      <c r="B63" s="148" t="s">
        <v>286</v>
      </c>
      <c r="C63" s="150">
        <f>D63+E63</f>
        <v>0</v>
      </c>
      <c r="D63" s="150"/>
      <c r="E63" s="151"/>
      <c r="F63" s="104">
        <f>G63+H63+I63+J63+K63+L63</f>
        <v>0</v>
      </c>
      <c r="G63" s="150"/>
      <c r="H63" s="152"/>
      <c r="I63" s="152"/>
      <c r="J63" s="152"/>
      <c r="K63" s="152"/>
      <c r="L63" s="152"/>
      <c r="M63" s="152"/>
      <c r="N63" s="152">
        <v>405023</v>
      </c>
      <c r="O63" s="152"/>
      <c r="P63" s="106"/>
      <c r="Q63" s="106">
        <f>R63+S63</f>
        <v>0</v>
      </c>
      <c r="R63" s="153"/>
      <c r="S63" s="107">
        <f>T63+U63+V63</f>
        <v>0</v>
      </c>
      <c r="T63" s="153"/>
      <c r="U63" s="153"/>
      <c r="V63" s="153"/>
      <c r="W63" s="117">
        <f>C63+F63+N63+O63+P63+Q63</f>
        <v>405023</v>
      </c>
    </row>
    <row r="64" spans="1:25" ht="12.75">
      <c r="A64" s="154"/>
      <c r="B64" s="155" t="s">
        <v>287</v>
      </c>
      <c r="C64" s="144">
        <f aca="true" t="shared" si="17" ref="C64:P64">C4+C18+C20+C27+C53+C58+C60+C62+C50</f>
        <v>11338800</v>
      </c>
      <c r="D64" s="144">
        <f t="shared" si="17"/>
        <v>8630800</v>
      </c>
      <c r="E64" s="144">
        <f t="shared" si="17"/>
        <v>2708000</v>
      </c>
      <c r="F64" s="144">
        <f t="shared" si="17"/>
        <v>3920200</v>
      </c>
      <c r="G64" s="144">
        <f t="shared" si="17"/>
        <v>20400</v>
      </c>
      <c r="H64" s="144">
        <f t="shared" si="17"/>
        <v>3600</v>
      </c>
      <c r="I64" s="144">
        <f t="shared" si="17"/>
        <v>200000</v>
      </c>
      <c r="J64" s="144">
        <f t="shared" si="17"/>
        <v>0</v>
      </c>
      <c r="K64" s="144">
        <f t="shared" si="17"/>
        <v>3696200</v>
      </c>
      <c r="L64" s="144">
        <f t="shared" si="17"/>
        <v>0</v>
      </c>
      <c r="M64" s="144">
        <f t="shared" si="17"/>
        <v>0</v>
      </c>
      <c r="N64" s="144">
        <f t="shared" si="17"/>
        <v>405023</v>
      </c>
      <c r="O64" s="144">
        <f t="shared" si="17"/>
        <v>120000</v>
      </c>
      <c r="P64" s="144">
        <f t="shared" si="17"/>
        <v>122895</v>
      </c>
      <c r="Q64" s="144">
        <f>Q4+Q18+Q20+Q27+Q53+Q58+Q60+Q62</f>
        <v>589882</v>
      </c>
      <c r="R64" s="144">
        <f>R4+R18+R20+R27+R53+R58+R60+R62+R50</f>
        <v>567082</v>
      </c>
      <c r="S64" s="144">
        <f>S4+S18+S20+S27+S53+S58+S60+S62</f>
        <v>22800</v>
      </c>
      <c r="T64" s="144">
        <f>T4+T18+T20+T27+T53+T58+T60+T62+T50</f>
        <v>12100</v>
      </c>
      <c r="U64" s="144">
        <f>U4+U18+U20+U27+U53+U58+U60+U62+U50</f>
        <v>10700</v>
      </c>
      <c r="V64" s="144">
        <f>V4+V18+V20+V27+V53+V58+V60+V62+V50</f>
        <v>0</v>
      </c>
      <c r="W64" s="144">
        <f>W4+W18+W20+W27+W53+W58+W60+W62+W50</f>
        <v>16496800</v>
      </c>
      <c r="X64">
        <f>16007830+9779400*5%</f>
        <v>16496800</v>
      </c>
      <c r="Y64" s="195">
        <f>X64-W64</f>
        <v>0</v>
      </c>
    </row>
    <row r="65" spans="1:24" ht="12.75">
      <c r="A65" s="147"/>
      <c r="B65" s="148" t="s">
        <v>288</v>
      </c>
      <c r="C65" s="157">
        <f>D65+E65</f>
        <v>0</v>
      </c>
      <c r="D65" s="157"/>
      <c r="E65" s="158"/>
      <c r="F65" s="104">
        <f>G65+H65+I65+J65+K65+L65</f>
        <v>0</v>
      </c>
      <c r="G65" s="157"/>
      <c r="H65" s="159"/>
      <c r="I65" s="159"/>
      <c r="J65" s="159"/>
      <c r="K65" s="159"/>
      <c r="L65" s="159"/>
      <c r="M65" s="159"/>
      <c r="N65" s="159">
        <f>N63</f>
        <v>405023</v>
      </c>
      <c r="O65" s="159"/>
      <c r="P65" s="106"/>
      <c r="Q65" s="104">
        <f>R65+T65+U65+V65</f>
        <v>0</v>
      </c>
      <c r="R65" s="160"/>
      <c r="S65" s="161"/>
      <c r="T65" s="160"/>
      <c r="U65" s="160"/>
      <c r="V65" s="160"/>
      <c r="W65" s="117">
        <f>C65+F65+N65+O65+P65+Q65</f>
        <v>405023</v>
      </c>
      <c r="X65">
        <f>700+361300+87600+540000</f>
        <v>989600</v>
      </c>
    </row>
    <row r="66" spans="1:24" ht="12.75">
      <c r="A66" s="162"/>
      <c r="B66" s="163" t="s">
        <v>289</v>
      </c>
      <c r="C66" s="165">
        <f aca="true" t="shared" si="18" ref="C66:W66">C64-C65</f>
        <v>11338800</v>
      </c>
      <c r="D66" s="165">
        <f t="shared" si="18"/>
        <v>8630800</v>
      </c>
      <c r="E66" s="165">
        <f t="shared" si="18"/>
        <v>2708000</v>
      </c>
      <c r="F66" s="165">
        <f t="shared" si="18"/>
        <v>3920200</v>
      </c>
      <c r="G66" s="165">
        <f t="shared" si="18"/>
        <v>20400</v>
      </c>
      <c r="H66" s="165">
        <f t="shared" si="18"/>
        <v>3600</v>
      </c>
      <c r="I66" s="165">
        <f t="shared" si="18"/>
        <v>200000</v>
      </c>
      <c r="J66" s="165">
        <f t="shared" si="18"/>
        <v>0</v>
      </c>
      <c r="K66" s="165">
        <f t="shared" si="18"/>
        <v>3696200</v>
      </c>
      <c r="L66" s="165">
        <f t="shared" si="18"/>
        <v>0</v>
      </c>
      <c r="M66" s="165">
        <f t="shared" si="18"/>
        <v>0</v>
      </c>
      <c r="N66" s="165">
        <f t="shared" si="18"/>
        <v>0</v>
      </c>
      <c r="O66" s="165">
        <f t="shared" si="18"/>
        <v>120000</v>
      </c>
      <c r="P66" s="165">
        <f t="shared" si="18"/>
        <v>122895</v>
      </c>
      <c r="Q66" s="165">
        <f t="shared" si="18"/>
        <v>589882</v>
      </c>
      <c r="R66" s="165">
        <f t="shared" si="18"/>
        <v>567082</v>
      </c>
      <c r="S66" s="166">
        <f t="shared" si="18"/>
        <v>22800</v>
      </c>
      <c r="T66" s="165">
        <f t="shared" si="18"/>
        <v>12100</v>
      </c>
      <c r="U66" s="165">
        <f t="shared" si="18"/>
        <v>10700</v>
      </c>
      <c r="V66" s="165">
        <f t="shared" si="18"/>
        <v>0</v>
      </c>
      <c r="W66" s="165">
        <f t="shared" si="18"/>
        <v>16091777</v>
      </c>
      <c r="X66" s="507">
        <f>(X64-X65)*5%</f>
        <v>775360</v>
      </c>
    </row>
    <row r="67" spans="1:24" ht="12.75">
      <c r="A67" s="191"/>
      <c r="B67" s="192" t="s">
        <v>480</v>
      </c>
      <c r="C67" s="193"/>
      <c r="D67" s="193"/>
      <c r="E67" s="193" t="s">
        <v>455</v>
      </c>
      <c r="F67" s="193"/>
      <c r="G67" s="193"/>
      <c r="H67" s="193"/>
      <c r="I67" s="193"/>
      <c r="X67" s="195">
        <f>X64-X66</f>
        <v>15721440</v>
      </c>
    </row>
  </sheetData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103.625" style="0" customWidth="1"/>
    <col min="2" max="2" width="22.125" style="0" customWidth="1"/>
    <col min="3" max="3" width="8.75390625" style="0" customWidth="1"/>
  </cols>
  <sheetData>
    <row r="1" spans="1:3" ht="12.75">
      <c r="A1" s="15"/>
      <c r="B1" s="1" t="s">
        <v>125</v>
      </c>
      <c r="C1" s="16"/>
    </row>
    <row r="2" spans="1:3" ht="12.75">
      <c r="A2" s="17"/>
      <c r="B2" s="1" t="s">
        <v>309</v>
      </c>
      <c r="C2" s="16"/>
    </row>
    <row r="3" spans="1:3" ht="12.75">
      <c r="A3" s="17"/>
      <c r="B3" s="1" t="s">
        <v>310</v>
      </c>
      <c r="C3" s="16"/>
    </row>
    <row r="4" spans="1:3" ht="12.75">
      <c r="A4" s="17"/>
      <c r="B4" s="1" t="s">
        <v>460</v>
      </c>
      <c r="C4" s="16"/>
    </row>
    <row r="5" spans="1:3" ht="12.75">
      <c r="A5" s="17"/>
      <c r="B5" s="1" t="s">
        <v>459</v>
      </c>
      <c r="C5" s="16"/>
    </row>
    <row r="6" spans="1:3" ht="12.75">
      <c r="A6" s="17"/>
      <c r="B6" s="1"/>
      <c r="C6" s="16"/>
    </row>
    <row r="7" spans="1:3" ht="14.25">
      <c r="A7" s="508" t="s">
        <v>462</v>
      </c>
      <c r="B7" s="508"/>
      <c r="C7" s="508"/>
    </row>
    <row r="8" spans="1:3" ht="14.25">
      <c r="A8" s="18"/>
      <c r="B8" s="18"/>
      <c r="C8" s="28" t="s">
        <v>106</v>
      </c>
    </row>
    <row r="9" spans="1:3" ht="12.75">
      <c r="A9" s="26" t="s">
        <v>10</v>
      </c>
      <c r="B9" s="27" t="s">
        <v>42</v>
      </c>
      <c r="C9" s="25" t="s">
        <v>0</v>
      </c>
    </row>
    <row r="10" spans="1:3" ht="12.75">
      <c r="A10" s="19" t="s">
        <v>11</v>
      </c>
      <c r="B10" s="302" t="s">
        <v>6</v>
      </c>
      <c r="C10" s="374">
        <f>C11+C15+C20+C22+C27+C29+C32+C35+C37</f>
        <v>9415.5</v>
      </c>
    </row>
    <row r="11" spans="1:3" ht="15.75" customHeight="1">
      <c r="A11" s="303" t="s">
        <v>12</v>
      </c>
      <c r="B11" s="304" t="s">
        <v>53</v>
      </c>
      <c r="C11" s="374">
        <f>3831+11</f>
        <v>3842</v>
      </c>
    </row>
    <row r="12" spans="1:3" ht="50.25">
      <c r="A12" s="336" t="s">
        <v>51</v>
      </c>
      <c r="B12" s="304" t="s">
        <v>472</v>
      </c>
      <c r="C12" s="375"/>
    </row>
    <row r="13" spans="1:3" ht="24" customHeight="1" hidden="1">
      <c r="A13" s="305" t="s">
        <v>52</v>
      </c>
      <c r="B13" s="304" t="s">
        <v>54</v>
      </c>
      <c r="C13" s="375">
        <v>3510</v>
      </c>
    </row>
    <row r="14" spans="1:3" ht="24">
      <c r="A14" s="305" t="s">
        <v>103</v>
      </c>
      <c r="B14" s="304" t="s">
        <v>102</v>
      </c>
      <c r="C14" s="375"/>
    </row>
    <row r="15" spans="1:3" ht="12.75">
      <c r="A15" s="306" t="s">
        <v>55</v>
      </c>
      <c r="B15" s="302" t="s">
        <v>56</v>
      </c>
      <c r="C15" s="374">
        <f>C16+C17+C18+C19</f>
        <v>3336.7000000000003</v>
      </c>
    </row>
    <row r="16" spans="1:3" ht="24">
      <c r="A16" s="305" t="s">
        <v>105</v>
      </c>
      <c r="B16" s="307" t="s">
        <v>57</v>
      </c>
      <c r="C16" s="375">
        <f>1500+42.8</f>
        <v>1542.8</v>
      </c>
    </row>
    <row r="17" spans="1:3" ht="36">
      <c r="A17" s="305" t="s">
        <v>60</v>
      </c>
      <c r="B17" s="307" t="s">
        <v>58</v>
      </c>
      <c r="C17" s="375">
        <v>9.3</v>
      </c>
    </row>
    <row r="18" spans="1:3" ht="24">
      <c r="A18" s="305" t="s">
        <v>59</v>
      </c>
      <c r="B18" s="307" t="s">
        <v>62</v>
      </c>
      <c r="C18" s="375">
        <f>1977.9+36.4</f>
        <v>2014.3000000000002</v>
      </c>
    </row>
    <row r="19" spans="1:3" ht="24">
      <c r="A19" s="305" t="s">
        <v>61</v>
      </c>
      <c r="B19" s="307" t="s">
        <v>62</v>
      </c>
      <c r="C19" s="375">
        <v>-229.7</v>
      </c>
    </row>
    <row r="20" spans="1:3" ht="12.75">
      <c r="A20" s="19" t="s">
        <v>13</v>
      </c>
      <c r="B20" s="302" t="s">
        <v>7</v>
      </c>
      <c r="C20" s="374">
        <f>C21</f>
        <v>239.8</v>
      </c>
    </row>
    <row r="21" spans="1:3" ht="12.75">
      <c r="A21" s="308" t="s">
        <v>21</v>
      </c>
      <c r="B21" s="307" t="s">
        <v>22</v>
      </c>
      <c r="C21" s="375">
        <f>135.3+104.5</f>
        <v>239.8</v>
      </c>
    </row>
    <row r="22" spans="1:3" ht="12.75">
      <c r="A22" s="19" t="s">
        <v>14</v>
      </c>
      <c r="B22" s="302" t="s">
        <v>8</v>
      </c>
      <c r="C22" s="374">
        <f>C23+C24</f>
        <v>1986.5</v>
      </c>
    </row>
    <row r="23" spans="1:3" ht="24">
      <c r="A23" s="309" t="s">
        <v>31</v>
      </c>
      <c r="B23" s="307" t="s">
        <v>23</v>
      </c>
      <c r="C23" s="375">
        <f>99.2+6</f>
        <v>105.2</v>
      </c>
    </row>
    <row r="24" spans="1:3" ht="15.75" customHeight="1">
      <c r="A24" s="310" t="s">
        <v>9</v>
      </c>
      <c r="B24" s="307" t="s">
        <v>43</v>
      </c>
      <c r="C24" s="375">
        <f>C25+C26</f>
        <v>1881.3</v>
      </c>
    </row>
    <row r="25" spans="1:3" ht="26.25" customHeight="1">
      <c r="A25" s="310" t="s">
        <v>44</v>
      </c>
      <c r="B25" s="307" t="s">
        <v>222</v>
      </c>
      <c r="C25" s="375">
        <f>3300-1926.9</f>
        <v>1373.1</v>
      </c>
    </row>
    <row r="26" spans="1:3" ht="31.5" customHeight="1">
      <c r="A26" s="309" t="s">
        <v>45</v>
      </c>
      <c r="B26" s="307" t="s">
        <v>223</v>
      </c>
      <c r="C26" s="375">
        <f>310.3+197.9</f>
        <v>508.20000000000005</v>
      </c>
    </row>
    <row r="27" spans="1:3" ht="15.75" customHeight="1">
      <c r="A27" s="311" t="s">
        <v>27</v>
      </c>
      <c r="B27" s="302" t="s">
        <v>46</v>
      </c>
      <c r="C27" s="374">
        <f>C28</f>
        <v>0</v>
      </c>
    </row>
    <row r="28" spans="1:3" ht="24">
      <c r="A28" s="309" t="s">
        <v>28</v>
      </c>
      <c r="B28" s="307" t="s">
        <v>47</v>
      </c>
      <c r="C28" s="375">
        <v>0</v>
      </c>
    </row>
    <row r="29" spans="1:3" ht="24">
      <c r="A29" s="312" t="s">
        <v>137</v>
      </c>
      <c r="B29" s="313" t="s">
        <v>138</v>
      </c>
      <c r="C29" s="376">
        <f>C31+C30</f>
        <v>10.5</v>
      </c>
    </row>
    <row r="30" spans="1:3" ht="24">
      <c r="A30" s="314" t="s">
        <v>29</v>
      </c>
      <c r="B30" s="315" t="s">
        <v>139</v>
      </c>
      <c r="C30" s="377">
        <v>10.5</v>
      </c>
    </row>
    <row r="31" spans="1:3" ht="12.75" customHeight="1">
      <c r="A31" s="314" t="s">
        <v>156</v>
      </c>
      <c r="B31" s="315" t="s">
        <v>157</v>
      </c>
      <c r="C31" s="377">
        <v>0</v>
      </c>
    </row>
    <row r="32" spans="1:3" ht="14.25" customHeight="1">
      <c r="A32" s="312" t="s">
        <v>140</v>
      </c>
      <c r="B32" s="313" t="s">
        <v>141</v>
      </c>
      <c r="C32" s="376">
        <f>C34+C33</f>
        <v>0</v>
      </c>
    </row>
    <row r="33" spans="1:3" ht="24.75" customHeight="1">
      <c r="A33" s="314" t="s">
        <v>142</v>
      </c>
      <c r="B33" s="315" t="s">
        <v>143</v>
      </c>
      <c r="C33" s="377">
        <v>0</v>
      </c>
    </row>
    <row r="34" spans="1:3" ht="24">
      <c r="A34" s="314" t="s">
        <v>144</v>
      </c>
      <c r="B34" s="315" t="s">
        <v>145</v>
      </c>
      <c r="C34" s="377">
        <v>0</v>
      </c>
    </row>
    <row r="35" spans="1:3" ht="12.75">
      <c r="A35" s="316" t="s">
        <v>146</v>
      </c>
      <c r="B35" s="313" t="s">
        <v>147</v>
      </c>
      <c r="C35" s="376">
        <f>C36</f>
        <v>0</v>
      </c>
    </row>
    <row r="36" spans="1:3" ht="24">
      <c r="A36" s="29" t="s">
        <v>148</v>
      </c>
      <c r="B36" s="315" t="s">
        <v>149</v>
      </c>
      <c r="C36" s="377"/>
    </row>
    <row r="37" spans="1:3" ht="15" customHeight="1">
      <c r="A37" s="317" t="s">
        <v>150</v>
      </c>
      <c r="B37" s="313" t="s">
        <v>151</v>
      </c>
      <c r="C37" s="376">
        <f>C38+C39</f>
        <v>0</v>
      </c>
    </row>
    <row r="38" spans="1:3" ht="12.75">
      <c r="A38" s="318" t="s">
        <v>152</v>
      </c>
      <c r="B38" s="315" t="s">
        <v>153</v>
      </c>
      <c r="C38" s="376"/>
    </row>
    <row r="39" spans="1:3" ht="12.75">
      <c r="A39" s="318" t="s">
        <v>154</v>
      </c>
      <c r="B39" s="315" t="s">
        <v>155</v>
      </c>
      <c r="C39" s="377">
        <v>0</v>
      </c>
    </row>
    <row r="40" spans="1:3" ht="12.75">
      <c r="A40" s="319" t="s">
        <v>15</v>
      </c>
      <c r="B40" s="320" t="s">
        <v>16</v>
      </c>
      <c r="C40" s="378">
        <f>C41+C45+C51+C57+C54</f>
        <v>6931.5</v>
      </c>
    </row>
    <row r="41" spans="1:3" ht="12.75" customHeight="1">
      <c r="A41" s="373" t="s">
        <v>311</v>
      </c>
      <c r="B41" s="320" t="s">
        <v>292</v>
      </c>
      <c r="C41" s="378">
        <f>C43+C44</f>
        <v>5915.8</v>
      </c>
    </row>
    <row r="42" spans="1:3" ht="12.75" hidden="1">
      <c r="A42" s="321" t="s">
        <v>17</v>
      </c>
      <c r="B42" s="322" t="s">
        <v>293</v>
      </c>
      <c r="C42" s="379"/>
    </row>
    <row r="43" spans="1:3" ht="13.5" customHeight="1">
      <c r="A43" s="323" t="s">
        <v>122</v>
      </c>
      <c r="B43" s="324" t="s">
        <v>293</v>
      </c>
      <c r="C43" s="380">
        <v>5915.8</v>
      </c>
    </row>
    <row r="44" spans="1:3" ht="13.5" customHeight="1">
      <c r="A44" s="325" t="s">
        <v>312</v>
      </c>
      <c r="B44" s="324" t="s">
        <v>313</v>
      </c>
      <c r="C44" s="380">
        <v>0</v>
      </c>
    </row>
    <row r="45" spans="1:3" ht="13.5" customHeight="1">
      <c r="A45" s="371" t="s">
        <v>314</v>
      </c>
      <c r="B45" s="372" t="s">
        <v>315</v>
      </c>
      <c r="C45" s="381">
        <f>C48+C50+C47+C49+C46</f>
        <v>540</v>
      </c>
    </row>
    <row r="46" spans="1:3" ht="30" customHeight="1">
      <c r="A46" s="325" t="s">
        <v>329</v>
      </c>
      <c r="B46" s="326" t="s">
        <v>328</v>
      </c>
      <c r="C46" s="380">
        <v>0</v>
      </c>
    </row>
    <row r="47" spans="1:3" ht="24.75" customHeight="1">
      <c r="A47" s="325" t="s">
        <v>316</v>
      </c>
      <c r="B47" s="324" t="s">
        <v>317</v>
      </c>
      <c r="C47" s="380">
        <v>0</v>
      </c>
    </row>
    <row r="48" spans="1:3" ht="12.75" customHeight="1">
      <c r="A48" s="325" t="s">
        <v>324</v>
      </c>
      <c r="B48" s="324" t="s">
        <v>318</v>
      </c>
      <c r="C48" s="380">
        <v>0</v>
      </c>
    </row>
    <row r="49" spans="1:3" ht="25.5">
      <c r="A49" s="325" t="s">
        <v>234</v>
      </c>
      <c r="B49" s="324" t="s">
        <v>490</v>
      </c>
      <c r="C49" s="380">
        <v>0</v>
      </c>
    </row>
    <row r="50" spans="1:3" ht="12.75">
      <c r="A50" s="325" t="s">
        <v>30</v>
      </c>
      <c r="B50" s="324" t="s">
        <v>320</v>
      </c>
      <c r="C50" s="380">
        <f>540</f>
        <v>540</v>
      </c>
    </row>
    <row r="51" spans="1:3" ht="12.75">
      <c r="A51" s="371" t="s">
        <v>491</v>
      </c>
      <c r="B51" s="372" t="s">
        <v>489</v>
      </c>
      <c r="C51" s="381">
        <f>C52+C53</f>
        <v>431.8</v>
      </c>
    </row>
    <row r="52" spans="1:3" ht="12.75">
      <c r="A52" s="325" t="s">
        <v>121</v>
      </c>
      <c r="B52" s="327" t="s">
        <v>295</v>
      </c>
      <c r="C52" s="382">
        <f>87.6+0.7</f>
        <v>88.3</v>
      </c>
    </row>
    <row r="53" spans="1:3" ht="25.5">
      <c r="A53" s="325" t="s">
        <v>115</v>
      </c>
      <c r="B53" s="324" t="s">
        <v>294</v>
      </c>
      <c r="C53" s="380">
        <v>343.5</v>
      </c>
    </row>
    <row r="54" spans="1:3" ht="12.75">
      <c r="A54" s="328" t="s">
        <v>473</v>
      </c>
      <c r="B54" s="329" t="s">
        <v>474</v>
      </c>
      <c r="C54" s="380">
        <f>C55+C56</f>
        <v>43.9</v>
      </c>
    </row>
    <row r="55" spans="1:3" ht="25.5" customHeight="1">
      <c r="A55" s="330" t="s">
        <v>475</v>
      </c>
      <c r="B55" s="331" t="s">
        <v>476</v>
      </c>
      <c r="C55" s="380">
        <v>43.9</v>
      </c>
    </row>
    <row r="56" spans="1:3" ht="12.75">
      <c r="A56" s="332" t="s">
        <v>235</v>
      </c>
      <c r="B56" s="331" t="s">
        <v>302</v>
      </c>
      <c r="C56" s="380"/>
    </row>
    <row r="57" spans="1:3" ht="12.75">
      <c r="A57" s="325" t="s">
        <v>321</v>
      </c>
      <c r="B57" s="324" t="s">
        <v>322</v>
      </c>
      <c r="C57" s="382">
        <f>C58</f>
        <v>0</v>
      </c>
    </row>
    <row r="58" spans="1:3" ht="12.75">
      <c r="A58" s="325" t="s">
        <v>323</v>
      </c>
      <c r="B58" s="324" t="s">
        <v>330</v>
      </c>
      <c r="C58" s="382">
        <v>0</v>
      </c>
    </row>
    <row r="59" spans="1:3" ht="12.75">
      <c r="A59" s="19" t="s">
        <v>24</v>
      </c>
      <c r="B59" s="335"/>
      <c r="C59" s="378">
        <f>C40+C10</f>
        <v>16347</v>
      </c>
    </row>
  </sheetData>
  <sheetProtection/>
  <mergeCells count="1">
    <mergeCell ref="A7:C7"/>
  </mergeCells>
  <printOptions/>
  <pageMargins left="0.3937007874015748" right="0" top="0" bottom="0" header="0.31496062992125984" footer="0.31496062992125984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zoomScalePageLayoutView="0" workbookViewId="0" topLeftCell="A31">
      <selection activeCell="D26" sqref="D26"/>
    </sheetView>
  </sheetViews>
  <sheetFormatPr defaultColWidth="9.00390625" defaultRowHeight="12.75"/>
  <cols>
    <col min="1" max="1" width="100.375" style="0" customWidth="1"/>
    <col min="2" max="2" width="22.125" style="0" customWidth="1"/>
    <col min="3" max="3" width="7.375" style="0" customWidth="1"/>
    <col min="4" max="4" width="6.875" style="0" customWidth="1"/>
  </cols>
  <sheetData>
    <row r="1" spans="1:3" ht="12.75">
      <c r="A1" s="17"/>
      <c r="B1" s="1" t="s">
        <v>124</v>
      </c>
      <c r="C1" s="16"/>
    </row>
    <row r="2" spans="1:3" ht="12.75">
      <c r="A2" s="17"/>
      <c r="B2" s="1" t="s">
        <v>309</v>
      </c>
      <c r="C2" s="16"/>
    </row>
    <row r="3" spans="1:3" ht="12.75">
      <c r="A3" s="17"/>
      <c r="B3" s="1" t="s">
        <v>310</v>
      </c>
      <c r="C3" s="16"/>
    </row>
    <row r="4" spans="1:3" ht="12.75">
      <c r="A4" s="17"/>
      <c r="B4" s="1" t="s">
        <v>460</v>
      </c>
      <c r="C4" s="16"/>
    </row>
    <row r="5" spans="1:3" ht="12.75">
      <c r="A5" s="17"/>
      <c r="B5" s="1" t="s">
        <v>459</v>
      </c>
      <c r="C5" s="16"/>
    </row>
    <row r="6" spans="1:3" ht="12.75">
      <c r="A6" s="17"/>
      <c r="B6" s="1"/>
      <c r="C6" s="16"/>
    </row>
    <row r="7" spans="1:3" ht="14.25">
      <c r="A7" s="508" t="s">
        <v>463</v>
      </c>
      <c r="B7" s="508"/>
      <c r="C7" s="508"/>
    </row>
    <row r="8" spans="1:4" ht="14.25">
      <c r="A8" s="18"/>
      <c r="B8" s="18"/>
      <c r="D8" s="28" t="s">
        <v>106</v>
      </c>
    </row>
    <row r="9" spans="1:4" ht="12.75">
      <c r="A9" s="509" t="s">
        <v>10</v>
      </c>
      <c r="B9" s="511" t="s">
        <v>42</v>
      </c>
      <c r="C9" s="513" t="s">
        <v>0</v>
      </c>
      <c r="D9" s="514"/>
    </row>
    <row r="10" spans="1:4" ht="12.75">
      <c r="A10" s="510"/>
      <c r="B10" s="512"/>
      <c r="C10" s="298">
        <v>2021</v>
      </c>
      <c r="D10" s="299">
        <v>2022</v>
      </c>
    </row>
    <row r="11" spans="1:4" ht="12.75">
      <c r="A11" s="19" t="s">
        <v>11</v>
      </c>
      <c r="B11" s="302" t="s">
        <v>6</v>
      </c>
      <c r="C11" s="383">
        <f>C12+C15+C20+C22+C27+C29+C32+C35+C37</f>
        <v>9553.5</v>
      </c>
      <c r="D11" s="374">
        <f>D12+D15+D20+D22+D27+D29+D32+D35+D37</f>
        <v>9779.400000000001</v>
      </c>
    </row>
    <row r="12" spans="1:4" ht="12.75">
      <c r="A12" s="303" t="s">
        <v>12</v>
      </c>
      <c r="B12" s="304" t="s">
        <v>53</v>
      </c>
      <c r="C12" s="383">
        <f>C13</f>
        <v>3842</v>
      </c>
      <c r="D12" s="383">
        <f>D13</f>
        <v>3842</v>
      </c>
    </row>
    <row r="13" spans="1:4" ht="37.5">
      <c r="A13" s="305" t="s">
        <v>52</v>
      </c>
      <c r="B13" s="304" t="s">
        <v>54</v>
      </c>
      <c r="C13" s="384">
        <v>3842</v>
      </c>
      <c r="D13" s="375">
        <v>3842</v>
      </c>
    </row>
    <row r="14" spans="1:4" ht="24">
      <c r="A14" s="305" t="s">
        <v>103</v>
      </c>
      <c r="B14" s="304" t="s">
        <v>102</v>
      </c>
      <c r="C14" s="384"/>
      <c r="D14" s="375"/>
    </row>
    <row r="15" spans="1:4" ht="12.75" customHeight="1">
      <c r="A15" s="306" t="s">
        <v>55</v>
      </c>
      <c r="B15" s="302" t="s">
        <v>56</v>
      </c>
      <c r="C15" s="383">
        <f>C16+C17+C18+C19</f>
        <v>3472.3</v>
      </c>
      <c r="D15" s="374">
        <f>D16+D17+D18+D19</f>
        <v>3696.2000000000003</v>
      </c>
    </row>
    <row r="16" spans="1:4" ht="27.75" customHeight="1">
      <c r="A16" s="305" t="s">
        <v>105</v>
      </c>
      <c r="B16" s="307" t="s">
        <v>57</v>
      </c>
      <c r="C16" s="384">
        <f>1500+42.8+90</f>
        <v>1632.8</v>
      </c>
      <c r="D16" s="375">
        <f>1500+42.8+90+85</f>
        <v>1717.8</v>
      </c>
    </row>
    <row r="17" spans="1:4" ht="36">
      <c r="A17" s="305" t="s">
        <v>60</v>
      </c>
      <c r="B17" s="307" t="s">
        <v>58</v>
      </c>
      <c r="C17" s="384">
        <f>9.3+10</f>
        <v>19.3</v>
      </c>
      <c r="D17" s="375">
        <f>9.3+10+7</f>
        <v>26.3</v>
      </c>
    </row>
    <row r="18" spans="1:4" ht="27" customHeight="1">
      <c r="A18" s="305" t="s">
        <v>59</v>
      </c>
      <c r="B18" s="307" t="s">
        <v>62</v>
      </c>
      <c r="C18" s="384">
        <f>1977.9+36.4+35.6</f>
        <v>2049.9</v>
      </c>
      <c r="D18" s="375">
        <f>1977.9+36.4+35.6+131.9</f>
        <v>2181.8</v>
      </c>
    </row>
    <row r="19" spans="1:4" ht="29.25" customHeight="1">
      <c r="A19" s="305" t="s">
        <v>61</v>
      </c>
      <c r="B19" s="307" t="s">
        <v>62</v>
      </c>
      <c r="C19" s="384">
        <v>-229.7</v>
      </c>
      <c r="D19" s="375">
        <v>-229.7</v>
      </c>
    </row>
    <row r="20" spans="1:4" ht="12.75">
      <c r="A20" s="19" t="s">
        <v>13</v>
      </c>
      <c r="B20" s="302" t="s">
        <v>7</v>
      </c>
      <c r="C20" s="383">
        <f>C21</f>
        <v>239.8</v>
      </c>
      <c r="D20" s="374">
        <f>D21</f>
        <v>239.8</v>
      </c>
    </row>
    <row r="21" spans="1:4" ht="12.75">
      <c r="A21" s="308" t="s">
        <v>21</v>
      </c>
      <c r="B21" s="307" t="s">
        <v>22</v>
      </c>
      <c r="C21" s="384">
        <f>135.3+104.5</f>
        <v>239.8</v>
      </c>
      <c r="D21" s="375">
        <f>135.3+104.5</f>
        <v>239.8</v>
      </c>
    </row>
    <row r="22" spans="1:4" ht="12.75">
      <c r="A22" s="19" t="s">
        <v>14</v>
      </c>
      <c r="B22" s="302" t="s">
        <v>8</v>
      </c>
      <c r="C22" s="383">
        <f>C23+C24</f>
        <v>1999.3999999999999</v>
      </c>
      <c r="D22" s="374">
        <f>D23+D24</f>
        <v>2001.4</v>
      </c>
    </row>
    <row r="23" spans="1:4" ht="24">
      <c r="A23" s="309" t="s">
        <v>31</v>
      </c>
      <c r="B23" s="307" t="s">
        <v>23</v>
      </c>
      <c r="C23" s="384">
        <f>99.2+6</f>
        <v>105.2</v>
      </c>
      <c r="D23" s="375">
        <f>99.2+6</f>
        <v>105.2</v>
      </c>
    </row>
    <row r="24" spans="1:4" ht="12.75">
      <c r="A24" s="310" t="s">
        <v>9</v>
      </c>
      <c r="B24" s="307" t="s">
        <v>43</v>
      </c>
      <c r="C24" s="384">
        <f>C25+C26</f>
        <v>1894.1999999999998</v>
      </c>
      <c r="D24" s="375">
        <f>D25+D26</f>
        <v>1896.2</v>
      </c>
    </row>
    <row r="25" spans="1:4" ht="24">
      <c r="A25" s="310" t="s">
        <v>44</v>
      </c>
      <c r="B25" s="307" t="s">
        <v>222</v>
      </c>
      <c r="C25" s="384">
        <f>3300-1926.9+26-14</f>
        <v>1385.1</v>
      </c>
      <c r="D25" s="375">
        <f>3300-1926.9-196.8+209.9</f>
        <v>1386.2</v>
      </c>
    </row>
    <row r="26" spans="1:4" ht="24.75" customHeight="1">
      <c r="A26" s="309" t="s">
        <v>45</v>
      </c>
      <c r="B26" s="307" t="s">
        <v>223</v>
      </c>
      <c r="C26" s="384">
        <v>509.1</v>
      </c>
      <c r="D26" s="375">
        <v>510</v>
      </c>
    </row>
    <row r="27" spans="1:4" ht="12.75">
      <c r="A27" s="311" t="s">
        <v>27</v>
      </c>
      <c r="B27" s="302" t="s">
        <v>46</v>
      </c>
      <c r="C27" s="383">
        <f>C28</f>
        <v>0</v>
      </c>
      <c r="D27" s="374">
        <f>D28</f>
        <v>0</v>
      </c>
    </row>
    <row r="28" spans="1:4" ht="27.75" customHeight="1">
      <c r="A28" s="309" t="s">
        <v>28</v>
      </c>
      <c r="B28" s="307" t="s">
        <v>47</v>
      </c>
      <c r="C28" s="384">
        <v>0</v>
      </c>
      <c r="D28" s="375">
        <v>0</v>
      </c>
    </row>
    <row r="29" spans="1:4" ht="24">
      <c r="A29" s="312" t="s">
        <v>137</v>
      </c>
      <c r="B29" s="313" t="s">
        <v>138</v>
      </c>
      <c r="C29" s="385">
        <f>C31+C30</f>
        <v>0</v>
      </c>
      <c r="D29" s="386">
        <f>D31+D30</f>
        <v>0</v>
      </c>
    </row>
    <row r="30" spans="1:4" ht="26.25" customHeight="1">
      <c r="A30" s="314" t="s">
        <v>29</v>
      </c>
      <c r="B30" s="315" t="s">
        <v>139</v>
      </c>
      <c r="C30" s="387">
        <v>0</v>
      </c>
      <c r="D30" s="388">
        <v>0</v>
      </c>
    </row>
    <row r="31" spans="1:4" ht="24.75" customHeight="1">
      <c r="A31" s="314" t="s">
        <v>156</v>
      </c>
      <c r="B31" s="315" t="s">
        <v>157</v>
      </c>
      <c r="C31" s="387">
        <v>0</v>
      </c>
      <c r="D31" s="388">
        <v>0</v>
      </c>
    </row>
    <row r="32" spans="1:4" ht="12.75">
      <c r="A32" s="312" t="s">
        <v>140</v>
      </c>
      <c r="B32" s="313" t="s">
        <v>141</v>
      </c>
      <c r="C32" s="385">
        <f>C34+C33</f>
        <v>0</v>
      </c>
      <c r="D32" s="386">
        <f>D34+D33</f>
        <v>0</v>
      </c>
    </row>
    <row r="33" spans="1:4" ht="36">
      <c r="A33" s="314" t="s">
        <v>142</v>
      </c>
      <c r="B33" s="315" t="s">
        <v>143</v>
      </c>
      <c r="C33" s="387">
        <v>0</v>
      </c>
      <c r="D33" s="388">
        <v>0</v>
      </c>
    </row>
    <row r="34" spans="1:4" ht="24">
      <c r="A34" s="314" t="s">
        <v>144</v>
      </c>
      <c r="B34" s="315" t="s">
        <v>145</v>
      </c>
      <c r="C34" s="387">
        <v>0</v>
      </c>
      <c r="D34" s="388">
        <v>0</v>
      </c>
    </row>
    <row r="35" spans="1:4" ht="12.75">
      <c r="A35" s="316" t="s">
        <v>146</v>
      </c>
      <c r="B35" s="313" t="s">
        <v>147</v>
      </c>
      <c r="C35" s="385">
        <f>C36</f>
        <v>0</v>
      </c>
      <c r="D35" s="386">
        <f>D36</f>
        <v>0</v>
      </c>
    </row>
    <row r="36" spans="1:4" ht="24">
      <c r="A36" s="29" t="s">
        <v>148</v>
      </c>
      <c r="B36" s="315" t="s">
        <v>149</v>
      </c>
      <c r="C36" s="387"/>
      <c r="D36" s="388"/>
    </row>
    <row r="37" spans="1:4" ht="12.75">
      <c r="A37" s="317" t="s">
        <v>150</v>
      </c>
      <c r="B37" s="313" t="s">
        <v>151</v>
      </c>
      <c r="C37" s="385">
        <f>C38+C39</f>
        <v>0</v>
      </c>
      <c r="D37" s="386">
        <f>D38+D39</f>
        <v>0</v>
      </c>
    </row>
    <row r="38" spans="1:4" ht="12.75">
      <c r="A38" s="318" t="s">
        <v>152</v>
      </c>
      <c r="B38" s="315" t="s">
        <v>153</v>
      </c>
      <c r="C38" s="385"/>
      <c r="D38" s="386"/>
    </row>
    <row r="39" spans="1:4" ht="12.75">
      <c r="A39" s="318" t="s">
        <v>154</v>
      </c>
      <c r="B39" s="315" t="s">
        <v>155</v>
      </c>
      <c r="C39" s="387">
        <v>0</v>
      </c>
      <c r="D39" s="388">
        <v>0</v>
      </c>
    </row>
    <row r="40" spans="1:4" ht="12.75">
      <c r="A40" s="319" t="s">
        <v>15</v>
      </c>
      <c r="B40" s="320" t="s">
        <v>16</v>
      </c>
      <c r="C40" s="389">
        <f>C41+C45+C51+C57+C54</f>
        <v>8377.8</v>
      </c>
      <c r="D40" s="378">
        <f>D41+D45+D51+D57+D54</f>
        <v>6228.4</v>
      </c>
    </row>
    <row r="41" spans="1:4" ht="12.75">
      <c r="A41" s="373" t="s">
        <v>311</v>
      </c>
      <c r="B41" s="320" t="s">
        <v>292</v>
      </c>
      <c r="C41" s="389">
        <f>C43+C44</f>
        <v>5686.8</v>
      </c>
      <c r="D41" s="378">
        <f>D43+D44</f>
        <v>5194.9</v>
      </c>
    </row>
    <row r="42" spans="1:4" ht="12.75" hidden="1">
      <c r="A42" s="321" t="s">
        <v>17</v>
      </c>
      <c r="B42" s="322" t="s">
        <v>293</v>
      </c>
      <c r="C42" s="390"/>
      <c r="D42" s="379"/>
    </row>
    <row r="43" spans="1:4" ht="12.75">
      <c r="A43" s="323" t="s">
        <v>122</v>
      </c>
      <c r="B43" s="324" t="s">
        <v>293</v>
      </c>
      <c r="C43" s="391">
        <v>5686.8</v>
      </c>
      <c r="D43" s="380">
        <v>5194.9</v>
      </c>
    </row>
    <row r="44" spans="1:4" ht="12.75">
      <c r="A44" s="325" t="s">
        <v>312</v>
      </c>
      <c r="B44" s="324" t="s">
        <v>313</v>
      </c>
      <c r="C44" s="391">
        <v>0</v>
      </c>
      <c r="D44" s="380">
        <v>0</v>
      </c>
    </row>
    <row r="45" spans="1:4" ht="12.75">
      <c r="A45" s="371" t="s">
        <v>314</v>
      </c>
      <c r="B45" s="372" t="s">
        <v>315</v>
      </c>
      <c r="C45" s="392">
        <f>C48+C50+C47+C49+C46</f>
        <v>2211.7</v>
      </c>
      <c r="D45" s="381">
        <f>D48+D50+D47+D49+D46</f>
        <v>540</v>
      </c>
    </row>
    <row r="46" spans="1:4" ht="25.5">
      <c r="A46" s="325" t="s">
        <v>329</v>
      </c>
      <c r="B46" s="326" t="s">
        <v>328</v>
      </c>
      <c r="C46" s="391">
        <v>0</v>
      </c>
      <c r="D46" s="380">
        <v>0</v>
      </c>
    </row>
    <row r="47" spans="1:4" ht="25.5">
      <c r="A47" s="325" t="s">
        <v>316</v>
      </c>
      <c r="B47" s="324" t="s">
        <v>317</v>
      </c>
      <c r="C47" s="391">
        <v>0</v>
      </c>
      <c r="D47" s="380">
        <v>0</v>
      </c>
    </row>
    <row r="48" spans="1:4" ht="15.75" customHeight="1">
      <c r="A48" s="325" t="s">
        <v>324</v>
      </c>
      <c r="B48" s="324" t="s">
        <v>318</v>
      </c>
      <c r="C48" s="391">
        <v>0</v>
      </c>
      <c r="D48" s="380">
        <v>0</v>
      </c>
    </row>
    <row r="49" spans="1:4" ht="25.5">
      <c r="A49" s="325" t="s">
        <v>234</v>
      </c>
      <c r="B49" s="324" t="s">
        <v>490</v>
      </c>
      <c r="C49" s="391">
        <v>0</v>
      </c>
      <c r="D49" s="380">
        <v>0</v>
      </c>
    </row>
    <row r="50" spans="1:4" ht="12.75">
      <c r="A50" s="325" t="s">
        <v>30</v>
      </c>
      <c r="B50" s="324" t="s">
        <v>320</v>
      </c>
      <c r="C50" s="391">
        <f>540+1671.7</f>
        <v>2211.7</v>
      </c>
      <c r="D50" s="380">
        <f>540</f>
        <v>540</v>
      </c>
    </row>
    <row r="51" spans="1:4" ht="12.75">
      <c r="A51" s="371" t="s">
        <v>491</v>
      </c>
      <c r="B51" s="372" t="s">
        <v>489</v>
      </c>
      <c r="C51" s="392">
        <f>C52+C53</f>
        <v>435.40000000000003</v>
      </c>
      <c r="D51" s="381">
        <f>D52+D53</f>
        <v>449.6</v>
      </c>
    </row>
    <row r="52" spans="1:4" ht="14.25" customHeight="1">
      <c r="A52" s="325" t="s">
        <v>121</v>
      </c>
      <c r="B52" s="327" t="s">
        <v>295</v>
      </c>
      <c r="C52" s="393">
        <f>87.6+0.7</f>
        <v>88.3</v>
      </c>
      <c r="D52" s="382">
        <f>87.6+0.7</f>
        <v>88.3</v>
      </c>
    </row>
    <row r="53" spans="1:4" ht="25.5">
      <c r="A53" s="325" t="s">
        <v>115</v>
      </c>
      <c r="B53" s="324" t="s">
        <v>294</v>
      </c>
      <c r="C53" s="391">
        <v>347.1</v>
      </c>
      <c r="D53" s="380">
        <v>361.3</v>
      </c>
    </row>
    <row r="54" spans="1:4" ht="12.75">
      <c r="A54" s="328" t="s">
        <v>473</v>
      </c>
      <c r="B54" s="329" t="s">
        <v>474</v>
      </c>
      <c r="C54" s="392">
        <f>C55+C56</f>
        <v>43.9</v>
      </c>
      <c r="D54" s="381">
        <f>D55+D56</f>
        <v>43.9</v>
      </c>
    </row>
    <row r="55" spans="1:4" ht="26.25" customHeight="1">
      <c r="A55" s="330" t="s">
        <v>475</v>
      </c>
      <c r="B55" s="331" t="s">
        <v>493</v>
      </c>
      <c r="C55" s="391">
        <v>43.9</v>
      </c>
      <c r="D55" s="380">
        <v>43.9</v>
      </c>
    </row>
    <row r="56" spans="1:4" ht="12.75">
      <c r="A56" s="332" t="s">
        <v>235</v>
      </c>
      <c r="B56" s="331" t="s">
        <v>492</v>
      </c>
      <c r="C56" s="391"/>
      <c r="D56" s="380"/>
    </row>
    <row r="57" spans="1:4" ht="12.75">
      <c r="A57" s="325" t="s">
        <v>321</v>
      </c>
      <c r="B57" s="324" t="s">
        <v>322</v>
      </c>
      <c r="C57" s="393">
        <f>C58</f>
        <v>0</v>
      </c>
      <c r="D57" s="382">
        <f>D58</f>
        <v>0</v>
      </c>
    </row>
    <row r="58" spans="1:4" ht="12.75">
      <c r="A58" s="325" t="s">
        <v>323</v>
      </c>
      <c r="B58" s="324" t="s">
        <v>330</v>
      </c>
      <c r="C58" s="393">
        <v>0</v>
      </c>
      <c r="D58" s="382">
        <v>0</v>
      </c>
    </row>
    <row r="59" spans="1:4" ht="14.25" customHeight="1">
      <c r="A59" s="333" t="s">
        <v>477</v>
      </c>
      <c r="B59" s="334" t="s">
        <v>478</v>
      </c>
      <c r="C59" s="393"/>
      <c r="D59" s="382"/>
    </row>
    <row r="60" spans="1:4" ht="12.75">
      <c r="A60" s="19" t="s">
        <v>24</v>
      </c>
      <c r="B60" s="335"/>
      <c r="C60" s="389">
        <f>C40+C11</f>
        <v>17931.3</v>
      </c>
      <c r="D60" s="378">
        <f>D40+D11</f>
        <v>16007.800000000001</v>
      </c>
    </row>
  </sheetData>
  <sheetProtection/>
  <mergeCells count="4">
    <mergeCell ref="A7:C7"/>
    <mergeCell ref="A9:A10"/>
    <mergeCell ref="B9:B10"/>
    <mergeCell ref="C9:D9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28">
      <selection activeCell="A1" sqref="A1:IV1"/>
    </sheetView>
  </sheetViews>
  <sheetFormatPr defaultColWidth="9.00390625" defaultRowHeight="12.75"/>
  <cols>
    <col min="1" max="1" width="28.75390625" style="0" customWidth="1"/>
    <col min="2" max="2" width="32.375" style="0" customWidth="1"/>
    <col min="3" max="3" width="75.125" style="0" customWidth="1"/>
  </cols>
  <sheetData>
    <row r="1" spans="1:4" ht="15">
      <c r="A1" s="3"/>
      <c r="B1" s="3"/>
      <c r="C1" s="24" t="s">
        <v>127</v>
      </c>
      <c r="D1" s="16"/>
    </row>
    <row r="2" spans="1:3" ht="12.75">
      <c r="A2" s="17"/>
      <c r="C2" s="1" t="s">
        <v>309</v>
      </c>
    </row>
    <row r="3" spans="1:3" ht="12.75">
      <c r="A3" s="17"/>
      <c r="C3" s="1" t="s">
        <v>310</v>
      </c>
    </row>
    <row r="4" spans="1:3" ht="12.75">
      <c r="A4" s="17"/>
      <c r="C4" s="1" t="s">
        <v>460</v>
      </c>
    </row>
    <row r="5" spans="1:3" ht="12.75">
      <c r="A5" s="17"/>
      <c r="C5" s="1" t="s">
        <v>459</v>
      </c>
    </row>
    <row r="6" spans="1:3" ht="12.75">
      <c r="A6" s="17"/>
      <c r="B6" s="1"/>
      <c r="C6" s="1"/>
    </row>
    <row r="7" spans="1:3" ht="15">
      <c r="A7" s="515" t="s">
        <v>325</v>
      </c>
      <c r="B7" s="516"/>
      <c r="C7" s="516"/>
    </row>
    <row r="8" spans="1:3" ht="14.25" customHeight="1">
      <c r="A8" s="6"/>
      <c r="B8" s="9"/>
      <c r="C8" s="9"/>
    </row>
    <row r="9" spans="1:3" ht="23.25" customHeight="1">
      <c r="A9" s="517" t="s">
        <v>5</v>
      </c>
      <c r="B9" s="517"/>
      <c r="C9" s="517" t="s">
        <v>64</v>
      </c>
    </row>
    <row r="10" spans="1:3" ht="28.5">
      <c r="A10" s="2" t="s">
        <v>18</v>
      </c>
      <c r="B10" s="2" t="s">
        <v>37</v>
      </c>
      <c r="C10" s="517"/>
    </row>
    <row r="11" spans="1:3" ht="21.75" customHeight="1">
      <c r="A11" s="7"/>
      <c r="B11" s="2"/>
      <c r="C11" s="8" t="s">
        <v>128</v>
      </c>
    </row>
    <row r="12" spans="1:3" ht="75.75" customHeight="1">
      <c r="A12" s="4" t="s">
        <v>126</v>
      </c>
      <c r="B12" s="4" t="s">
        <v>47</v>
      </c>
      <c r="C12" s="167" t="s">
        <v>227</v>
      </c>
    </row>
    <row r="13" spans="1:3" ht="61.5" customHeight="1">
      <c r="A13" s="4" t="s">
        <v>126</v>
      </c>
      <c r="B13" s="4" t="s">
        <v>49</v>
      </c>
      <c r="C13" s="300" t="s">
        <v>228</v>
      </c>
    </row>
    <row r="14" spans="1:3" ht="63" customHeight="1">
      <c r="A14" s="4" t="s">
        <v>126</v>
      </c>
      <c r="B14" s="5" t="s">
        <v>38</v>
      </c>
      <c r="C14" s="167" t="s">
        <v>229</v>
      </c>
    </row>
    <row r="15" spans="1:3" ht="45.75" customHeight="1">
      <c r="A15" s="4" t="s">
        <v>126</v>
      </c>
      <c r="B15" s="5" t="s">
        <v>39</v>
      </c>
      <c r="C15" s="167" t="s">
        <v>156</v>
      </c>
    </row>
    <row r="16" spans="1:3" ht="17.25" customHeight="1">
      <c r="A16" s="4" t="s">
        <v>126</v>
      </c>
      <c r="B16" s="5" t="s">
        <v>65</v>
      </c>
      <c r="C16" s="167" t="s">
        <v>230</v>
      </c>
    </row>
    <row r="17" spans="1:3" ht="63.75" customHeight="1">
      <c r="A17" s="4" t="s">
        <v>126</v>
      </c>
      <c r="B17" s="30" t="s">
        <v>231</v>
      </c>
      <c r="C17" s="301" t="s">
        <v>479</v>
      </c>
    </row>
    <row r="18" spans="1:3" ht="63" customHeight="1">
      <c r="A18" s="4" t="s">
        <v>126</v>
      </c>
      <c r="B18" s="30" t="s">
        <v>158</v>
      </c>
      <c r="C18" s="301" t="s">
        <v>232</v>
      </c>
    </row>
    <row r="19" spans="1:3" ht="48.75" customHeight="1">
      <c r="A19" s="4" t="s">
        <v>126</v>
      </c>
      <c r="B19" s="30" t="s">
        <v>159</v>
      </c>
      <c r="C19" s="301" t="s">
        <v>144</v>
      </c>
    </row>
    <row r="20" spans="1:3" ht="20.25" customHeight="1">
      <c r="A20" s="4" t="s">
        <v>126</v>
      </c>
      <c r="B20" s="5" t="s">
        <v>40</v>
      </c>
      <c r="C20" s="167" t="s">
        <v>152</v>
      </c>
    </row>
    <row r="21" spans="1:3" ht="20.25" customHeight="1">
      <c r="A21" s="4" t="s">
        <v>126</v>
      </c>
      <c r="B21" s="5" t="s">
        <v>41</v>
      </c>
      <c r="C21" s="167" t="s">
        <v>233</v>
      </c>
    </row>
    <row r="22" spans="1:3" ht="30">
      <c r="A22" s="4" t="s">
        <v>126</v>
      </c>
      <c r="B22" s="23" t="s">
        <v>296</v>
      </c>
      <c r="C22" s="167" t="s">
        <v>120</v>
      </c>
    </row>
    <row r="23" spans="1:3" ht="32.25" customHeight="1">
      <c r="A23" s="4" t="s">
        <v>126</v>
      </c>
      <c r="B23" s="23" t="s">
        <v>297</v>
      </c>
      <c r="C23" s="167" t="s">
        <v>119</v>
      </c>
    </row>
    <row r="24" spans="1:3" ht="17.25" customHeight="1">
      <c r="A24" s="4" t="s">
        <v>126</v>
      </c>
      <c r="B24" s="23" t="s">
        <v>298</v>
      </c>
      <c r="C24" s="167" t="s">
        <v>118</v>
      </c>
    </row>
    <row r="25" spans="1:3" ht="60">
      <c r="A25" s="4" t="s">
        <v>126</v>
      </c>
      <c r="B25" s="23" t="s">
        <v>326</v>
      </c>
      <c r="C25" s="167" t="s">
        <v>327</v>
      </c>
    </row>
    <row r="26" spans="1:3" ht="45" customHeight="1">
      <c r="A26" s="4" t="s">
        <v>126</v>
      </c>
      <c r="B26" s="23" t="s">
        <v>328</v>
      </c>
      <c r="C26" s="167" t="s">
        <v>329</v>
      </c>
    </row>
    <row r="27" spans="1:3" ht="30.75" customHeight="1">
      <c r="A27" s="4" t="s">
        <v>126</v>
      </c>
      <c r="B27" s="23" t="s">
        <v>317</v>
      </c>
      <c r="C27" s="167" t="s">
        <v>316</v>
      </c>
    </row>
    <row r="28" spans="1:3" ht="30">
      <c r="A28" s="4" t="s">
        <v>126</v>
      </c>
      <c r="B28" s="23" t="s">
        <v>318</v>
      </c>
      <c r="C28" s="167" t="s">
        <v>324</v>
      </c>
    </row>
    <row r="29" spans="1:3" ht="30" customHeight="1">
      <c r="A29" s="4" t="s">
        <v>126</v>
      </c>
      <c r="B29" s="23" t="s">
        <v>319</v>
      </c>
      <c r="C29" s="167" t="s">
        <v>234</v>
      </c>
    </row>
    <row r="30" spans="1:3" ht="15">
      <c r="A30" s="4" t="s">
        <v>126</v>
      </c>
      <c r="B30" s="23" t="s">
        <v>299</v>
      </c>
      <c r="C30" s="167" t="s">
        <v>117</v>
      </c>
    </row>
    <row r="31" spans="1:3" ht="30">
      <c r="A31" s="4" t="s">
        <v>126</v>
      </c>
      <c r="B31" s="23" t="s">
        <v>301</v>
      </c>
      <c r="C31" s="167" t="s">
        <v>116</v>
      </c>
    </row>
    <row r="32" spans="1:3" ht="31.5" customHeight="1">
      <c r="A32" s="4" t="s">
        <v>126</v>
      </c>
      <c r="B32" s="23" t="s">
        <v>300</v>
      </c>
      <c r="C32" s="167" t="s">
        <v>115</v>
      </c>
    </row>
    <row r="33" spans="1:3" ht="60">
      <c r="A33" s="4" t="s">
        <v>126</v>
      </c>
      <c r="B33" s="23" t="s">
        <v>476</v>
      </c>
      <c r="C33" s="167" t="s">
        <v>475</v>
      </c>
    </row>
    <row r="34" spans="1:3" ht="37.5" customHeight="1">
      <c r="A34" s="4" t="s">
        <v>126</v>
      </c>
      <c r="B34" s="23" t="s">
        <v>302</v>
      </c>
      <c r="C34" s="167" t="s">
        <v>235</v>
      </c>
    </row>
    <row r="35" spans="1:3" ht="17.25" customHeight="1">
      <c r="A35" s="4" t="s">
        <v>126</v>
      </c>
      <c r="B35" s="5" t="s">
        <v>330</v>
      </c>
      <c r="C35" s="167" t="s">
        <v>323</v>
      </c>
    </row>
    <row r="36" spans="1:3" ht="76.5" customHeight="1">
      <c r="A36" s="4" t="s">
        <v>126</v>
      </c>
      <c r="B36" s="5" t="s">
        <v>331</v>
      </c>
      <c r="C36" s="167" t="s">
        <v>236</v>
      </c>
    </row>
    <row r="37" spans="1:3" ht="45">
      <c r="A37" s="4" t="s">
        <v>126</v>
      </c>
      <c r="B37" s="5" t="s">
        <v>332</v>
      </c>
      <c r="C37" s="167" t="s">
        <v>333</v>
      </c>
    </row>
    <row r="38" spans="1:3" ht="12.75">
      <c r="A38" s="10"/>
      <c r="B38" s="10"/>
      <c r="C38" s="10"/>
    </row>
    <row r="39" spans="1:3" ht="12.75">
      <c r="A39" s="10"/>
      <c r="B39" s="10"/>
      <c r="C39" s="10"/>
    </row>
  </sheetData>
  <sheetProtection/>
  <mergeCells count="3">
    <mergeCell ref="A7:C7"/>
    <mergeCell ref="A9:B9"/>
    <mergeCell ref="C9:C10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"/>
  <sheetViews>
    <sheetView zoomScalePageLayoutView="0" workbookViewId="0" topLeftCell="A27">
      <selection activeCell="A78" sqref="A78:IV78"/>
    </sheetView>
  </sheetViews>
  <sheetFormatPr defaultColWidth="9.00390625" defaultRowHeight="12.75"/>
  <cols>
    <col min="1" max="1" width="102.875" style="0" customWidth="1"/>
    <col min="2" max="2" width="8.375" style="0" customWidth="1"/>
    <col min="3" max="3" width="11.125" style="0" customWidth="1"/>
    <col min="4" max="4" width="10.625" style="0" customWidth="1"/>
  </cols>
  <sheetData>
    <row r="1" ht="12.75">
      <c r="B1" s="1" t="s">
        <v>129</v>
      </c>
    </row>
    <row r="2" ht="12.75">
      <c r="B2" s="1" t="s">
        <v>309</v>
      </c>
    </row>
    <row r="3" ht="12.75">
      <c r="B3" s="1" t="s">
        <v>310</v>
      </c>
    </row>
    <row r="4" ht="12.75">
      <c r="B4" s="1" t="s">
        <v>460</v>
      </c>
    </row>
    <row r="5" ht="12.75">
      <c r="B5" s="1" t="s">
        <v>459</v>
      </c>
    </row>
    <row r="6" ht="12.75">
      <c r="B6" s="1"/>
    </row>
    <row r="7" spans="1:3" ht="12.75">
      <c r="A7" s="518" t="s">
        <v>50</v>
      </c>
      <c r="B7" s="518"/>
      <c r="C7" s="518"/>
    </row>
    <row r="8" spans="1:3" ht="12.75">
      <c r="A8" s="518" t="s">
        <v>464</v>
      </c>
      <c r="B8" s="518"/>
      <c r="C8" s="518"/>
    </row>
    <row r="9" spans="1:3" ht="12.75">
      <c r="A9" s="518"/>
      <c r="B9" s="518"/>
      <c r="C9" s="518"/>
    </row>
    <row r="10" spans="1:4" ht="12.75">
      <c r="A10" s="13"/>
      <c r="B10" s="14"/>
      <c r="D10" s="28" t="s">
        <v>106</v>
      </c>
    </row>
    <row r="11" spans="1:4" ht="12.75">
      <c r="A11" s="168" t="s">
        <v>109</v>
      </c>
      <c r="B11" s="169" t="s">
        <v>20</v>
      </c>
      <c r="C11" s="169" t="s">
        <v>160</v>
      </c>
      <c r="D11" s="170" t="s">
        <v>0</v>
      </c>
    </row>
    <row r="12" spans="1:4" ht="12.75">
      <c r="A12" s="171" t="s">
        <v>128</v>
      </c>
      <c r="B12" s="244"/>
      <c r="C12" s="172"/>
      <c r="D12" s="173">
        <f>D14+D47+D53+D65+D85+D97+D90+D79+D94</f>
        <v>16817.8</v>
      </c>
    </row>
    <row r="13" spans="1:4" ht="12.75">
      <c r="A13" s="198"/>
      <c r="B13" s="205"/>
      <c r="C13" s="205"/>
      <c r="D13" s="199"/>
    </row>
    <row r="14" spans="1:4" ht="12.75">
      <c r="A14" s="337" t="s">
        <v>1</v>
      </c>
      <c r="B14" s="355" t="s">
        <v>90</v>
      </c>
      <c r="C14" s="355"/>
      <c r="D14" s="345">
        <f>D16+D20+D29+D33+D36</f>
        <v>10717.6</v>
      </c>
    </row>
    <row r="15" spans="1:4" ht="12.75">
      <c r="A15" s="338"/>
      <c r="B15" s="355"/>
      <c r="C15" s="355"/>
      <c r="D15" s="345"/>
    </row>
    <row r="16" spans="1:4" ht="12.75">
      <c r="A16" s="245" t="s">
        <v>304</v>
      </c>
      <c r="B16" s="356" t="s">
        <v>90</v>
      </c>
      <c r="C16" s="356" t="s">
        <v>91</v>
      </c>
      <c r="D16" s="346">
        <f>D17</f>
        <v>1600.8</v>
      </c>
    </row>
    <row r="17" spans="1:4" ht="25.5">
      <c r="A17" s="245" t="s">
        <v>305</v>
      </c>
      <c r="B17" s="356" t="s">
        <v>90</v>
      </c>
      <c r="C17" s="356" t="s">
        <v>91</v>
      </c>
      <c r="D17" s="346">
        <f>D18</f>
        <v>1600.8</v>
      </c>
    </row>
    <row r="18" spans="1:4" ht="25.5">
      <c r="A18" s="245" t="s">
        <v>166</v>
      </c>
      <c r="B18" s="356" t="s">
        <v>90</v>
      </c>
      <c r="C18" s="356" t="s">
        <v>91</v>
      </c>
      <c r="D18" s="346">
        <v>1600.8</v>
      </c>
    </row>
    <row r="19" spans="1:4" ht="12.75">
      <c r="A19" s="337"/>
      <c r="B19" s="355"/>
      <c r="C19" s="355"/>
      <c r="D19" s="345"/>
    </row>
    <row r="20" spans="1:4" ht="26.25" customHeight="1">
      <c r="A20" s="245" t="s">
        <v>306</v>
      </c>
      <c r="B20" s="356" t="s">
        <v>90</v>
      </c>
      <c r="C20" s="356" t="s">
        <v>92</v>
      </c>
      <c r="D20" s="346">
        <f>D21</f>
        <v>9068.1</v>
      </c>
    </row>
    <row r="21" spans="1:4" ht="25.5">
      <c r="A21" s="245" t="s">
        <v>307</v>
      </c>
      <c r="B21" s="356" t="s">
        <v>90</v>
      </c>
      <c r="C21" s="356" t="s">
        <v>92</v>
      </c>
      <c r="D21" s="346">
        <f>D22</f>
        <v>9068.1</v>
      </c>
    </row>
    <row r="22" spans="1:4" ht="12.75">
      <c r="A22" s="338" t="s">
        <v>173</v>
      </c>
      <c r="B22" s="356" t="s">
        <v>90</v>
      </c>
      <c r="C22" s="356" t="s">
        <v>92</v>
      </c>
      <c r="D22" s="346">
        <f>D23+D24+D25+D26+D27</f>
        <v>9068.1</v>
      </c>
    </row>
    <row r="23" spans="1:4" ht="25.5">
      <c r="A23" s="245" t="s">
        <v>166</v>
      </c>
      <c r="B23" s="356" t="s">
        <v>90</v>
      </c>
      <c r="C23" s="356" t="s">
        <v>92</v>
      </c>
      <c r="D23" s="346">
        <v>8708.1</v>
      </c>
    </row>
    <row r="24" spans="1:4" ht="17.25" customHeight="1">
      <c r="A24" s="245" t="s">
        <v>174</v>
      </c>
      <c r="B24" s="356" t="s">
        <v>90</v>
      </c>
      <c r="C24" s="356" t="s">
        <v>92</v>
      </c>
      <c r="D24" s="346">
        <v>360</v>
      </c>
    </row>
    <row r="25" spans="1:4" ht="16.5" customHeight="1">
      <c r="A25" s="245" t="s">
        <v>224</v>
      </c>
      <c r="B25" s="356" t="s">
        <v>90</v>
      </c>
      <c r="C25" s="356" t="s">
        <v>92</v>
      </c>
      <c r="D25" s="346">
        <v>0</v>
      </c>
    </row>
    <row r="26" spans="1:4" ht="15" customHeight="1">
      <c r="A26" s="245" t="s">
        <v>175</v>
      </c>
      <c r="B26" s="356" t="s">
        <v>90</v>
      </c>
      <c r="C26" s="356" t="s">
        <v>92</v>
      </c>
      <c r="D26" s="346">
        <v>0</v>
      </c>
    </row>
    <row r="27" spans="1:4" ht="13.5" customHeight="1">
      <c r="A27" s="245" t="s">
        <v>176</v>
      </c>
      <c r="B27" s="356" t="s">
        <v>90</v>
      </c>
      <c r="C27" s="356" t="s">
        <v>92</v>
      </c>
      <c r="D27" s="346">
        <v>0</v>
      </c>
    </row>
    <row r="28" spans="1:4" ht="15" customHeight="1" hidden="1">
      <c r="A28" s="245"/>
      <c r="B28" s="356"/>
      <c r="C28" s="356"/>
      <c r="D28" s="346"/>
    </row>
    <row r="29" spans="1:4" ht="14.25" customHeight="1" hidden="1">
      <c r="A29" s="337" t="s">
        <v>205</v>
      </c>
      <c r="B29" s="355" t="s">
        <v>90</v>
      </c>
      <c r="C29" s="355" t="s">
        <v>208</v>
      </c>
      <c r="D29" s="345">
        <f>D30+D31</f>
        <v>0</v>
      </c>
    </row>
    <row r="30" spans="1:4" ht="14.25" customHeight="1" hidden="1">
      <c r="A30" s="338" t="s">
        <v>206</v>
      </c>
      <c r="B30" s="356" t="s">
        <v>90</v>
      </c>
      <c r="C30" s="356" t="s">
        <v>208</v>
      </c>
      <c r="D30" s="346">
        <v>0</v>
      </c>
    </row>
    <row r="31" spans="1:4" ht="13.5" customHeight="1" hidden="1">
      <c r="A31" s="338" t="s">
        <v>207</v>
      </c>
      <c r="B31" s="356" t="s">
        <v>90</v>
      </c>
      <c r="C31" s="356" t="s">
        <v>208</v>
      </c>
      <c r="D31" s="346">
        <v>0</v>
      </c>
    </row>
    <row r="32" spans="1:4" ht="12.75" customHeight="1">
      <c r="A32" s="338"/>
      <c r="B32" s="356"/>
      <c r="C32" s="356"/>
      <c r="D32" s="346"/>
    </row>
    <row r="33" spans="1:4" ht="12" customHeight="1">
      <c r="A33" s="337" t="s">
        <v>177</v>
      </c>
      <c r="B33" s="355" t="s">
        <v>90</v>
      </c>
      <c r="C33" s="355" t="s">
        <v>101</v>
      </c>
      <c r="D33" s="345">
        <f>D34</f>
        <v>48</v>
      </c>
    </row>
    <row r="34" spans="1:4" ht="12.75">
      <c r="A34" s="245" t="s">
        <v>78</v>
      </c>
      <c r="B34" s="356" t="s">
        <v>90</v>
      </c>
      <c r="C34" s="356" t="s">
        <v>101</v>
      </c>
      <c r="D34" s="346">
        <v>48</v>
      </c>
    </row>
    <row r="35" spans="1:4" ht="12.75">
      <c r="A35" s="338"/>
      <c r="B35" s="356"/>
      <c r="C35" s="356"/>
      <c r="D35" s="346"/>
    </row>
    <row r="36" spans="1:4" ht="12.75">
      <c r="A36" s="337" t="s">
        <v>178</v>
      </c>
      <c r="B36" s="355" t="s">
        <v>90</v>
      </c>
      <c r="C36" s="355" t="s">
        <v>93</v>
      </c>
      <c r="D36" s="345">
        <f>D37+D39+D41+D42+D38+D40+D43+D44+D45</f>
        <v>0.7</v>
      </c>
    </row>
    <row r="37" spans="1:4" ht="12.75">
      <c r="A37" s="338" t="s">
        <v>179</v>
      </c>
      <c r="B37" s="356" t="s">
        <v>90</v>
      </c>
      <c r="C37" s="356" t="s">
        <v>93</v>
      </c>
      <c r="D37" s="346">
        <v>0.7</v>
      </c>
    </row>
    <row r="38" spans="1:4" ht="12.75" hidden="1">
      <c r="A38" s="245" t="s">
        <v>334</v>
      </c>
      <c r="B38" s="356" t="s">
        <v>90</v>
      </c>
      <c r="C38" s="356" t="s">
        <v>93</v>
      </c>
      <c r="D38" s="346">
        <v>0</v>
      </c>
    </row>
    <row r="39" spans="1:4" ht="25.5" hidden="1">
      <c r="A39" s="245" t="s">
        <v>221</v>
      </c>
      <c r="B39" s="356" t="s">
        <v>90</v>
      </c>
      <c r="C39" s="356" t="s">
        <v>93</v>
      </c>
      <c r="D39" s="346">
        <v>0</v>
      </c>
    </row>
    <row r="40" spans="1:4" ht="14.25" customHeight="1" hidden="1">
      <c r="A40" s="245" t="s">
        <v>335</v>
      </c>
      <c r="B40" s="356" t="s">
        <v>90</v>
      </c>
      <c r="C40" s="356" t="s">
        <v>93</v>
      </c>
      <c r="D40" s="346">
        <v>0</v>
      </c>
    </row>
    <row r="41" spans="1:4" ht="17.25" customHeight="1" hidden="1">
      <c r="A41" s="245" t="s">
        <v>336</v>
      </c>
      <c r="B41" s="356" t="s">
        <v>90</v>
      </c>
      <c r="C41" s="356" t="s">
        <v>93</v>
      </c>
      <c r="D41" s="346">
        <v>0</v>
      </c>
    </row>
    <row r="42" spans="1:4" ht="38.25" customHeight="1" hidden="1">
      <c r="A42" s="245" t="s">
        <v>181</v>
      </c>
      <c r="B42" s="356" t="s">
        <v>90</v>
      </c>
      <c r="C42" s="356" t="s">
        <v>93</v>
      </c>
      <c r="D42" s="346">
        <v>0</v>
      </c>
    </row>
    <row r="43" spans="1:4" ht="25.5" hidden="1">
      <c r="A43" s="245" t="s">
        <v>337</v>
      </c>
      <c r="B43" s="356" t="s">
        <v>90</v>
      </c>
      <c r="C43" s="356" t="s">
        <v>93</v>
      </c>
      <c r="D43" s="346">
        <v>0</v>
      </c>
    </row>
    <row r="44" spans="1:4" ht="25.5" hidden="1">
      <c r="A44" s="245" t="s">
        <v>338</v>
      </c>
      <c r="B44" s="356" t="s">
        <v>90</v>
      </c>
      <c r="C44" s="356" t="s">
        <v>93</v>
      </c>
      <c r="D44" s="346">
        <v>0</v>
      </c>
    </row>
    <row r="45" spans="1:4" ht="25.5" hidden="1">
      <c r="A45" s="245" t="s">
        <v>339</v>
      </c>
      <c r="B45" s="356" t="s">
        <v>90</v>
      </c>
      <c r="C45" s="356" t="s">
        <v>93</v>
      </c>
      <c r="D45" s="346">
        <v>0</v>
      </c>
    </row>
    <row r="46" spans="1:4" ht="12.75">
      <c r="A46" s="338"/>
      <c r="B46" s="356"/>
      <c r="C46" s="356"/>
      <c r="D46" s="346"/>
    </row>
    <row r="47" spans="1:4" ht="10.5" customHeight="1">
      <c r="A47" s="337" t="s">
        <v>3</v>
      </c>
      <c r="B47" s="355" t="s">
        <v>91</v>
      </c>
      <c r="C47" s="355"/>
      <c r="D47" s="345">
        <f>D49</f>
        <v>343.5</v>
      </c>
    </row>
    <row r="48" spans="1:4" ht="13.5" customHeight="1">
      <c r="A48" s="338" t="s">
        <v>182</v>
      </c>
      <c r="B48" s="356" t="s">
        <v>91</v>
      </c>
      <c r="C48" s="356" t="s">
        <v>183</v>
      </c>
      <c r="D48" s="346"/>
    </row>
    <row r="49" spans="1:4" ht="12.75">
      <c r="A49" s="339" t="s">
        <v>308</v>
      </c>
      <c r="B49" s="356" t="s">
        <v>91</v>
      </c>
      <c r="C49" s="356" t="s">
        <v>183</v>
      </c>
      <c r="D49" s="346">
        <f>D50+D51</f>
        <v>343.5</v>
      </c>
    </row>
    <row r="50" spans="1:4" ht="25.5">
      <c r="A50" s="245" t="s">
        <v>186</v>
      </c>
      <c r="B50" s="356" t="s">
        <v>91</v>
      </c>
      <c r="C50" s="356" t="s">
        <v>183</v>
      </c>
      <c r="D50" s="346">
        <v>311.9</v>
      </c>
    </row>
    <row r="51" spans="1:4" ht="12.75">
      <c r="A51" s="245" t="s">
        <v>174</v>
      </c>
      <c r="B51" s="356" t="s">
        <v>91</v>
      </c>
      <c r="C51" s="356" t="s">
        <v>183</v>
      </c>
      <c r="D51" s="346">
        <v>31.6</v>
      </c>
    </row>
    <row r="52" spans="1:4" ht="9" customHeight="1">
      <c r="A52" s="339"/>
      <c r="B52" s="355"/>
      <c r="C52" s="355"/>
      <c r="D52" s="345"/>
    </row>
    <row r="53" spans="1:4" ht="13.5" customHeight="1">
      <c r="A53" s="247" t="s">
        <v>26</v>
      </c>
      <c r="B53" s="355" t="s">
        <v>92</v>
      </c>
      <c r="C53" s="355"/>
      <c r="D53" s="345">
        <f>D54+D57+D62</f>
        <v>3424.2999999999997</v>
      </c>
    </row>
    <row r="54" spans="1:4" ht="12.75">
      <c r="A54" s="338" t="s">
        <v>84</v>
      </c>
      <c r="B54" s="356" t="s">
        <v>92</v>
      </c>
      <c r="C54" s="356" t="s">
        <v>90</v>
      </c>
      <c r="D54" s="346">
        <f>D55+D56</f>
        <v>87.6</v>
      </c>
    </row>
    <row r="55" spans="1:4" ht="14.25" customHeight="1">
      <c r="A55" s="245" t="s">
        <v>186</v>
      </c>
      <c r="B55" s="356" t="s">
        <v>92</v>
      </c>
      <c r="C55" s="356" t="s">
        <v>90</v>
      </c>
      <c r="D55" s="346">
        <v>83.1</v>
      </c>
    </row>
    <row r="56" spans="1:4" ht="12.75">
      <c r="A56" s="245" t="s">
        <v>174</v>
      </c>
      <c r="B56" s="356" t="s">
        <v>92</v>
      </c>
      <c r="C56" s="356" t="s">
        <v>90</v>
      </c>
      <c r="D56" s="346">
        <v>4.5</v>
      </c>
    </row>
    <row r="57" spans="1:4" ht="15.75" customHeight="1">
      <c r="A57" s="245" t="s">
        <v>63</v>
      </c>
      <c r="B57" s="356" t="s">
        <v>92</v>
      </c>
      <c r="C57" s="356" t="s">
        <v>100</v>
      </c>
      <c r="D57" s="346">
        <f>D58+D59</f>
        <v>3336.7</v>
      </c>
    </row>
    <row r="58" spans="1:4" ht="14.25" customHeight="1">
      <c r="A58" s="245" t="s">
        <v>174</v>
      </c>
      <c r="B58" s="357" t="s">
        <v>92</v>
      </c>
      <c r="C58" s="357" t="s">
        <v>100</v>
      </c>
      <c r="D58" s="347">
        <v>0</v>
      </c>
    </row>
    <row r="59" spans="1:4" ht="12.75">
      <c r="A59" s="245" t="s">
        <v>291</v>
      </c>
      <c r="B59" s="357" t="s">
        <v>92</v>
      </c>
      <c r="C59" s="357" t="s">
        <v>100</v>
      </c>
      <c r="D59" s="347">
        <f>D60</f>
        <v>3336.7</v>
      </c>
    </row>
    <row r="60" spans="1:4" ht="25.5" customHeight="1">
      <c r="A60" s="245" t="s">
        <v>303</v>
      </c>
      <c r="B60" s="357" t="s">
        <v>92</v>
      </c>
      <c r="C60" s="357" t="s">
        <v>100</v>
      </c>
      <c r="D60" s="347">
        <v>3336.7</v>
      </c>
    </row>
    <row r="61" spans="1:4" ht="12.75">
      <c r="A61" s="245" t="s">
        <v>174</v>
      </c>
      <c r="B61" s="357" t="s">
        <v>92</v>
      </c>
      <c r="C61" s="357" t="s">
        <v>100</v>
      </c>
      <c r="D61" s="347">
        <v>0</v>
      </c>
    </row>
    <row r="62" spans="1:4" ht="12.75">
      <c r="A62" s="246" t="s">
        <v>48</v>
      </c>
      <c r="B62" s="357" t="s">
        <v>92</v>
      </c>
      <c r="C62" s="357" t="s">
        <v>94</v>
      </c>
      <c r="D62" s="347">
        <f>D63</f>
        <v>0</v>
      </c>
    </row>
    <row r="63" spans="1:4" ht="12.75">
      <c r="A63" s="245" t="s">
        <v>174</v>
      </c>
      <c r="B63" s="357" t="s">
        <v>92</v>
      </c>
      <c r="C63" s="357" t="s">
        <v>94</v>
      </c>
      <c r="D63" s="347">
        <v>0</v>
      </c>
    </row>
    <row r="64" spans="1:4" ht="10.5" customHeight="1">
      <c r="A64" s="246"/>
      <c r="B64" s="357"/>
      <c r="C64" s="357"/>
      <c r="D64" s="347"/>
    </row>
    <row r="65" spans="1:4" ht="18.75" customHeight="1">
      <c r="A65" s="340" t="s">
        <v>34</v>
      </c>
      <c r="B65" s="358" t="s">
        <v>95</v>
      </c>
      <c r="C65" s="358"/>
      <c r="D65" s="348">
        <f>D66+D70+D75</f>
        <v>1120.3</v>
      </c>
    </row>
    <row r="66" spans="1:4" ht="12.75">
      <c r="A66" s="339" t="s">
        <v>225</v>
      </c>
      <c r="B66" s="357" t="s">
        <v>95</v>
      </c>
      <c r="C66" s="357" t="s">
        <v>90</v>
      </c>
      <c r="D66" s="347">
        <f>D67+D68+D69</f>
        <v>0</v>
      </c>
    </row>
    <row r="67" spans="1:4" ht="25.5">
      <c r="A67" s="246" t="s">
        <v>187</v>
      </c>
      <c r="B67" s="357" t="s">
        <v>95</v>
      </c>
      <c r="C67" s="357" t="s">
        <v>90</v>
      </c>
      <c r="D67" s="347">
        <v>0</v>
      </c>
    </row>
    <row r="68" spans="1:4" ht="27" customHeight="1">
      <c r="A68" s="246" t="s">
        <v>188</v>
      </c>
      <c r="B68" s="357" t="s">
        <v>95</v>
      </c>
      <c r="C68" s="357" t="s">
        <v>90</v>
      </c>
      <c r="D68" s="347">
        <v>0</v>
      </c>
    </row>
    <row r="69" spans="1:4" ht="12.75">
      <c r="A69" s="245" t="s">
        <v>224</v>
      </c>
      <c r="B69" s="357" t="s">
        <v>95</v>
      </c>
      <c r="C69" s="357" t="s">
        <v>90</v>
      </c>
      <c r="D69" s="347">
        <v>0</v>
      </c>
    </row>
    <row r="70" spans="1:4" ht="12.75">
      <c r="A70" s="339" t="s">
        <v>4</v>
      </c>
      <c r="B70" s="357" t="s">
        <v>95</v>
      </c>
      <c r="C70" s="357" t="s">
        <v>91</v>
      </c>
      <c r="D70" s="347">
        <f>D71+D73+D72+D74</f>
        <v>180</v>
      </c>
    </row>
    <row r="71" spans="1:4" ht="15" customHeight="1">
      <c r="A71" s="245" t="s">
        <v>174</v>
      </c>
      <c r="B71" s="357" t="s">
        <v>95</v>
      </c>
      <c r="C71" s="357" t="s">
        <v>91</v>
      </c>
      <c r="D71" s="347">
        <v>150</v>
      </c>
    </row>
    <row r="72" spans="1:4" ht="12.75">
      <c r="A72" s="245" t="s">
        <v>340</v>
      </c>
      <c r="B72" s="357" t="s">
        <v>95</v>
      </c>
      <c r="C72" s="357" t="s">
        <v>91</v>
      </c>
      <c r="D72" s="347">
        <v>0</v>
      </c>
    </row>
    <row r="73" spans="1:4" ht="15.75">
      <c r="A73" s="341" t="s">
        <v>175</v>
      </c>
      <c r="B73" s="357" t="s">
        <v>95</v>
      </c>
      <c r="C73" s="357" t="s">
        <v>91</v>
      </c>
      <c r="D73" s="347">
        <v>30</v>
      </c>
    </row>
    <row r="74" spans="1:4" ht="15.75">
      <c r="A74" s="342" t="s">
        <v>176</v>
      </c>
      <c r="B74" s="357" t="s">
        <v>95</v>
      </c>
      <c r="C74" s="357" t="s">
        <v>91</v>
      </c>
      <c r="D74" s="347">
        <v>0</v>
      </c>
    </row>
    <row r="75" spans="1:4" ht="12.75">
      <c r="A75" s="339" t="s">
        <v>189</v>
      </c>
      <c r="B75" s="357" t="s">
        <v>95</v>
      </c>
      <c r="C75" s="357" t="s">
        <v>96</v>
      </c>
      <c r="D75" s="347">
        <f>D76+D77</f>
        <v>940.3</v>
      </c>
    </row>
    <row r="76" spans="1:4" ht="12.75">
      <c r="A76" s="245" t="s">
        <v>174</v>
      </c>
      <c r="B76" s="357" t="s">
        <v>95</v>
      </c>
      <c r="C76" s="357" t="s">
        <v>96</v>
      </c>
      <c r="D76" s="347">
        <v>817</v>
      </c>
    </row>
    <row r="77" spans="1:4" ht="12.75">
      <c r="A77" s="245" t="s">
        <v>224</v>
      </c>
      <c r="B77" s="357" t="s">
        <v>95</v>
      </c>
      <c r="C77" s="357" t="s">
        <v>96</v>
      </c>
      <c r="D77" s="347">
        <v>123.3</v>
      </c>
    </row>
    <row r="78" spans="1:4" ht="12.75">
      <c r="A78" s="339"/>
      <c r="B78" s="357"/>
      <c r="C78" s="357"/>
      <c r="D78" s="347"/>
    </row>
    <row r="79" spans="1:4" ht="12.75">
      <c r="A79" s="340" t="s">
        <v>190</v>
      </c>
      <c r="B79" s="358" t="s">
        <v>97</v>
      </c>
      <c r="C79" s="358"/>
      <c r="D79" s="348">
        <f>D80</f>
        <v>677.1</v>
      </c>
    </row>
    <row r="80" spans="1:4" ht="12.75">
      <c r="A80" s="340" t="s">
        <v>89</v>
      </c>
      <c r="B80" s="358" t="s">
        <v>97</v>
      </c>
      <c r="C80" s="358" t="s">
        <v>90</v>
      </c>
      <c r="D80" s="348">
        <f>D81</f>
        <v>677.1</v>
      </c>
    </row>
    <row r="81" spans="1:4" ht="12.75">
      <c r="A81" s="339" t="s">
        <v>191</v>
      </c>
      <c r="B81" s="357" t="s">
        <v>97</v>
      </c>
      <c r="C81" s="357" t="s">
        <v>90</v>
      </c>
      <c r="D81" s="347">
        <f>D82+D83</f>
        <v>677.1</v>
      </c>
    </row>
    <row r="82" spans="1:4" ht="17.25" customHeight="1">
      <c r="A82" s="246" t="s">
        <v>192</v>
      </c>
      <c r="B82" s="357" t="s">
        <v>97</v>
      </c>
      <c r="C82" s="357" t="s">
        <v>90</v>
      </c>
      <c r="D82" s="347">
        <v>677.1</v>
      </c>
    </row>
    <row r="83" spans="1:4" ht="12.75">
      <c r="A83" s="245" t="s">
        <v>224</v>
      </c>
      <c r="B83" s="357" t="s">
        <v>97</v>
      </c>
      <c r="C83" s="357" t="s">
        <v>90</v>
      </c>
      <c r="D83" s="347">
        <v>0</v>
      </c>
    </row>
    <row r="84" spans="1:4" ht="12.75">
      <c r="A84" s="339"/>
      <c r="B84" s="357"/>
      <c r="C84" s="357"/>
      <c r="D84" s="347"/>
    </row>
    <row r="85" spans="1:4" ht="12.75">
      <c r="A85" s="337" t="s">
        <v>25</v>
      </c>
      <c r="B85" s="355" t="s">
        <v>98</v>
      </c>
      <c r="C85" s="355"/>
      <c r="D85" s="345">
        <f>D86</f>
        <v>120</v>
      </c>
    </row>
    <row r="86" spans="1:4" ht="12.75">
      <c r="A86" s="337" t="s">
        <v>32</v>
      </c>
      <c r="B86" s="356" t="s">
        <v>98</v>
      </c>
      <c r="C86" s="356"/>
      <c r="D86" s="345">
        <f>D87</f>
        <v>120</v>
      </c>
    </row>
    <row r="87" spans="1:4" ht="14.25" customHeight="1">
      <c r="A87" s="247" t="s">
        <v>193</v>
      </c>
      <c r="B87" s="355" t="s">
        <v>98</v>
      </c>
      <c r="C87" s="355"/>
      <c r="D87" s="345">
        <f>D88</f>
        <v>120</v>
      </c>
    </row>
    <row r="88" spans="1:4" ht="12.75">
      <c r="A88" s="245" t="s">
        <v>194</v>
      </c>
      <c r="B88" s="356" t="s">
        <v>98</v>
      </c>
      <c r="C88" s="356" t="s">
        <v>90</v>
      </c>
      <c r="D88" s="346">
        <v>120</v>
      </c>
    </row>
    <row r="89" spans="1:4" ht="12.75">
      <c r="A89" s="338"/>
      <c r="B89" s="356"/>
      <c r="C89" s="356"/>
      <c r="D89" s="346"/>
    </row>
    <row r="90" spans="1:4" ht="12.75">
      <c r="A90" s="337" t="s">
        <v>195</v>
      </c>
      <c r="B90" s="355" t="s">
        <v>101</v>
      </c>
      <c r="C90" s="355"/>
      <c r="D90" s="345">
        <f>D91</f>
        <v>8</v>
      </c>
    </row>
    <row r="91" spans="1:4" ht="12.75">
      <c r="A91" s="338" t="s">
        <v>33</v>
      </c>
      <c r="B91" s="356" t="s">
        <v>101</v>
      </c>
      <c r="C91" s="356" t="s">
        <v>90</v>
      </c>
      <c r="D91" s="346">
        <f>D92</f>
        <v>8</v>
      </c>
    </row>
    <row r="92" spans="1:4" ht="12.75">
      <c r="A92" s="245" t="s">
        <v>174</v>
      </c>
      <c r="B92" s="356" t="s">
        <v>101</v>
      </c>
      <c r="C92" s="356" t="s">
        <v>90</v>
      </c>
      <c r="D92" s="346">
        <v>8</v>
      </c>
    </row>
    <row r="93" spans="1:4" ht="12.75">
      <c r="A93" s="338"/>
      <c r="B93" s="356"/>
      <c r="C93" s="356"/>
      <c r="D93" s="346"/>
    </row>
    <row r="94" spans="1:4" ht="12.75">
      <c r="A94" s="337" t="s">
        <v>510</v>
      </c>
      <c r="B94" s="355" t="s">
        <v>93</v>
      </c>
      <c r="C94" s="355"/>
      <c r="D94" s="345">
        <f>D95</f>
        <v>2</v>
      </c>
    </row>
    <row r="95" spans="1:4" ht="12.75">
      <c r="A95" s="338" t="s">
        <v>511</v>
      </c>
      <c r="B95" s="356" t="s">
        <v>93</v>
      </c>
      <c r="C95" s="356" t="s">
        <v>90</v>
      </c>
      <c r="D95" s="346">
        <v>2</v>
      </c>
    </row>
    <row r="96" spans="1:4" ht="12.75">
      <c r="A96" s="338"/>
      <c r="B96" s="356"/>
      <c r="C96" s="356"/>
      <c r="D96" s="346"/>
    </row>
    <row r="97" spans="1:4" ht="12.75">
      <c r="A97" s="337" t="s">
        <v>85</v>
      </c>
      <c r="B97" s="355" t="s">
        <v>99</v>
      </c>
      <c r="C97" s="355"/>
      <c r="D97" s="346">
        <f>D98</f>
        <v>405</v>
      </c>
    </row>
    <row r="98" spans="1:4" ht="12.75">
      <c r="A98" s="338" t="s">
        <v>88</v>
      </c>
      <c r="B98" s="356" t="s">
        <v>99</v>
      </c>
      <c r="C98" s="356" t="s">
        <v>96</v>
      </c>
      <c r="D98" s="346">
        <v>405</v>
      </c>
    </row>
    <row r="99" spans="1:4" ht="12.75">
      <c r="A99" s="343"/>
      <c r="B99" s="349"/>
      <c r="C99" s="350"/>
      <c r="D99" s="351"/>
    </row>
    <row r="100" spans="1:4" ht="12.75">
      <c r="A100" s="344" t="s">
        <v>2</v>
      </c>
      <c r="B100" s="352"/>
      <c r="C100" s="353"/>
      <c r="D100" s="354">
        <f>D12</f>
        <v>16817.8</v>
      </c>
    </row>
  </sheetData>
  <sheetProtection/>
  <mergeCells count="3">
    <mergeCell ref="A7:C7"/>
    <mergeCell ref="A8:C8"/>
    <mergeCell ref="A9:C9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zoomScale="80" zoomScaleNormal="80" zoomScalePageLayoutView="0" workbookViewId="0" topLeftCell="A1">
      <selection activeCell="E11" sqref="E11"/>
    </sheetView>
  </sheetViews>
  <sheetFormatPr defaultColWidth="9.00390625" defaultRowHeight="12.75"/>
  <cols>
    <col min="1" max="1" width="128.75390625" style="0" customWidth="1"/>
    <col min="2" max="2" width="12.625" style="0" customWidth="1"/>
    <col min="3" max="3" width="11.375" style="0" customWidth="1"/>
  </cols>
  <sheetData>
    <row r="1" ht="12.75">
      <c r="B1" s="1" t="s">
        <v>130</v>
      </c>
    </row>
    <row r="2" ht="12.75">
      <c r="B2" s="1" t="s">
        <v>309</v>
      </c>
    </row>
    <row r="3" ht="12.75">
      <c r="B3" s="1" t="s">
        <v>310</v>
      </c>
    </row>
    <row r="4" ht="12.75">
      <c r="B4" s="1" t="s">
        <v>460</v>
      </c>
    </row>
    <row r="5" ht="12.75">
      <c r="B5" s="1" t="s">
        <v>459</v>
      </c>
    </row>
    <row r="6" spans="2:6" ht="12.75">
      <c r="B6" s="1"/>
      <c r="E6" s="1"/>
      <c r="F6" s="1"/>
    </row>
    <row r="7" spans="1:3" ht="12.75">
      <c r="A7" s="518" t="s">
        <v>50</v>
      </c>
      <c r="B7" s="518"/>
      <c r="C7" s="518"/>
    </row>
    <row r="8" spans="1:3" ht="12.75">
      <c r="A8" s="518" t="s">
        <v>465</v>
      </c>
      <c r="B8" s="518"/>
      <c r="C8" s="518"/>
    </row>
    <row r="9" spans="1:3" ht="12.75">
      <c r="A9" s="518"/>
      <c r="B9" s="518"/>
      <c r="C9" s="518"/>
    </row>
    <row r="10" spans="1:5" ht="12.75">
      <c r="A10" s="13"/>
      <c r="B10" s="14"/>
      <c r="D10" s="28"/>
      <c r="E10" s="28" t="s">
        <v>106</v>
      </c>
    </row>
    <row r="11" spans="1:5" ht="25.5">
      <c r="A11" s="168" t="s">
        <v>109</v>
      </c>
      <c r="B11" s="169" t="s">
        <v>20</v>
      </c>
      <c r="C11" s="169" t="s">
        <v>160</v>
      </c>
      <c r="D11" s="170" t="s">
        <v>458</v>
      </c>
      <c r="E11" s="56" t="s">
        <v>535</v>
      </c>
    </row>
    <row r="12" spans="1:5" ht="12.75">
      <c r="A12" s="171" t="s">
        <v>128</v>
      </c>
      <c r="B12" s="172"/>
      <c r="C12" s="172"/>
      <c r="D12" s="173">
        <f>D14+D47+D53+D65+D89+D101+D94+D83+D79+D98</f>
        <v>18015</v>
      </c>
      <c r="E12" s="173">
        <f>E14+E47+E53+E65+E89+E101+E94+E83+E79+E98</f>
        <v>15721.4</v>
      </c>
    </row>
    <row r="13" spans="1:5" ht="12.75">
      <c r="A13" s="205"/>
      <c r="B13" s="248"/>
      <c r="C13" s="206"/>
      <c r="D13" s="199"/>
      <c r="E13" s="199"/>
    </row>
    <row r="14" spans="1:5" ht="12.75">
      <c r="A14" s="255" t="s">
        <v>1</v>
      </c>
      <c r="B14" s="249" t="s">
        <v>90</v>
      </c>
      <c r="C14" s="176"/>
      <c r="D14" s="200">
        <f>D16+D20+D29+D33+D36</f>
        <v>10385.7</v>
      </c>
      <c r="E14" s="200">
        <f>E16+E20+E29+E33+E36</f>
        <v>9807.1</v>
      </c>
    </row>
    <row r="15" spans="1:5" ht="12.75">
      <c r="A15" s="256"/>
      <c r="B15" s="249"/>
      <c r="C15" s="176"/>
      <c r="D15" s="200"/>
      <c r="E15" s="200"/>
    </row>
    <row r="16" spans="1:5" ht="12.75">
      <c r="A16" s="257" t="s">
        <v>304</v>
      </c>
      <c r="B16" s="250" t="s">
        <v>90</v>
      </c>
      <c r="C16" s="174" t="s">
        <v>91</v>
      </c>
      <c r="D16" s="201">
        <f>D17</f>
        <v>1600.8</v>
      </c>
      <c r="E16" s="201">
        <f>E17</f>
        <v>1600.8</v>
      </c>
    </row>
    <row r="17" spans="1:5" ht="25.5">
      <c r="A17" s="257" t="s">
        <v>305</v>
      </c>
      <c r="B17" s="250" t="s">
        <v>90</v>
      </c>
      <c r="C17" s="174" t="s">
        <v>91</v>
      </c>
      <c r="D17" s="201">
        <f>D18</f>
        <v>1600.8</v>
      </c>
      <c r="E17" s="201">
        <f>E18</f>
        <v>1600.8</v>
      </c>
    </row>
    <row r="18" spans="1:5" ht="15" customHeight="1">
      <c r="A18" s="257" t="s">
        <v>166</v>
      </c>
      <c r="B18" s="250" t="s">
        <v>90</v>
      </c>
      <c r="C18" s="174" t="s">
        <v>91</v>
      </c>
      <c r="D18" s="201">
        <v>1600.8</v>
      </c>
      <c r="E18" s="201">
        <v>1600.8</v>
      </c>
    </row>
    <row r="19" spans="1:5" ht="12.75">
      <c r="A19" s="255"/>
      <c r="B19" s="249"/>
      <c r="C19" s="176"/>
      <c r="D19" s="200"/>
      <c r="E19" s="200"/>
    </row>
    <row r="20" spans="1:5" ht="14.25" customHeight="1">
      <c r="A20" s="257" t="s">
        <v>306</v>
      </c>
      <c r="B20" s="250" t="s">
        <v>90</v>
      </c>
      <c r="C20" s="174" t="s">
        <v>92</v>
      </c>
      <c r="D20" s="201">
        <f>D21</f>
        <v>8736.2</v>
      </c>
      <c r="E20" s="201">
        <f>E21</f>
        <v>8157.6</v>
      </c>
    </row>
    <row r="21" spans="1:5" ht="13.5" customHeight="1">
      <c r="A21" s="257" t="s">
        <v>307</v>
      </c>
      <c r="B21" s="250" t="s">
        <v>90</v>
      </c>
      <c r="C21" s="174" t="s">
        <v>92</v>
      </c>
      <c r="D21" s="201">
        <f>D22</f>
        <v>8736.2</v>
      </c>
      <c r="E21" s="201">
        <f>E22</f>
        <v>8157.6</v>
      </c>
    </row>
    <row r="22" spans="1:5" ht="12.75">
      <c r="A22" s="256" t="s">
        <v>173</v>
      </c>
      <c r="B22" s="250" t="s">
        <v>90</v>
      </c>
      <c r="C22" s="174" t="s">
        <v>92</v>
      </c>
      <c r="D22" s="201">
        <f>D23+D24+D25+D26+D27</f>
        <v>8736.2</v>
      </c>
      <c r="E22" s="201">
        <f>E23+E24+E25+E26+E27</f>
        <v>8157.6</v>
      </c>
    </row>
    <row r="23" spans="1:5" ht="15.75" customHeight="1">
      <c r="A23" s="257" t="s">
        <v>166</v>
      </c>
      <c r="B23" s="250" t="s">
        <v>90</v>
      </c>
      <c r="C23" s="174" t="s">
        <v>92</v>
      </c>
      <c r="D23" s="201">
        <v>8708.1</v>
      </c>
      <c r="E23" s="201">
        <f>8708.1-550.5</f>
        <v>8157.6</v>
      </c>
    </row>
    <row r="24" spans="1:5" ht="12.75">
      <c r="A24" s="258" t="s">
        <v>174</v>
      </c>
      <c r="B24" s="250" t="s">
        <v>90</v>
      </c>
      <c r="C24" s="174" t="s">
        <v>92</v>
      </c>
      <c r="D24" s="201">
        <f>320-291.9</f>
        <v>28.100000000000023</v>
      </c>
      <c r="E24" s="201">
        <f>100-100</f>
        <v>0</v>
      </c>
    </row>
    <row r="25" spans="1:5" ht="12.75">
      <c r="A25" s="258" t="s">
        <v>224</v>
      </c>
      <c r="B25" s="250" t="s">
        <v>90</v>
      </c>
      <c r="C25" s="174" t="s">
        <v>92</v>
      </c>
      <c r="D25" s="201">
        <v>0</v>
      </c>
      <c r="E25" s="201">
        <v>0</v>
      </c>
    </row>
    <row r="26" spans="1:5" ht="12.75">
      <c r="A26" s="258" t="s">
        <v>175</v>
      </c>
      <c r="B26" s="250" t="s">
        <v>90</v>
      </c>
      <c r="C26" s="174" t="s">
        <v>92</v>
      </c>
      <c r="D26" s="201">
        <v>0</v>
      </c>
      <c r="E26" s="201">
        <v>0</v>
      </c>
    </row>
    <row r="27" spans="1:5" ht="12.75">
      <c r="A27" s="258" t="s">
        <v>176</v>
      </c>
      <c r="B27" s="250" t="s">
        <v>90</v>
      </c>
      <c r="C27" s="174" t="s">
        <v>92</v>
      </c>
      <c r="D27" s="201">
        <v>0</v>
      </c>
      <c r="E27" s="201">
        <v>0</v>
      </c>
    </row>
    <row r="28" spans="1:5" ht="12.75">
      <c r="A28" s="258"/>
      <c r="B28" s="250"/>
      <c r="C28" s="174"/>
      <c r="D28" s="201"/>
      <c r="E28" s="201"/>
    </row>
    <row r="29" spans="1:5" ht="14.25" customHeight="1">
      <c r="A29" s="255" t="s">
        <v>205</v>
      </c>
      <c r="B29" s="249" t="s">
        <v>90</v>
      </c>
      <c r="C29" s="176" t="s">
        <v>208</v>
      </c>
      <c r="D29" s="200">
        <f>D30+D31</f>
        <v>0</v>
      </c>
      <c r="E29" s="200">
        <f>E30+E31</f>
        <v>0</v>
      </c>
    </row>
    <row r="30" spans="1:5" ht="12.75" customHeight="1">
      <c r="A30" s="256" t="s">
        <v>206</v>
      </c>
      <c r="B30" s="250" t="s">
        <v>90</v>
      </c>
      <c r="C30" s="174" t="s">
        <v>208</v>
      </c>
      <c r="D30" s="201">
        <v>0</v>
      </c>
      <c r="E30" s="201">
        <v>0</v>
      </c>
    </row>
    <row r="31" spans="1:5" ht="12.75" customHeight="1">
      <c r="A31" s="256" t="s">
        <v>207</v>
      </c>
      <c r="B31" s="250" t="s">
        <v>90</v>
      </c>
      <c r="C31" s="174" t="s">
        <v>208</v>
      </c>
      <c r="D31" s="201">
        <v>0</v>
      </c>
      <c r="E31" s="201">
        <v>0</v>
      </c>
    </row>
    <row r="32" spans="1:5" ht="12.75">
      <c r="A32" s="256"/>
      <c r="B32" s="250"/>
      <c r="C32" s="174"/>
      <c r="D32" s="201"/>
      <c r="E32" s="201"/>
    </row>
    <row r="33" spans="1:5" ht="12.75">
      <c r="A33" s="255" t="s">
        <v>177</v>
      </c>
      <c r="B33" s="249" t="s">
        <v>90</v>
      </c>
      <c r="C33" s="176" t="s">
        <v>101</v>
      </c>
      <c r="D33" s="200">
        <f>D34</f>
        <v>48</v>
      </c>
      <c r="E33" s="200">
        <f>E34</f>
        <v>48</v>
      </c>
    </row>
    <row r="34" spans="1:5" ht="12.75" customHeight="1" hidden="1">
      <c r="A34" s="258" t="s">
        <v>78</v>
      </c>
      <c r="B34" s="250" t="s">
        <v>90</v>
      </c>
      <c r="C34" s="174" t="s">
        <v>101</v>
      </c>
      <c r="D34" s="201">
        <v>48</v>
      </c>
      <c r="E34" s="201">
        <v>48</v>
      </c>
    </row>
    <row r="35" spans="1:5" ht="12.75" customHeight="1" hidden="1">
      <c r="A35" s="256"/>
      <c r="B35" s="250"/>
      <c r="C35" s="174"/>
      <c r="D35" s="201"/>
      <c r="E35" s="201"/>
    </row>
    <row r="36" spans="1:5" ht="12.75" customHeight="1">
      <c r="A36" s="255" t="s">
        <v>178</v>
      </c>
      <c r="B36" s="249" t="s">
        <v>90</v>
      </c>
      <c r="C36" s="176" t="s">
        <v>93</v>
      </c>
      <c r="D36" s="200">
        <f>D37+D39+D41+D42+D38+D40+D43+D44+D45</f>
        <v>0.7</v>
      </c>
      <c r="E36" s="200">
        <f>E37+E39+E41+E42+E38+E40+E43+E44+E45</f>
        <v>0.7</v>
      </c>
    </row>
    <row r="37" spans="1:5" ht="12.75" customHeight="1">
      <c r="A37" s="256" t="s">
        <v>179</v>
      </c>
      <c r="B37" s="250" t="s">
        <v>90</v>
      </c>
      <c r="C37" s="174" t="s">
        <v>93</v>
      </c>
      <c r="D37" s="201">
        <v>0.7</v>
      </c>
      <c r="E37" s="201">
        <v>0.7</v>
      </c>
    </row>
    <row r="38" spans="1:5" ht="0.75" customHeight="1">
      <c r="A38" s="258" t="s">
        <v>334</v>
      </c>
      <c r="B38" s="250" t="s">
        <v>90</v>
      </c>
      <c r="C38" s="174" t="s">
        <v>93</v>
      </c>
      <c r="D38" s="201">
        <v>0</v>
      </c>
      <c r="E38" s="201">
        <v>0</v>
      </c>
    </row>
    <row r="39" spans="1:5" ht="25.5" hidden="1">
      <c r="A39" s="259" t="s">
        <v>221</v>
      </c>
      <c r="B39" s="250" t="s">
        <v>90</v>
      </c>
      <c r="C39" s="174" t="s">
        <v>93</v>
      </c>
      <c r="D39" s="201">
        <v>0</v>
      </c>
      <c r="E39" s="201">
        <v>0</v>
      </c>
    </row>
    <row r="40" spans="1:5" ht="12.75" hidden="1">
      <c r="A40" s="259" t="s">
        <v>335</v>
      </c>
      <c r="B40" s="250" t="s">
        <v>90</v>
      </c>
      <c r="C40" s="174" t="s">
        <v>93</v>
      </c>
      <c r="D40" s="201">
        <v>0</v>
      </c>
      <c r="E40" s="201">
        <v>0</v>
      </c>
    </row>
    <row r="41" spans="1:5" ht="12.75" hidden="1">
      <c r="A41" s="259" t="s">
        <v>336</v>
      </c>
      <c r="B41" s="250" t="s">
        <v>90</v>
      </c>
      <c r="C41" s="174" t="s">
        <v>93</v>
      </c>
      <c r="D41" s="201">
        <v>0</v>
      </c>
      <c r="E41" s="201">
        <v>0</v>
      </c>
    </row>
    <row r="42" spans="1:5" ht="26.25" customHeight="1" hidden="1">
      <c r="A42" s="259" t="s">
        <v>181</v>
      </c>
      <c r="B42" s="250" t="s">
        <v>90</v>
      </c>
      <c r="C42" s="174" t="s">
        <v>93</v>
      </c>
      <c r="D42" s="201">
        <v>0</v>
      </c>
      <c r="E42" s="201">
        <v>0</v>
      </c>
    </row>
    <row r="43" spans="1:5" ht="12" customHeight="1" hidden="1">
      <c r="A43" s="259" t="s">
        <v>337</v>
      </c>
      <c r="B43" s="250" t="s">
        <v>90</v>
      </c>
      <c r="C43" s="174" t="s">
        <v>93</v>
      </c>
      <c r="D43" s="201">
        <v>0</v>
      </c>
      <c r="E43" s="201">
        <v>0</v>
      </c>
    </row>
    <row r="44" spans="1:5" ht="12.75" customHeight="1" hidden="1">
      <c r="A44" s="259" t="s">
        <v>338</v>
      </c>
      <c r="B44" s="250" t="s">
        <v>90</v>
      </c>
      <c r="C44" s="174" t="s">
        <v>93</v>
      </c>
      <c r="D44" s="201">
        <v>0</v>
      </c>
      <c r="E44" s="201">
        <v>0</v>
      </c>
    </row>
    <row r="45" spans="1:5" ht="27.75" customHeight="1" hidden="1">
      <c r="A45" s="259" t="s">
        <v>339</v>
      </c>
      <c r="B45" s="250" t="s">
        <v>90</v>
      </c>
      <c r="C45" s="174" t="s">
        <v>93</v>
      </c>
      <c r="D45" s="201">
        <v>0</v>
      </c>
      <c r="E45" s="201">
        <v>0</v>
      </c>
    </row>
    <row r="46" spans="1:5" ht="12.75" customHeight="1">
      <c r="A46" s="256"/>
      <c r="B46" s="250"/>
      <c r="C46" s="174"/>
      <c r="D46" s="201"/>
      <c r="E46" s="201"/>
    </row>
    <row r="47" spans="1:5" ht="12.75">
      <c r="A47" s="255" t="s">
        <v>3</v>
      </c>
      <c r="B47" s="249" t="s">
        <v>91</v>
      </c>
      <c r="C47" s="176"/>
      <c r="D47" s="200">
        <f>D49</f>
        <v>347.1</v>
      </c>
      <c r="E47" s="200">
        <f>E49</f>
        <v>361.3</v>
      </c>
    </row>
    <row r="48" spans="1:5" ht="12.75">
      <c r="A48" s="256" t="s">
        <v>182</v>
      </c>
      <c r="B48" s="250" t="s">
        <v>91</v>
      </c>
      <c r="C48" s="174" t="s">
        <v>183</v>
      </c>
      <c r="D48" s="201"/>
      <c r="E48" s="201"/>
    </row>
    <row r="49" spans="1:5" ht="12.75">
      <c r="A49" s="260" t="s">
        <v>308</v>
      </c>
      <c r="B49" s="250" t="s">
        <v>91</v>
      </c>
      <c r="C49" s="174" t="s">
        <v>183</v>
      </c>
      <c r="D49" s="201">
        <f>D50+D51</f>
        <v>347.1</v>
      </c>
      <c r="E49" s="201">
        <f>E50+E51</f>
        <v>361.3</v>
      </c>
    </row>
    <row r="50" spans="1:5" ht="15" customHeight="1">
      <c r="A50" s="257" t="s">
        <v>186</v>
      </c>
      <c r="B50" s="250" t="s">
        <v>91</v>
      </c>
      <c r="C50" s="174" t="s">
        <v>183</v>
      </c>
      <c r="D50" s="201">
        <v>315.5</v>
      </c>
      <c r="E50" s="201">
        <v>329.7</v>
      </c>
    </row>
    <row r="51" spans="1:5" ht="12.75">
      <c r="A51" s="258" t="s">
        <v>174</v>
      </c>
      <c r="B51" s="250" t="s">
        <v>91</v>
      </c>
      <c r="C51" s="174" t="s">
        <v>183</v>
      </c>
      <c r="D51" s="201">
        <v>31.6</v>
      </c>
      <c r="E51" s="201">
        <v>31.6</v>
      </c>
    </row>
    <row r="52" spans="1:5" ht="13.5" customHeight="1">
      <c r="A52" s="260"/>
      <c r="B52" s="249"/>
      <c r="C52" s="176"/>
      <c r="D52" s="200"/>
      <c r="E52" s="200"/>
    </row>
    <row r="53" spans="1:5" ht="13.5" customHeight="1">
      <c r="A53" s="261" t="s">
        <v>26</v>
      </c>
      <c r="B53" s="249" t="s">
        <v>92</v>
      </c>
      <c r="C53" s="176"/>
      <c r="D53" s="200">
        <f>D54+D57+D62</f>
        <v>3559.9</v>
      </c>
      <c r="E53" s="200">
        <f>E54+E57+E62</f>
        <v>3783.7999999999997</v>
      </c>
    </row>
    <row r="54" spans="1:5" ht="12.75">
      <c r="A54" s="256" t="s">
        <v>84</v>
      </c>
      <c r="B54" s="250" t="s">
        <v>92</v>
      </c>
      <c r="C54" s="174" t="s">
        <v>90</v>
      </c>
      <c r="D54" s="201">
        <f>D55+D56</f>
        <v>87.6</v>
      </c>
      <c r="E54" s="201">
        <f>E55+E56</f>
        <v>87.6</v>
      </c>
    </row>
    <row r="55" spans="1:5" ht="12.75">
      <c r="A55" s="257" t="s">
        <v>186</v>
      </c>
      <c r="B55" s="250" t="s">
        <v>92</v>
      </c>
      <c r="C55" s="174" t="s">
        <v>90</v>
      </c>
      <c r="D55" s="201">
        <v>83.1</v>
      </c>
      <c r="E55" s="201">
        <v>83.1</v>
      </c>
    </row>
    <row r="56" spans="1:5" ht="12.75">
      <c r="A56" s="258" t="s">
        <v>174</v>
      </c>
      <c r="B56" s="250" t="s">
        <v>92</v>
      </c>
      <c r="C56" s="174" t="s">
        <v>90</v>
      </c>
      <c r="D56" s="201">
        <v>4.5</v>
      </c>
      <c r="E56" s="201">
        <v>4.5</v>
      </c>
    </row>
    <row r="57" spans="1:5" ht="16.5" customHeight="1">
      <c r="A57" s="259" t="s">
        <v>63</v>
      </c>
      <c r="B57" s="250" t="s">
        <v>92</v>
      </c>
      <c r="C57" s="174" t="s">
        <v>100</v>
      </c>
      <c r="D57" s="201">
        <f>D58+D59</f>
        <v>3472.3</v>
      </c>
      <c r="E57" s="201">
        <f>E58+E59</f>
        <v>3696.2</v>
      </c>
    </row>
    <row r="58" spans="1:5" ht="13.5" customHeight="1">
      <c r="A58" s="258" t="s">
        <v>174</v>
      </c>
      <c r="B58" s="251" t="s">
        <v>92</v>
      </c>
      <c r="C58" s="175" t="s">
        <v>100</v>
      </c>
      <c r="D58" s="202">
        <v>0</v>
      </c>
      <c r="E58" s="202">
        <v>0</v>
      </c>
    </row>
    <row r="59" spans="1:5" ht="19.5" customHeight="1">
      <c r="A59" s="258" t="s">
        <v>291</v>
      </c>
      <c r="B59" s="251" t="s">
        <v>92</v>
      </c>
      <c r="C59" s="175" t="s">
        <v>100</v>
      </c>
      <c r="D59" s="202">
        <f>D60</f>
        <v>3472.3</v>
      </c>
      <c r="E59" s="202">
        <f>E60</f>
        <v>3696.2</v>
      </c>
    </row>
    <row r="60" spans="1:5" ht="27" customHeight="1">
      <c r="A60" s="258" t="s">
        <v>303</v>
      </c>
      <c r="B60" s="251" t="s">
        <v>92</v>
      </c>
      <c r="C60" s="175" t="s">
        <v>100</v>
      </c>
      <c r="D60" s="202">
        <v>3472.3</v>
      </c>
      <c r="E60" s="202">
        <v>3696.2</v>
      </c>
    </row>
    <row r="61" spans="1:5" ht="12.75">
      <c r="A61" s="258" t="s">
        <v>174</v>
      </c>
      <c r="B61" s="251" t="s">
        <v>92</v>
      </c>
      <c r="C61" s="175" t="s">
        <v>100</v>
      </c>
      <c r="D61" s="202">
        <v>0</v>
      </c>
      <c r="E61" s="202">
        <v>0</v>
      </c>
    </row>
    <row r="62" spans="1:5" ht="24.75" customHeight="1">
      <c r="A62" s="262" t="s">
        <v>48</v>
      </c>
      <c r="B62" s="251" t="s">
        <v>92</v>
      </c>
      <c r="C62" s="175" t="s">
        <v>94</v>
      </c>
      <c r="D62" s="202">
        <f>D63</f>
        <v>0</v>
      </c>
      <c r="E62" s="202">
        <f>E63</f>
        <v>0</v>
      </c>
    </row>
    <row r="63" spans="1:5" ht="14.25" customHeight="1">
      <c r="A63" s="258" t="s">
        <v>174</v>
      </c>
      <c r="B63" s="251" t="s">
        <v>92</v>
      </c>
      <c r="C63" s="175" t="s">
        <v>94</v>
      </c>
      <c r="D63" s="202">
        <v>0</v>
      </c>
      <c r="E63" s="202">
        <v>0</v>
      </c>
    </row>
    <row r="64" spans="1:5" ht="12.75">
      <c r="A64" s="262"/>
      <c r="B64" s="251"/>
      <c r="C64" s="175"/>
      <c r="D64" s="202"/>
      <c r="E64" s="202"/>
    </row>
    <row r="65" spans="1:5" ht="14.25" customHeight="1">
      <c r="A65" s="263" t="s">
        <v>34</v>
      </c>
      <c r="B65" s="252" t="s">
        <v>95</v>
      </c>
      <c r="C65" s="207"/>
      <c r="D65" s="203">
        <f>D66+D70+D75</f>
        <v>761.6</v>
      </c>
      <c r="E65" s="203">
        <f>E66+E70+E75</f>
        <v>617.1</v>
      </c>
    </row>
    <row r="66" spans="1:5" ht="12.75">
      <c r="A66" s="260" t="s">
        <v>225</v>
      </c>
      <c r="B66" s="251" t="s">
        <v>95</v>
      </c>
      <c r="C66" s="175" t="s">
        <v>90</v>
      </c>
      <c r="D66" s="202">
        <f>D67+D68+D69</f>
        <v>0</v>
      </c>
      <c r="E66" s="202">
        <f>E67+E68+E69</f>
        <v>0</v>
      </c>
    </row>
    <row r="67" spans="1:5" ht="12.75">
      <c r="A67" s="262" t="s">
        <v>187</v>
      </c>
      <c r="B67" s="251" t="s">
        <v>95</v>
      </c>
      <c r="C67" s="175" t="s">
        <v>90</v>
      </c>
      <c r="D67" s="202">
        <v>0</v>
      </c>
      <c r="E67" s="202">
        <v>0</v>
      </c>
    </row>
    <row r="68" spans="1:5" ht="12.75">
      <c r="A68" s="262" t="s">
        <v>188</v>
      </c>
      <c r="B68" s="251" t="s">
        <v>95</v>
      </c>
      <c r="C68" s="175" t="s">
        <v>90</v>
      </c>
      <c r="D68" s="204">
        <v>0</v>
      </c>
      <c r="E68" s="202">
        <v>0</v>
      </c>
    </row>
    <row r="69" spans="1:5" ht="15" customHeight="1">
      <c r="A69" s="258" t="s">
        <v>224</v>
      </c>
      <c r="B69" s="251" t="s">
        <v>95</v>
      </c>
      <c r="C69" s="175" t="s">
        <v>90</v>
      </c>
      <c r="D69" s="202">
        <v>0</v>
      </c>
      <c r="E69" s="202">
        <v>0</v>
      </c>
    </row>
    <row r="70" spans="1:5" ht="13.5" customHeight="1">
      <c r="A70" s="260" t="s">
        <v>4</v>
      </c>
      <c r="B70" s="251" t="s">
        <v>95</v>
      </c>
      <c r="C70" s="175" t="s">
        <v>91</v>
      </c>
      <c r="D70" s="202">
        <f>D71+D73+D72+D74</f>
        <v>0</v>
      </c>
      <c r="E70" s="202">
        <f>E71+E73+E72+E74</f>
        <v>0</v>
      </c>
    </row>
    <row r="71" spans="1:5" ht="13.5" customHeight="1">
      <c r="A71" s="258" t="s">
        <v>174</v>
      </c>
      <c r="B71" s="251" t="s">
        <v>95</v>
      </c>
      <c r="C71" s="175" t="s">
        <v>91</v>
      </c>
      <c r="D71" s="202">
        <f>50-50</f>
        <v>0</v>
      </c>
      <c r="E71" s="202">
        <f>50-50</f>
        <v>0</v>
      </c>
    </row>
    <row r="72" spans="1:5" ht="12.75">
      <c r="A72" s="258" t="s">
        <v>340</v>
      </c>
      <c r="B72" s="251" t="s">
        <v>95</v>
      </c>
      <c r="C72" s="175" t="s">
        <v>91</v>
      </c>
      <c r="D72" s="202">
        <v>0</v>
      </c>
      <c r="E72" s="202">
        <v>0</v>
      </c>
    </row>
    <row r="73" spans="1:5" ht="15" customHeight="1">
      <c r="A73" s="264" t="s">
        <v>175</v>
      </c>
      <c r="B73" s="251" t="s">
        <v>95</v>
      </c>
      <c r="C73" s="175" t="s">
        <v>91</v>
      </c>
      <c r="D73" s="202">
        <v>0</v>
      </c>
      <c r="E73" s="202">
        <v>0</v>
      </c>
    </row>
    <row r="74" spans="1:5" ht="15" customHeight="1">
      <c r="A74" s="265" t="s">
        <v>176</v>
      </c>
      <c r="B74" s="251" t="s">
        <v>95</v>
      </c>
      <c r="C74" s="175" t="s">
        <v>91</v>
      </c>
      <c r="D74" s="202">
        <v>0</v>
      </c>
      <c r="E74" s="202">
        <v>0</v>
      </c>
    </row>
    <row r="75" spans="1:5" ht="12.75">
      <c r="A75" s="260" t="s">
        <v>189</v>
      </c>
      <c r="B75" s="251" t="s">
        <v>95</v>
      </c>
      <c r="C75" s="175" t="s">
        <v>96</v>
      </c>
      <c r="D75" s="202">
        <f>D76+D77</f>
        <v>761.6</v>
      </c>
      <c r="E75" s="202">
        <f>E76+E77</f>
        <v>617.1</v>
      </c>
    </row>
    <row r="76" spans="1:5" ht="12.75">
      <c r="A76" s="258" t="s">
        <v>174</v>
      </c>
      <c r="B76" s="251" t="s">
        <v>95</v>
      </c>
      <c r="C76" s="175" t="s">
        <v>96</v>
      </c>
      <c r="D76" s="202">
        <v>761.6</v>
      </c>
      <c r="E76" s="202">
        <v>617.1</v>
      </c>
    </row>
    <row r="77" spans="1:5" ht="15" customHeight="1">
      <c r="A77" s="258" t="s">
        <v>224</v>
      </c>
      <c r="B77" s="251" t="s">
        <v>95</v>
      </c>
      <c r="C77" s="175" t="s">
        <v>96</v>
      </c>
      <c r="D77" s="202">
        <f>52.1-52.1</f>
        <v>0</v>
      </c>
      <c r="E77" s="202">
        <f>74.9-74.9</f>
        <v>0</v>
      </c>
    </row>
    <row r="78" spans="1:5" ht="12.75">
      <c r="A78" s="260"/>
      <c r="B78" s="251"/>
      <c r="C78" s="175"/>
      <c r="D78" s="202"/>
      <c r="E78" s="202"/>
    </row>
    <row r="79" spans="1:5" ht="12.75">
      <c r="A79" s="13" t="s">
        <v>452</v>
      </c>
      <c r="B79" s="362" t="s">
        <v>483</v>
      </c>
      <c r="C79" s="363"/>
      <c r="D79" s="451">
        <f>D80</f>
        <v>1738.6</v>
      </c>
      <c r="E79" s="203">
        <f>E80</f>
        <v>0</v>
      </c>
    </row>
    <row r="80" spans="1:5" ht="12.75">
      <c r="A80" s="360" t="s">
        <v>454</v>
      </c>
      <c r="B80" s="364" t="s">
        <v>483</v>
      </c>
      <c r="C80" s="365" t="s">
        <v>95</v>
      </c>
      <c r="D80" s="452">
        <f>D81</f>
        <v>1738.6</v>
      </c>
      <c r="E80" s="202">
        <f>E81</f>
        <v>0</v>
      </c>
    </row>
    <row r="81" spans="1:5" ht="12.75">
      <c r="A81" s="361" t="s">
        <v>482</v>
      </c>
      <c r="B81" s="364" t="s">
        <v>483</v>
      </c>
      <c r="C81" s="365" t="s">
        <v>95</v>
      </c>
      <c r="D81" s="452">
        <v>1738.6</v>
      </c>
      <c r="E81" s="202">
        <v>0</v>
      </c>
    </row>
    <row r="82" spans="1:5" ht="12.75">
      <c r="A82" s="260"/>
      <c r="B82" s="251"/>
      <c r="C82" s="175"/>
      <c r="D82" s="202"/>
      <c r="E82" s="202"/>
    </row>
    <row r="83" spans="1:5" ht="12.75">
      <c r="A83" s="263" t="s">
        <v>190</v>
      </c>
      <c r="B83" s="252" t="s">
        <v>97</v>
      </c>
      <c r="C83" s="207"/>
      <c r="D83" s="203">
        <f>D84</f>
        <v>687.1</v>
      </c>
      <c r="E83" s="203">
        <f>E84</f>
        <v>617.1</v>
      </c>
    </row>
    <row r="84" spans="1:5" ht="12.75">
      <c r="A84" s="263" t="s">
        <v>89</v>
      </c>
      <c r="B84" s="252" t="s">
        <v>97</v>
      </c>
      <c r="C84" s="207" t="s">
        <v>90</v>
      </c>
      <c r="D84" s="203">
        <f>D85</f>
        <v>687.1</v>
      </c>
      <c r="E84" s="203">
        <f>E85</f>
        <v>617.1</v>
      </c>
    </row>
    <row r="85" spans="1:5" ht="12.75">
      <c r="A85" s="260" t="s">
        <v>191</v>
      </c>
      <c r="B85" s="251" t="s">
        <v>97</v>
      </c>
      <c r="C85" s="175" t="s">
        <v>90</v>
      </c>
      <c r="D85" s="202">
        <f>D86+D87</f>
        <v>687.1</v>
      </c>
      <c r="E85" s="202">
        <f>E86+E87</f>
        <v>617.1</v>
      </c>
    </row>
    <row r="86" spans="1:5" ht="12.75">
      <c r="A86" s="266" t="s">
        <v>192</v>
      </c>
      <c r="B86" s="251" t="s">
        <v>97</v>
      </c>
      <c r="C86" s="175" t="s">
        <v>90</v>
      </c>
      <c r="D86" s="202">
        <v>687.1</v>
      </c>
      <c r="E86" s="202">
        <v>617.1</v>
      </c>
    </row>
    <row r="87" spans="1:5" ht="12.75">
      <c r="A87" s="258" t="s">
        <v>224</v>
      </c>
      <c r="B87" s="251" t="s">
        <v>97</v>
      </c>
      <c r="C87" s="175" t="s">
        <v>90</v>
      </c>
      <c r="D87" s="202">
        <v>0</v>
      </c>
      <c r="E87" s="202">
        <v>0</v>
      </c>
    </row>
    <row r="88" spans="1:5" ht="12.75">
      <c r="A88" s="260"/>
      <c r="B88" s="251"/>
      <c r="C88" s="175"/>
      <c r="D88" s="202"/>
      <c r="E88" s="202"/>
    </row>
    <row r="89" spans="1:5" ht="12.75">
      <c r="A89" s="255" t="s">
        <v>25</v>
      </c>
      <c r="B89" s="249" t="s">
        <v>98</v>
      </c>
      <c r="C89" s="176"/>
      <c r="D89" s="200">
        <f aca="true" t="shared" si="0" ref="D89:E91">D90</f>
        <v>120</v>
      </c>
      <c r="E89" s="200">
        <f t="shared" si="0"/>
        <v>120</v>
      </c>
    </row>
    <row r="90" spans="1:5" ht="12.75">
      <c r="A90" s="255" t="s">
        <v>32</v>
      </c>
      <c r="B90" s="250" t="s">
        <v>98</v>
      </c>
      <c r="C90" s="174"/>
      <c r="D90" s="200">
        <f t="shared" si="0"/>
        <v>120</v>
      </c>
      <c r="E90" s="200">
        <f t="shared" si="0"/>
        <v>120</v>
      </c>
    </row>
    <row r="91" spans="1:5" ht="12.75">
      <c r="A91" s="267" t="s">
        <v>193</v>
      </c>
      <c r="B91" s="249" t="s">
        <v>98</v>
      </c>
      <c r="C91" s="176"/>
      <c r="D91" s="200">
        <f t="shared" si="0"/>
        <v>120</v>
      </c>
      <c r="E91" s="200">
        <f t="shared" si="0"/>
        <v>120</v>
      </c>
    </row>
    <row r="92" spans="1:5" ht="12.75">
      <c r="A92" s="258" t="s">
        <v>194</v>
      </c>
      <c r="B92" s="250" t="s">
        <v>98</v>
      </c>
      <c r="C92" s="174" t="s">
        <v>90</v>
      </c>
      <c r="D92" s="201">
        <v>120</v>
      </c>
      <c r="E92" s="201">
        <v>120</v>
      </c>
    </row>
    <row r="93" spans="1:5" ht="14.25" customHeight="1">
      <c r="A93" s="256"/>
      <c r="B93" s="250"/>
      <c r="C93" s="174"/>
      <c r="D93" s="201"/>
      <c r="E93" s="201"/>
    </row>
    <row r="94" spans="1:5" ht="12.75">
      <c r="A94" s="255" t="s">
        <v>195</v>
      </c>
      <c r="B94" s="249" t="s">
        <v>101</v>
      </c>
      <c r="C94" s="176"/>
      <c r="D94" s="200">
        <f>D95</f>
        <v>8</v>
      </c>
      <c r="E94" s="200">
        <f>E95</f>
        <v>8</v>
      </c>
    </row>
    <row r="95" spans="1:5" ht="12.75">
      <c r="A95" s="256" t="s">
        <v>33</v>
      </c>
      <c r="B95" s="250" t="s">
        <v>101</v>
      </c>
      <c r="C95" s="174" t="s">
        <v>90</v>
      </c>
      <c r="D95" s="201">
        <f>D96</f>
        <v>8</v>
      </c>
      <c r="E95" s="201">
        <f>E96</f>
        <v>8</v>
      </c>
    </row>
    <row r="96" spans="1:5" ht="12.75">
      <c r="A96" s="258" t="s">
        <v>174</v>
      </c>
      <c r="B96" s="250" t="s">
        <v>101</v>
      </c>
      <c r="C96" s="174" t="s">
        <v>90</v>
      </c>
      <c r="D96" s="201">
        <v>8</v>
      </c>
      <c r="E96" s="201">
        <v>8</v>
      </c>
    </row>
    <row r="97" spans="1:5" ht="12.75">
      <c r="A97" s="258"/>
      <c r="B97" s="250"/>
      <c r="C97" s="174"/>
      <c r="D97" s="201"/>
      <c r="E97" s="201"/>
    </row>
    <row r="98" spans="1:5" ht="12.75">
      <c r="A98" s="337" t="s">
        <v>510</v>
      </c>
      <c r="B98" s="355" t="s">
        <v>93</v>
      </c>
      <c r="C98" s="355"/>
      <c r="D98" s="477">
        <f>D99</f>
        <v>2</v>
      </c>
      <c r="E98" s="477">
        <f>E99</f>
        <v>2</v>
      </c>
    </row>
    <row r="99" spans="1:5" ht="12.75">
      <c r="A99" s="338" t="s">
        <v>511</v>
      </c>
      <c r="B99" s="356" t="s">
        <v>93</v>
      </c>
      <c r="C99" s="356" t="s">
        <v>90</v>
      </c>
      <c r="D99" s="478">
        <v>2</v>
      </c>
      <c r="E99" s="479">
        <v>2</v>
      </c>
    </row>
    <row r="100" spans="1:5" ht="15" customHeight="1">
      <c r="A100" s="256"/>
      <c r="B100" s="250"/>
      <c r="C100" s="174"/>
      <c r="D100" s="201"/>
      <c r="E100" s="201"/>
    </row>
    <row r="101" spans="1:5" ht="14.25" customHeight="1">
      <c r="A101" s="255" t="s">
        <v>85</v>
      </c>
      <c r="B101" s="249" t="s">
        <v>99</v>
      </c>
      <c r="C101" s="176"/>
      <c r="D101" s="201">
        <f>D102</f>
        <v>405</v>
      </c>
      <c r="E101" s="201">
        <f>E102</f>
        <v>405</v>
      </c>
    </row>
    <row r="102" spans="1:5" ht="12.75">
      <c r="A102" s="256" t="s">
        <v>88</v>
      </c>
      <c r="B102" s="250" t="s">
        <v>99</v>
      </c>
      <c r="C102" s="174" t="s">
        <v>96</v>
      </c>
      <c r="D102" s="201">
        <v>405</v>
      </c>
      <c r="E102" s="201">
        <v>405</v>
      </c>
    </row>
    <row r="103" spans="1:5" ht="10.5" customHeight="1" hidden="1">
      <c r="A103" s="268"/>
      <c r="B103" s="253"/>
      <c r="C103" s="196"/>
      <c r="D103" s="197"/>
      <c r="E103" s="197"/>
    </row>
    <row r="104" spans="1:5" ht="12" customHeight="1" hidden="1">
      <c r="A104" s="269"/>
      <c r="B104" s="254"/>
      <c r="C104" s="50"/>
      <c r="D104" s="45"/>
      <c r="E104" s="45"/>
    </row>
    <row r="105" spans="1:5" ht="12.75">
      <c r="A105" s="55" t="s">
        <v>2</v>
      </c>
      <c r="B105" s="80"/>
      <c r="C105" s="81"/>
      <c r="D105" s="82">
        <f>D12+D104</f>
        <v>18015</v>
      </c>
      <c r="E105" s="82">
        <f>E12+E104</f>
        <v>15721.4</v>
      </c>
    </row>
  </sheetData>
  <sheetProtection/>
  <mergeCells count="3">
    <mergeCell ref="A7:C7"/>
    <mergeCell ref="A8:C8"/>
    <mergeCell ref="A9:C9"/>
  </mergeCells>
  <printOptions/>
  <pageMargins left="0.4330708661417323" right="0" top="0" bottom="0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Баяндай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Баяндай</dc:creator>
  <cp:keywords/>
  <dc:description/>
  <cp:lastModifiedBy>Finan</cp:lastModifiedBy>
  <cp:lastPrinted>2020-11-16T08:59:41Z</cp:lastPrinted>
  <dcterms:created xsi:type="dcterms:W3CDTF">2006-01-17T04:01:20Z</dcterms:created>
  <dcterms:modified xsi:type="dcterms:W3CDTF">2020-12-07T00:51:20Z</dcterms:modified>
  <cp:category/>
  <cp:version/>
  <cp:contentType/>
  <cp:contentStatus/>
</cp:coreProperties>
</file>