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240" windowWidth="19320" windowHeight="6345" tabRatio="308"/>
  </bookViews>
  <sheets>
    <sheet name="исполнение" sheetId="1" r:id="rId1"/>
    <sheet name="план" sheetId="2" r:id="rId2"/>
  </sheets>
  <definedNames>
    <definedName name="_xlnm.Print_Titles" localSheetId="0">исполнение!$A:$C</definedName>
    <definedName name="_xlnm.Print_Area" localSheetId="0">исполнение!$A$1:$ER$69</definedName>
  </definedNames>
  <calcPr calcId="144525"/>
</workbook>
</file>

<file path=xl/calcChain.xml><?xml version="1.0" encoding="utf-8"?>
<calcChain xmlns="http://schemas.openxmlformats.org/spreadsheetml/2006/main">
  <c r="AU68" i="2" l="1"/>
  <c r="AT68" i="2"/>
  <c r="AS68" i="2"/>
  <c r="AR68" i="2"/>
  <c r="AQ68" i="2"/>
  <c r="AP68" i="2"/>
  <c r="AO68" i="2"/>
  <c r="AN68" i="2"/>
  <c r="AM68" i="2"/>
  <c r="AL68" i="2"/>
  <c r="AK68" i="2"/>
  <c r="AJ68" i="2"/>
  <c r="W67" i="2"/>
  <c r="BC64" i="2"/>
  <c r="AW64" i="2"/>
  <c r="AG64" i="2"/>
  <c r="AC64" i="2"/>
  <c r="Y64" i="2"/>
  <c r="Z64" i="2" s="1"/>
  <c r="K64" i="2"/>
  <c r="BC62" i="2"/>
  <c r="AW62" i="2"/>
  <c r="AH62" i="2"/>
  <c r="AC62" i="2"/>
  <c r="Y62" i="2"/>
  <c r="X62" i="2"/>
  <c r="M62" i="2"/>
  <c r="K62" i="2"/>
  <c r="G62" i="2"/>
  <c r="M61" i="2"/>
  <c r="G61" i="2"/>
  <c r="BC60" i="2"/>
  <c r="AW60" i="2"/>
  <c r="M60" i="2"/>
  <c r="K60" i="2"/>
  <c r="G60" i="2"/>
  <c r="BI59" i="2"/>
  <c r="BC59" i="2" s="1"/>
  <c r="AW59" i="2"/>
  <c r="AH59" i="2"/>
  <c r="AH58" i="2" s="1"/>
  <c r="AC59" i="2"/>
  <c r="Y59" i="2"/>
  <c r="Y58" i="2" s="1"/>
  <c r="X59" i="2"/>
  <c r="X58" i="2" s="1"/>
  <c r="T59" i="2"/>
  <c r="S59" i="2"/>
  <c r="K59" i="2"/>
  <c r="G59" i="2"/>
  <c r="G58" i="2" s="1"/>
  <c r="BJ58" i="2"/>
  <c r="BH58" i="2"/>
  <c r="BG58" i="2"/>
  <c r="BF58" i="2"/>
  <c r="BE58" i="2"/>
  <c r="BD58" i="2"/>
  <c r="BB58" i="2"/>
  <c r="BA58" i="2"/>
  <c r="AZ58" i="2"/>
  <c r="AY58" i="2"/>
  <c r="AX58" i="2"/>
  <c r="AV58" i="2"/>
  <c r="AI58" i="2"/>
  <c r="AG58" i="2"/>
  <c r="AB58" i="2"/>
  <c r="AA58" i="2"/>
  <c r="V58" i="2"/>
  <c r="R58" i="2"/>
  <c r="Q58" i="2"/>
  <c r="P58" i="2"/>
  <c r="O58" i="2"/>
  <c r="N58" i="2"/>
  <c r="L58" i="2"/>
  <c r="J58" i="2"/>
  <c r="I58" i="2"/>
  <c r="H58" i="2"/>
  <c r="BC57" i="2"/>
  <c r="BC56" i="2" s="1"/>
  <c r="AW57" i="2"/>
  <c r="AW56" i="2" s="1"/>
  <c r="AH57" i="2"/>
  <c r="AH56" i="2" s="1"/>
  <c r="AC57" i="2"/>
  <c r="Y57" i="2"/>
  <c r="Y56" i="2" s="1"/>
  <c r="X57" i="2"/>
  <c r="X56" i="2" s="1"/>
  <c r="M57" i="2"/>
  <c r="M56" i="2" s="1"/>
  <c r="K57" i="2"/>
  <c r="G57" i="2"/>
  <c r="G56" i="2" s="1"/>
  <c r="BI56" i="2"/>
  <c r="BH56" i="2"/>
  <c r="BG56" i="2"/>
  <c r="BF56" i="2"/>
  <c r="BE56" i="2"/>
  <c r="BD56" i="2"/>
  <c r="BB56" i="2"/>
  <c r="BA56" i="2"/>
  <c r="AZ56" i="2"/>
  <c r="AY56" i="2"/>
  <c r="AX56" i="2"/>
  <c r="AV56" i="2"/>
  <c r="AI56" i="2"/>
  <c r="AG56" i="2"/>
  <c r="AB56" i="2"/>
  <c r="AA56" i="2"/>
  <c r="V56" i="2"/>
  <c r="T56" i="2"/>
  <c r="S56" i="2"/>
  <c r="R56" i="2"/>
  <c r="Q56" i="2"/>
  <c r="P56" i="2"/>
  <c r="O56" i="2"/>
  <c r="N56" i="2"/>
  <c r="L56" i="2"/>
  <c r="J56" i="2"/>
  <c r="I56" i="2"/>
  <c r="H56" i="2"/>
  <c r="E56" i="2"/>
  <c r="D56" i="2"/>
  <c r="BC55" i="2"/>
  <c r="AW55" i="2"/>
  <c r="AC55" i="2"/>
  <c r="Z55" i="2"/>
  <c r="M55" i="2"/>
  <c r="K55" i="2"/>
  <c r="G55" i="2"/>
  <c r="BC54" i="2"/>
  <c r="AW54" i="2"/>
  <c r="AC54" i="2"/>
  <c r="Z54" i="2"/>
  <c r="M54" i="2"/>
  <c r="K54" i="2"/>
  <c r="G54" i="2"/>
  <c r="BC53" i="2"/>
  <c r="AW53" i="2"/>
  <c r="AH53" i="2"/>
  <c r="AC53" i="2"/>
  <c r="Y53" i="2"/>
  <c r="X53" i="2"/>
  <c r="M53" i="2"/>
  <c r="K53" i="2"/>
  <c r="G53" i="2"/>
  <c r="BC52" i="2"/>
  <c r="AW52" i="2"/>
  <c r="AH52" i="2"/>
  <c r="AC52" i="2"/>
  <c r="Y52" i="2"/>
  <c r="X52" i="2"/>
  <c r="M52" i="2"/>
  <c r="K52" i="2"/>
  <c r="G52" i="2"/>
  <c r="BC51" i="2"/>
  <c r="AW51" i="2"/>
  <c r="AC51" i="2"/>
  <c r="Z51" i="2"/>
  <c r="M51" i="2"/>
  <c r="K51" i="2"/>
  <c r="G51" i="2"/>
  <c r="BC50" i="2"/>
  <c r="AW50" i="2"/>
  <c r="AC50" i="2"/>
  <c r="Z50" i="2"/>
  <c r="M50" i="2"/>
  <c r="K50" i="2"/>
  <c r="G50" i="2"/>
  <c r="BC49" i="2"/>
  <c r="AW49" i="2"/>
  <c r="AC49" i="2"/>
  <c r="Z49" i="2"/>
  <c r="M49" i="2"/>
  <c r="K49" i="2"/>
  <c r="G49" i="2"/>
  <c r="BJ48" i="2"/>
  <c r="BJ47" i="2" s="1"/>
  <c r="BJ67" i="2" s="1"/>
  <c r="BI48" i="2"/>
  <c r="AW48" i="2"/>
  <c r="AH48" i="2"/>
  <c r="AC48" i="2"/>
  <c r="Y48" i="2"/>
  <c r="X48" i="2"/>
  <c r="T48" i="2"/>
  <c r="T47" i="2" s="1"/>
  <c r="T67" i="2" s="1"/>
  <c r="L48" i="2"/>
  <c r="L47" i="2" s="1"/>
  <c r="L67" i="2" s="1"/>
  <c r="K48" i="2"/>
  <c r="H48" i="2"/>
  <c r="BH47" i="2"/>
  <c r="BH67" i="2" s="1"/>
  <c r="BG47" i="2"/>
  <c r="BG67" i="2" s="1"/>
  <c r="BF47" i="2"/>
  <c r="BF67" i="2" s="1"/>
  <c r="BE47" i="2"/>
  <c r="BE67" i="2" s="1"/>
  <c r="BD47" i="2"/>
  <c r="BD67" i="2" s="1"/>
  <c r="BB47" i="2"/>
  <c r="BB67" i="2" s="1"/>
  <c r="BA47" i="2"/>
  <c r="BA67" i="2" s="1"/>
  <c r="AZ47" i="2"/>
  <c r="AZ67" i="2" s="1"/>
  <c r="AY47" i="2"/>
  <c r="AY67" i="2" s="1"/>
  <c r="AX47" i="2"/>
  <c r="AX67" i="2" s="1"/>
  <c r="AV47" i="2"/>
  <c r="AV67" i="2" s="1"/>
  <c r="AI47" i="2"/>
  <c r="AI67" i="2" s="1"/>
  <c r="AG47" i="2"/>
  <c r="AG67" i="2" s="1"/>
  <c r="AB47" i="2"/>
  <c r="AB67" i="2" s="1"/>
  <c r="AA47" i="2"/>
  <c r="AA67" i="2" s="1"/>
  <c r="V47" i="2"/>
  <c r="V67" i="2" s="1"/>
  <c r="S47" i="2"/>
  <c r="S67" i="2" s="1"/>
  <c r="R47" i="2"/>
  <c r="R67" i="2" s="1"/>
  <c r="Q47" i="2"/>
  <c r="Q67" i="2" s="1"/>
  <c r="P47" i="2"/>
  <c r="P67" i="2" s="1"/>
  <c r="O47" i="2"/>
  <c r="N47" i="2"/>
  <c r="N67" i="2" s="1"/>
  <c r="J47" i="2"/>
  <c r="J67" i="2" s="1"/>
  <c r="I47" i="2"/>
  <c r="I67" i="2" s="1"/>
  <c r="E47" i="2"/>
  <c r="D47" i="2"/>
  <c r="BC46" i="2"/>
  <c r="BC45" i="2" s="1"/>
  <c r="M46" i="2"/>
  <c r="G46" i="2"/>
  <c r="BJ45" i="2"/>
  <c r="BI45" i="2"/>
  <c r="BH45" i="2"/>
  <c r="BG45" i="2"/>
  <c r="BF45" i="2"/>
  <c r="BE45" i="2"/>
  <c r="BD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V45" i="2"/>
  <c r="T45" i="2"/>
  <c r="S45" i="2"/>
  <c r="R45" i="2"/>
  <c r="Q45" i="2"/>
  <c r="P45" i="2"/>
  <c r="O45" i="2"/>
  <c r="N45" i="2"/>
  <c r="L45" i="2"/>
  <c r="K45" i="2"/>
  <c r="J45" i="2"/>
  <c r="I45" i="2"/>
  <c r="H45" i="2"/>
  <c r="BC44" i="2"/>
  <c r="AY44" i="2"/>
  <c r="AH44" i="2"/>
  <c r="AC44" i="2"/>
  <c r="Z44" i="2"/>
  <c r="M44" i="2"/>
  <c r="K44" i="2"/>
  <c r="G44" i="2"/>
  <c r="BC43" i="2"/>
  <c r="AX43" i="2"/>
  <c r="AH43" i="2"/>
  <c r="AC43" i="2"/>
  <c r="Z43" i="2"/>
  <c r="M43" i="2"/>
  <c r="K43" i="2"/>
  <c r="G43" i="2"/>
  <c r="BC42" i="2"/>
  <c r="AW42" i="2"/>
  <c r="AC42" i="2"/>
  <c r="Z42" i="2"/>
  <c r="M42" i="2"/>
  <c r="K42" i="2"/>
  <c r="G42" i="2"/>
  <c r="BJ41" i="2"/>
  <c r="BJ38" i="2" s="1"/>
  <c r="AW41" i="2"/>
  <c r="AH41" i="2"/>
  <c r="AC41" i="2"/>
  <c r="Z41" i="2"/>
  <c r="M41" i="2"/>
  <c r="K41" i="2"/>
  <c r="G41" i="2"/>
  <c r="BC40" i="2"/>
  <c r="AW40" i="2"/>
  <c r="AH40" i="2"/>
  <c r="AC40" i="2"/>
  <c r="Z40" i="2"/>
  <c r="M40" i="2"/>
  <c r="K40" i="2"/>
  <c r="G40" i="2"/>
  <c r="BI39" i="2"/>
  <c r="BI38" i="2" s="1"/>
  <c r="BH39" i="2"/>
  <c r="BH38" i="2" s="1"/>
  <c r="BE39" i="2"/>
  <c r="BD39" i="2"/>
  <c r="AW39" i="2"/>
  <c r="AH39" i="2"/>
  <c r="AC39" i="2"/>
  <c r="Y39" i="2"/>
  <c r="Y38" i="2" s="1"/>
  <c r="X39" i="2"/>
  <c r="X38" i="2" s="1"/>
  <c r="T39" i="2"/>
  <c r="T38" i="2" s="1"/>
  <c r="R39" i="2"/>
  <c r="R38" i="2" s="1"/>
  <c r="P39" i="2"/>
  <c r="P38" i="2" s="1"/>
  <c r="K39" i="2"/>
  <c r="G39" i="2"/>
  <c r="BG38" i="2"/>
  <c r="BF38" i="2"/>
  <c r="BB38" i="2"/>
  <c r="BA38" i="2"/>
  <c r="AZ38" i="2"/>
  <c r="AV38" i="2"/>
  <c r="AT38" i="2"/>
  <c r="AS38" i="2"/>
  <c r="AQ38" i="2"/>
  <c r="AP38" i="2"/>
  <c r="AN38" i="2"/>
  <c r="AM38" i="2"/>
  <c r="AK38" i="2"/>
  <c r="AJ38" i="2"/>
  <c r="AI38" i="2"/>
  <c r="AG38" i="2"/>
  <c r="AE38" i="2"/>
  <c r="AD38" i="2"/>
  <c r="AB38" i="2"/>
  <c r="AA38" i="2"/>
  <c r="W38" i="2"/>
  <c r="V38" i="2"/>
  <c r="U38" i="2"/>
  <c r="S38" i="2"/>
  <c r="Q38" i="2"/>
  <c r="O38" i="2"/>
  <c r="N38" i="2"/>
  <c r="L38" i="2"/>
  <c r="J38" i="2"/>
  <c r="I38" i="2"/>
  <c r="H38" i="2"/>
  <c r="BC37" i="2"/>
  <c r="AW37" i="2"/>
  <c r="AH37" i="2"/>
  <c r="AC37" i="2"/>
  <c r="Z37" i="2"/>
  <c r="M37" i="2"/>
  <c r="K37" i="2"/>
  <c r="G37" i="2"/>
  <c r="BC36" i="2"/>
  <c r="AW36" i="2"/>
  <c r="AH36" i="2"/>
  <c r="AC36" i="2"/>
  <c r="Z36" i="2"/>
  <c r="M36" i="2"/>
  <c r="K36" i="2"/>
  <c r="G36" i="2"/>
  <c r="BC35" i="2"/>
  <c r="AW35" i="2"/>
  <c r="AC35" i="2"/>
  <c r="Z35" i="2"/>
  <c r="M35" i="2"/>
  <c r="K35" i="2"/>
  <c r="G35" i="2"/>
  <c r="BC34" i="2"/>
  <c r="AW34" i="2"/>
  <c r="AH34" i="2"/>
  <c r="AC34" i="2"/>
  <c r="Z34" i="2"/>
  <c r="M34" i="2"/>
  <c r="K34" i="2"/>
  <c r="G34" i="2"/>
  <c r="BI33" i="2"/>
  <c r="BI32" i="2" s="1"/>
  <c r="BH33" i="2"/>
  <c r="BE33" i="2"/>
  <c r="BE32" i="2" s="1"/>
  <c r="AW33" i="2"/>
  <c r="AH33" i="2"/>
  <c r="AC33" i="2"/>
  <c r="Y33" i="2"/>
  <c r="Y32" i="2" s="1"/>
  <c r="X33" i="2"/>
  <c r="X32" i="2" s="1"/>
  <c r="P33" i="2"/>
  <c r="M33" i="2" s="1"/>
  <c r="K33" i="2"/>
  <c r="G33" i="2"/>
  <c r="BJ32" i="2"/>
  <c r="BG32" i="2"/>
  <c r="BF32" i="2"/>
  <c r="BD32" i="2"/>
  <c r="BB32" i="2"/>
  <c r="BA32" i="2"/>
  <c r="AZ32" i="2"/>
  <c r="AY32" i="2"/>
  <c r="AX32" i="2"/>
  <c r="AV32" i="2"/>
  <c r="AT32" i="2"/>
  <c r="AS32" i="2"/>
  <c r="AQ32" i="2"/>
  <c r="AP32" i="2"/>
  <c r="AN32" i="2"/>
  <c r="AM32" i="2"/>
  <c r="AK32" i="2"/>
  <c r="AJ32" i="2"/>
  <c r="AI32" i="2"/>
  <c r="AG32" i="2"/>
  <c r="AE32" i="2"/>
  <c r="AD32" i="2"/>
  <c r="AB32" i="2"/>
  <c r="AA32" i="2"/>
  <c r="W32" i="2"/>
  <c r="V32" i="2"/>
  <c r="U32" i="2"/>
  <c r="T32" i="2"/>
  <c r="S32" i="2"/>
  <c r="R32" i="2"/>
  <c r="Q32" i="2"/>
  <c r="O32" i="2"/>
  <c r="N32" i="2"/>
  <c r="L32" i="2"/>
  <c r="J32" i="2"/>
  <c r="I32" i="2"/>
  <c r="H32" i="2"/>
  <c r="BC31" i="2"/>
  <c r="AW31" i="2"/>
  <c r="AC31" i="2"/>
  <c r="Z31" i="2"/>
  <c r="M31" i="2"/>
  <c r="K31" i="2"/>
  <c r="G31" i="2"/>
  <c r="BC30" i="2"/>
  <c r="AW30" i="2"/>
  <c r="AC30" i="2"/>
  <c r="Z30" i="2"/>
  <c r="M30" i="2"/>
  <c r="K30" i="2"/>
  <c r="G30" i="2"/>
  <c r="BC29" i="2"/>
  <c r="AW29" i="2"/>
  <c r="AH29" i="2"/>
  <c r="AC29" i="2"/>
  <c r="Y29" i="2"/>
  <c r="X29" i="2"/>
  <c r="X28" i="2" s="1"/>
  <c r="M29" i="2"/>
  <c r="K29" i="2"/>
  <c r="G29" i="2"/>
  <c r="BJ28" i="2"/>
  <c r="BI28" i="2"/>
  <c r="BH28" i="2"/>
  <c r="BG28" i="2"/>
  <c r="BF28" i="2"/>
  <c r="BE28" i="2"/>
  <c r="BD28" i="2"/>
  <c r="BB28" i="2"/>
  <c r="BA28" i="2"/>
  <c r="AZ28" i="2"/>
  <c r="AY28" i="2"/>
  <c r="AX28" i="2"/>
  <c r="AV28" i="2"/>
  <c r="AT28" i="2"/>
  <c r="AS28" i="2"/>
  <c r="AQ28" i="2"/>
  <c r="AP28" i="2"/>
  <c r="AN28" i="2"/>
  <c r="AM28" i="2"/>
  <c r="AK28" i="2"/>
  <c r="AJ28" i="2"/>
  <c r="AI28" i="2"/>
  <c r="AG28" i="2"/>
  <c r="AE28" i="2"/>
  <c r="AD28" i="2"/>
  <c r="AB28" i="2"/>
  <c r="AA28" i="2"/>
  <c r="W28" i="2"/>
  <c r="V28" i="2"/>
  <c r="U28" i="2"/>
  <c r="T28" i="2"/>
  <c r="S28" i="2"/>
  <c r="R28" i="2"/>
  <c r="Q28" i="2"/>
  <c r="P28" i="2"/>
  <c r="O28" i="2"/>
  <c r="N28" i="2"/>
  <c r="L28" i="2"/>
  <c r="J28" i="2"/>
  <c r="I28" i="2"/>
  <c r="H28" i="2"/>
  <c r="BC26" i="2"/>
  <c r="AW26" i="2"/>
  <c r="AC26" i="2"/>
  <c r="Z26" i="2"/>
  <c r="M26" i="2"/>
  <c r="K26" i="2"/>
  <c r="G26" i="2"/>
  <c r="BC25" i="2"/>
  <c r="AW25" i="2"/>
  <c r="AH25" i="2"/>
  <c r="AC25" i="2"/>
  <c r="Y25" i="2"/>
  <c r="X25" i="2"/>
  <c r="M25" i="2"/>
  <c r="K25" i="2"/>
  <c r="G25" i="2"/>
  <c r="BI24" i="2"/>
  <c r="BB24" i="2"/>
  <c r="BA24" i="2"/>
  <c r="AZ24" i="2"/>
  <c r="AY24" i="2"/>
  <c r="AX24" i="2"/>
  <c r="AH24" i="2"/>
  <c r="AC24" i="2"/>
  <c r="Y24" i="2"/>
  <c r="X24" i="2"/>
  <c r="S24" i="2"/>
  <c r="K24" i="2"/>
  <c r="G24" i="2"/>
  <c r="BC23" i="2"/>
  <c r="AW23" i="2"/>
  <c r="AH23" i="2"/>
  <c r="AC23" i="2"/>
  <c r="Y23" i="2"/>
  <c r="X23" i="2"/>
  <c r="M23" i="2"/>
  <c r="K23" i="2"/>
  <c r="G23" i="2"/>
  <c r="BC22" i="2"/>
  <c r="AW22" i="2"/>
  <c r="AH22" i="2"/>
  <c r="AC22" i="2"/>
  <c r="Y22" i="2"/>
  <c r="X22" i="2"/>
  <c r="M22" i="2"/>
  <c r="K22" i="2"/>
  <c r="G22" i="2"/>
  <c r="BJ21" i="2"/>
  <c r="BJ20" i="2" s="1"/>
  <c r="BI21" i="2"/>
  <c r="BH21" i="2"/>
  <c r="BH20" i="2" s="1"/>
  <c r="BG21" i="2"/>
  <c r="BF21" i="2"/>
  <c r="BF20" i="2" s="1"/>
  <c r="BE21" i="2"/>
  <c r="BE20" i="2" s="1"/>
  <c r="BD21" i="2"/>
  <c r="BD20" i="2" s="1"/>
  <c r="BB21" i="2"/>
  <c r="BA21" i="2"/>
  <c r="AZ21" i="2"/>
  <c r="AY21" i="2"/>
  <c r="AX21" i="2"/>
  <c r="AV21" i="2"/>
  <c r="AV20" i="2" s="1"/>
  <c r="AT21" i="2"/>
  <c r="AT20" i="2" s="1"/>
  <c r="AS21" i="2"/>
  <c r="AS20" i="2" s="1"/>
  <c r="AQ21" i="2"/>
  <c r="AP21" i="2"/>
  <c r="AP20" i="2" s="1"/>
  <c r="AN21" i="2"/>
  <c r="AN20" i="2" s="1"/>
  <c r="AM21" i="2"/>
  <c r="AM20" i="2" s="1"/>
  <c r="AK21" i="2"/>
  <c r="AK20" i="2" s="1"/>
  <c r="AJ21" i="2"/>
  <c r="AJ20" i="2" s="1"/>
  <c r="AI21" i="2"/>
  <c r="AI20" i="2" s="1"/>
  <c r="AG21" i="2"/>
  <c r="AG20" i="2" s="1"/>
  <c r="AE21" i="2"/>
  <c r="AE20" i="2" s="1"/>
  <c r="AD21" i="2"/>
  <c r="AD20" i="2" s="1"/>
  <c r="AB21" i="2"/>
  <c r="AA21" i="2"/>
  <c r="AA20" i="2" s="1"/>
  <c r="W21" i="2"/>
  <c r="W20" i="2" s="1"/>
  <c r="V21" i="2"/>
  <c r="V20" i="2" s="1"/>
  <c r="U21" i="2"/>
  <c r="U20" i="2" s="1"/>
  <c r="T21" i="2"/>
  <c r="T20" i="2" s="1"/>
  <c r="S21" i="2"/>
  <c r="R21" i="2"/>
  <c r="R20" i="2" s="1"/>
  <c r="Q21" i="2"/>
  <c r="Q20" i="2" s="1"/>
  <c r="P21" i="2"/>
  <c r="P20" i="2" s="1"/>
  <c r="O21" i="2"/>
  <c r="O20" i="2" s="1"/>
  <c r="N21" i="2"/>
  <c r="N20" i="2" s="1"/>
  <c r="L21" i="2"/>
  <c r="L20" i="2" s="1"/>
  <c r="J21" i="2"/>
  <c r="J20" i="2" s="1"/>
  <c r="I21" i="2"/>
  <c r="I20" i="2" s="1"/>
  <c r="H21" i="2"/>
  <c r="H20" i="2" s="1"/>
  <c r="BC19" i="2"/>
  <c r="AW19" i="2"/>
  <c r="AH19" i="2"/>
  <c r="AC19" i="2"/>
  <c r="Y19" i="2"/>
  <c r="X19" i="2"/>
  <c r="O19" i="2"/>
  <c r="O17" i="2" s="1"/>
  <c r="N19" i="2"/>
  <c r="K19" i="2"/>
  <c r="G19" i="2"/>
  <c r="BH18" i="2"/>
  <c r="BC18" i="2" s="1"/>
  <c r="AW18" i="2"/>
  <c r="AH18" i="2"/>
  <c r="AC18" i="2"/>
  <c r="Y18" i="2"/>
  <c r="X18" i="2"/>
  <c r="M18" i="2"/>
  <c r="K18" i="2"/>
  <c r="G18" i="2"/>
  <c r="BJ17" i="2"/>
  <c r="BI17" i="2"/>
  <c r="BG17" i="2"/>
  <c r="BF17" i="2"/>
  <c r="BE17" i="2"/>
  <c r="BD17" i="2"/>
  <c r="BB17" i="2"/>
  <c r="BA17" i="2"/>
  <c r="AZ17" i="2"/>
  <c r="AY17" i="2"/>
  <c r="AX17" i="2"/>
  <c r="AV17" i="2"/>
  <c r="AI17" i="2"/>
  <c r="AG17" i="2"/>
  <c r="AB17" i="2"/>
  <c r="AA17" i="2"/>
  <c r="V17" i="2"/>
  <c r="T17" i="2"/>
  <c r="S17" i="2"/>
  <c r="R17" i="2"/>
  <c r="Q17" i="2"/>
  <c r="P17" i="2"/>
  <c r="L17" i="2"/>
  <c r="J17" i="2"/>
  <c r="I17" i="2"/>
  <c r="H17" i="2"/>
  <c r="BC16" i="2"/>
  <c r="AW16" i="2"/>
  <c r="AH16" i="2"/>
  <c r="AC16" i="2"/>
  <c r="Y16" i="2"/>
  <c r="X16" i="2"/>
  <c r="T16" i="2"/>
  <c r="M16" i="2" s="1"/>
  <c r="K16" i="2"/>
  <c r="G16" i="2"/>
  <c r="BC15" i="2"/>
  <c r="AW15" i="2"/>
  <c r="AH15" i="2"/>
  <c r="AC15" i="2"/>
  <c r="Y15" i="2"/>
  <c r="X15" i="2"/>
  <c r="M15" i="2"/>
  <c r="K15" i="2"/>
  <c r="G15" i="2"/>
  <c r="BC14" i="2"/>
  <c r="AW14" i="2"/>
  <c r="AH14" i="2"/>
  <c r="AC14" i="2"/>
  <c r="Y14" i="2"/>
  <c r="X14" i="2"/>
  <c r="M14" i="2"/>
  <c r="K14" i="2"/>
  <c r="G14" i="2"/>
  <c r="BC13" i="2"/>
  <c r="AW13" i="2"/>
  <c r="AH13" i="2"/>
  <c r="AC13" i="2"/>
  <c r="Y13" i="2"/>
  <c r="X13" i="2"/>
  <c r="M13" i="2"/>
  <c r="K13" i="2"/>
  <c r="G13" i="2"/>
  <c r="BC12" i="2"/>
  <c r="AY12" i="2"/>
  <c r="AW12" i="2" s="1"/>
  <c r="AH12" i="2"/>
  <c r="AC12" i="2"/>
  <c r="Y12" i="2"/>
  <c r="X12" i="2"/>
  <c r="M12" i="2"/>
  <c r="K12" i="2"/>
  <c r="G12" i="2"/>
  <c r="BC11" i="2"/>
  <c r="AX11" i="2"/>
  <c r="AW11" i="2" s="1"/>
  <c r="AH11" i="2"/>
  <c r="AC11" i="2"/>
  <c r="Y11" i="2"/>
  <c r="X11" i="2"/>
  <c r="M11" i="2"/>
  <c r="K11" i="2"/>
  <c r="G11" i="2"/>
  <c r="BC10" i="2"/>
  <c r="AW10" i="2"/>
  <c r="AC10" i="2"/>
  <c r="Z10" i="2"/>
  <c r="K10" i="2"/>
  <c r="G10" i="2"/>
  <c r="BI9" i="2"/>
  <c r="BH9" i="2"/>
  <c r="BH7" i="2" s="1"/>
  <c r="BH5" i="2" s="1"/>
  <c r="AW9" i="2"/>
  <c r="AH9" i="2"/>
  <c r="AC9" i="2"/>
  <c r="Y9" i="2"/>
  <c r="X9" i="2"/>
  <c r="T9" i="2"/>
  <c r="T7" i="2" s="1"/>
  <c r="P9" i="2"/>
  <c r="P7" i="2" s="1"/>
  <c r="P5" i="2" s="1"/>
  <c r="N9" i="2"/>
  <c r="K9" i="2"/>
  <c r="G9" i="2"/>
  <c r="BC8" i="2"/>
  <c r="AW8" i="2"/>
  <c r="AH8" i="2"/>
  <c r="AC8" i="2"/>
  <c r="Y8" i="2"/>
  <c r="X8" i="2"/>
  <c r="M8" i="2"/>
  <c r="L8" i="2"/>
  <c r="L7" i="2" s="1"/>
  <c r="K8" i="2"/>
  <c r="H8" i="2"/>
  <c r="BJ7" i="2"/>
  <c r="BJ5" i="2" s="1"/>
  <c r="BG7" i="2"/>
  <c r="BG5" i="2" s="1"/>
  <c r="BF7" i="2"/>
  <c r="BF5" i="2" s="1"/>
  <c r="BE7" i="2"/>
  <c r="BE5" i="2" s="1"/>
  <c r="BD7" i="2"/>
  <c r="BD5" i="2" s="1"/>
  <c r="BB7" i="2"/>
  <c r="BB5" i="2" s="1"/>
  <c r="BA7" i="2"/>
  <c r="BA5" i="2" s="1"/>
  <c r="AZ7" i="2"/>
  <c r="AZ5" i="2" s="1"/>
  <c r="AV7" i="2"/>
  <c r="AV5" i="2" s="1"/>
  <c r="AT7" i="2"/>
  <c r="AT5" i="2" s="1"/>
  <c r="AS7" i="2"/>
  <c r="AS5" i="2" s="1"/>
  <c r="AQ7" i="2"/>
  <c r="AQ5" i="2" s="1"/>
  <c r="AP7" i="2"/>
  <c r="AP5" i="2" s="1"/>
  <c r="AN7" i="2"/>
  <c r="AN5" i="2" s="1"/>
  <c r="AM7" i="2"/>
  <c r="AM5" i="2" s="1"/>
  <c r="AK7" i="2"/>
  <c r="AJ7" i="2"/>
  <c r="AJ5" i="2" s="1"/>
  <c r="AI7" i="2"/>
  <c r="AI5" i="2" s="1"/>
  <c r="AG7" i="2"/>
  <c r="AG5" i="2" s="1"/>
  <c r="AE7" i="2"/>
  <c r="AE5" i="2" s="1"/>
  <c r="AD7" i="2"/>
  <c r="AD5" i="2" s="1"/>
  <c r="AB7" i="2"/>
  <c r="AA7" i="2"/>
  <c r="AA5" i="2" s="1"/>
  <c r="W7" i="2"/>
  <c r="W5" i="2" s="1"/>
  <c r="V7" i="2"/>
  <c r="V5" i="2" s="1"/>
  <c r="U7" i="2"/>
  <c r="U5" i="2" s="1"/>
  <c r="S7" i="2"/>
  <c r="S5" i="2" s="1"/>
  <c r="R7" i="2"/>
  <c r="Q7" i="2"/>
  <c r="Q5" i="2" s="1"/>
  <c r="O7" i="2"/>
  <c r="O5" i="2" s="1"/>
  <c r="J7" i="2"/>
  <c r="J5" i="2" s="1"/>
  <c r="I7" i="2"/>
  <c r="BC6" i="2"/>
  <c r="AH6" i="2"/>
  <c r="AC6" i="2"/>
  <c r="Y6" i="2"/>
  <c r="X6" i="2"/>
  <c r="M6" i="2"/>
  <c r="L6" i="2"/>
  <c r="K6" i="2"/>
  <c r="H6" i="2"/>
  <c r="E5" i="2"/>
  <c r="D5" i="2"/>
  <c r="AP59" i="1"/>
  <c r="DS59" i="1"/>
  <c r="DW60" i="1"/>
  <c r="DW59" i="1"/>
  <c r="AD33" i="1"/>
  <c r="D63" i="2" l="1"/>
  <c r="E63" i="2"/>
  <c r="F64" i="2"/>
  <c r="BC21" i="2"/>
  <c r="AC17" i="2"/>
  <c r="Y47" i="2"/>
  <c r="Y67" i="2" s="1"/>
  <c r="Y17" i="2"/>
  <c r="BC58" i="2"/>
  <c r="F10" i="2"/>
  <c r="AX20" i="2"/>
  <c r="F26" i="2"/>
  <c r="T5" i="2"/>
  <c r="BC17" i="2"/>
  <c r="BI58" i="2"/>
  <c r="AX7" i="2"/>
  <c r="AX5" i="2" s="1"/>
  <c r="BK35" i="2"/>
  <c r="M59" i="2"/>
  <c r="M58" i="2" s="1"/>
  <c r="AW17" i="2"/>
  <c r="G48" i="2"/>
  <c r="G47" i="2" s="1"/>
  <c r="G67" i="2" s="1"/>
  <c r="AL7" i="2"/>
  <c r="Z16" i="2"/>
  <c r="K38" i="2"/>
  <c r="M45" i="2"/>
  <c r="AC58" i="2"/>
  <c r="F60" i="2"/>
  <c r="BK64" i="2"/>
  <c r="Z32" i="2"/>
  <c r="AH17" i="2"/>
  <c r="AZ20" i="2"/>
  <c r="BF27" i="2"/>
  <c r="BF66" i="2" s="1"/>
  <c r="BI27" i="2"/>
  <c r="M28" i="2"/>
  <c r="F42" i="2"/>
  <c r="Z24" i="2"/>
  <c r="AT27" i="2"/>
  <c r="AO32" i="2"/>
  <c r="X47" i="2"/>
  <c r="X67" i="2" s="1"/>
  <c r="G8" i="2"/>
  <c r="F8" i="2" s="1"/>
  <c r="AY20" i="2"/>
  <c r="S20" i="2"/>
  <c r="Q27" i="2"/>
  <c r="Q66" i="2" s="1"/>
  <c r="T27" i="2"/>
  <c r="AM27" i="2"/>
  <c r="AO38" i="2"/>
  <c r="Z11" i="2"/>
  <c r="Z19" i="2"/>
  <c r="H47" i="2"/>
  <c r="H67" i="2" s="1"/>
  <c r="F50" i="2"/>
  <c r="F51" i="2"/>
  <c r="Z57" i="2"/>
  <c r="Z12" i="2"/>
  <c r="X27" i="2"/>
  <c r="H7" i="2"/>
  <c r="H5" i="2" s="1"/>
  <c r="AC7" i="2"/>
  <c r="AR7" i="2"/>
  <c r="AF7" i="2"/>
  <c r="AY7" i="2"/>
  <c r="AY5" i="2" s="1"/>
  <c r="Z14" i="2"/>
  <c r="Z18" i="2"/>
  <c r="K21" i="2"/>
  <c r="K20" i="2" s="1"/>
  <c r="BA20" i="2"/>
  <c r="M24" i="2"/>
  <c r="J27" i="2"/>
  <c r="J66" i="2" s="1"/>
  <c r="AC28" i="2"/>
  <c r="AI27" i="2"/>
  <c r="AI63" i="2" s="1"/>
  <c r="BA27" i="2"/>
  <c r="BC28" i="2"/>
  <c r="AW28" i="2"/>
  <c r="AC32" i="2"/>
  <c r="Z52" i="2"/>
  <c r="AC56" i="2"/>
  <c r="M19" i="2"/>
  <c r="F19" i="2" s="1"/>
  <c r="AU21" i="2"/>
  <c r="AU20" i="2" s="1"/>
  <c r="Z23" i="2"/>
  <c r="BB20" i="2"/>
  <c r="AF32" i="2"/>
  <c r="AL32" i="2"/>
  <c r="AU32" i="2"/>
  <c r="BK36" i="2"/>
  <c r="O27" i="2"/>
  <c r="O63" i="2" s="1"/>
  <c r="M48" i="2"/>
  <c r="M47" i="2" s="1"/>
  <c r="M67" i="2" s="1"/>
  <c r="Z48" i="2"/>
  <c r="Z58" i="2"/>
  <c r="Z13" i="2"/>
  <c r="L27" i="2"/>
  <c r="F30" i="2"/>
  <c r="F40" i="2"/>
  <c r="BK57" i="2"/>
  <c r="BK56" i="2" s="1"/>
  <c r="Z59" i="2"/>
  <c r="L5" i="2"/>
  <c r="X21" i="2"/>
  <c r="X20" i="2" s="1"/>
  <c r="F31" i="2"/>
  <c r="S27" i="2"/>
  <c r="AW58" i="2"/>
  <c r="AR21" i="2"/>
  <c r="AR20" i="2" s="1"/>
  <c r="AH21" i="2"/>
  <c r="AH20" i="2" s="1"/>
  <c r="U27" i="2"/>
  <c r="AA27" i="2"/>
  <c r="AA66" i="2" s="1"/>
  <c r="AP27" i="2"/>
  <c r="Z33" i="2"/>
  <c r="AC38" i="2"/>
  <c r="AR38" i="2"/>
  <c r="BK40" i="2"/>
  <c r="BC41" i="2"/>
  <c r="BK41" i="2" s="1"/>
  <c r="AH47" i="2"/>
  <c r="AH67" i="2" s="1"/>
  <c r="K56" i="2"/>
  <c r="T58" i="2"/>
  <c r="F62" i="2"/>
  <c r="R5" i="2"/>
  <c r="AQ20" i="2"/>
  <c r="BK22" i="2"/>
  <c r="K17" i="2"/>
  <c r="N27" i="2"/>
  <c r="AB5" i="2"/>
  <c r="AC5" i="2" s="1"/>
  <c r="AK5" i="2"/>
  <c r="AL5" i="2" s="1"/>
  <c r="BK13" i="2"/>
  <c r="BI20" i="2"/>
  <c r="BK26" i="2"/>
  <c r="I27" i="2"/>
  <c r="W27" i="2"/>
  <c r="AF28" i="2"/>
  <c r="AR28" i="2"/>
  <c r="BG27" i="2"/>
  <c r="K32" i="2"/>
  <c r="AH32" i="2"/>
  <c r="F36" i="2"/>
  <c r="AH38" i="2"/>
  <c r="BD38" i="2"/>
  <c r="BD27" i="2" s="1"/>
  <c r="O67" i="2"/>
  <c r="Y7" i="2"/>
  <c r="Y5" i="2" s="1"/>
  <c r="Z9" i="2"/>
  <c r="F12" i="2"/>
  <c r="Z15" i="2"/>
  <c r="BK16" i="2"/>
  <c r="N17" i="2"/>
  <c r="AF21" i="2"/>
  <c r="AF20" i="2" s="1"/>
  <c r="Z22" i="2"/>
  <c r="R27" i="2"/>
  <c r="Z38" i="2"/>
  <c r="AL38" i="2"/>
  <c r="AU38" i="2"/>
  <c r="AR5" i="2"/>
  <c r="AO7" i="2"/>
  <c r="AU7" i="2"/>
  <c r="BK15" i="2"/>
  <c r="BG20" i="2"/>
  <c r="AW21" i="2"/>
  <c r="AB27" i="2"/>
  <c r="Z39" i="2"/>
  <c r="AU5" i="2"/>
  <c r="F14" i="2"/>
  <c r="AQ27" i="2"/>
  <c r="G38" i="2"/>
  <c r="BK14" i="2"/>
  <c r="G17" i="2"/>
  <c r="AH28" i="2"/>
  <c r="AO28" i="2"/>
  <c r="AN27" i="2"/>
  <c r="AZ27" i="2"/>
  <c r="AR32" i="2"/>
  <c r="AX38" i="2"/>
  <c r="AY38" i="2"/>
  <c r="AY27" i="2" s="1"/>
  <c r="AW44" i="2"/>
  <c r="BK44" i="2" s="1"/>
  <c r="AC67" i="2"/>
  <c r="X17" i="2"/>
  <c r="AC21" i="2"/>
  <c r="AC20" i="2" s="1"/>
  <c r="F25" i="2"/>
  <c r="AG27" i="2"/>
  <c r="AG66" i="2" s="1"/>
  <c r="AL28" i="2"/>
  <c r="AS27" i="2"/>
  <c r="G28" i="2"/>
  <c r="AF38" i="2"/>
  <c r="Z53" i="2"/>
  <c r="BK54" i="2"/>
  <c r="BK53" i="2"/>
  <c r="Z56" i="2"/>
  <c r="Z62" i="2"/>
  <c r="BK46" i="2"/>
  <c r="BK45" i="2" s="1"/>
  <c r="BK49" i="2"/>
  <c r="AW47" i="2"/>
  <c r="AW67" i="2" s="1"/>
  <c r="BK52" i="2"/>
  <c r="BK55" i="2"/>
  <c r="F61" i="2"/>
  <c r="G6" i="2"/>
  <c r="AF5" i="2"/>
  <c r="Z8" i="2"/>
  <c r="X7" i="2"/>
  <c r="AO5" i="2"/>
  <c r="M9" i="2"/>
  <c r="M7" i="2" s="1"/>
  <c r="M5" i="2" s="1"/>
  <c r="N7" i="2"/>
  <c r="Z6" i="2"/>
  <c r="AW7" i="2"/>
  <c r="AW5" i="2" s="1"/>
  <c r="BK11" i="2"/>
  <c r="F11" i="2"/>
  <c r="BI7" i="2"/>
  <c r="BC9" i="2"/>
  <c r="K7" i="2"/>
  <c r="I5" i="2"/>
  <c r="K5" i="2" s="1"/>
  <c r="F16" i="2"/>
  <c r="AH7" i="2"/>
  <c r="AH5" i="2" s="1"/>
  <c r="BK18" i="2"/>
  <c r="AO21" i="2"/>
  <c r="AO20" i="2" s="1"/>
  <c r="BK23" i="2"/>
  <c r="F23" i="2"/>
  <c r="BC24" i="2"/>
  <c r="F13" i="2"/>
  <c r="BH17" i="2"/>
  <c r="BK25" i="2"/>
  <c r="AD27" i="2"/>
  <c r="AV27" i="2"/>
  <c r="AV66" i="2" s="1"/>
  <c r="Y28" i="2"/>
  <c r="Z29" i="2"/>
  <c r="BC33" i="2"/>
  <c r="BC32" i="2" s="1"/>
  <c r="BH32" i="2"/>
  <c r="BH27" i="2" s="1"/>
  <c r="BK10" i="2"/>
  <c r="F15" i="2"/>
  <c r="AB20" i="2"/>
  <c r="Y21" i="2"/>
  <c r="K28" i="2"/>
  <c r="BJ27" i="2"/>
  <c r="BJ66" i="2" s="1"/>
  <c r="F33" i="2"/>
  <c r="F35" i="2"/>
  <c r="M21" i="2"/>
  <c r="G21" i="2"/>
  <c r="G20" i="2" s="1"/>
  <c r="F22" i="2"/>
  <c r="F18" i="2"/>
  <c r="BK12" i="2"/>
  <c r="AW24" i="2"/>
  <c r="AJ27" i="2"/>
  <c r="AU28" i="2"/>
  <c r="BB27" i="2"/>
  <c r="F29" i="2"/>
  <c r="H27" i="2"/>
  <c r="V27" i="2"/>
  <c r="BK30" i="2"/>
  <c r="AE27" i="2"/>
  <c r="AK27" i="2"/>
  <c r="G32" i="2"/>
  <c r="BK37" i="2"/>
  <c r="F37" i="2"/>
  <c r="M32" i="2"/>
  <c r="AW32" i="2"/>
  <c r="BK34" i="2"/>
  <c r="BK29" i="2"/>
  <c r="F34" i="2"/>
  <c r="AL21" i="2"/>
  <c r="AL20" i="2" s="1"/>
  <c r="Z25" i="2"/>
  <c r="BK31" i="2"/>
  <c r="P32" i="2"/>
  <c r="BE38" i="2"/>
  <c r="BE27" i="2" s="1"/>
  <c r="BE66" i="2" s="1"/>
  <c r="M39" i="2"/>
  <c r="BC39" i="2"/>
  <c r="AW43" i="2"/>
  <c r="F43" i="2" s="1"/>
  <c r="F46" i="2"/>
  <c r="F45" i="2" s="1"/>
  <c r="K47" i="2"/>
  <c r="AC47" i="2"/>
  <c r="BI47" i="2"/>
  <c r="BI67" i="2" s="1"/>
  <c r="F49" i="2"/>
  <c r="F57" i="2"/>
  <c r="F56" i="2" s="1"/>
  <c r="S58" i="2"/>
  <c r="BK60" i="2"/>
  <c r="BK51" i="2"/>
  <c r="BK61" i="2"/>
  <c r="G45" i="2"/>
  <c r="BC48" i="2"/>
  <c r="BC47" i="2" s="1"/>
  <c r="BC67" i="2" s="1"/>
  <c r="BK50" i="2"/>
  <c r="F53" i="2"/>
  <c r="F55" i="2"/>
  <c r="BK62" i="2"/>
  <c r="F41" i="2"/>
  <c r="F52" i="2"/>
  <c r="F54" i="2"/>
  <c r="BK42" i="2"/>
  <c r="K58" i="2"/>
  <c r="K67" i="2"/>
  <c r="AD39" i="1"/>
  <c r="AD9" i="1"/>
  <c r="X9" i="1"/>
  <c r="BA63" i="2" l="1"/>
  <c r="BA65" i="2" s="1"/>
  <c r="AR27" i="2"/>
  <c r="Z67" i="2"/>
  <c r="AI66" i="2"/>
  <c r="AI68" i="2" s="1"/>
  <c r="Z17" i="2"/>
  <c r="AZ66" i="2"/>
  <c r="BC38" i="2"/>
  <c r="M17" i="2"/>
  <c r="BK19" i="2"/>
  <c r="BK17" i="2" s="1"/>
  <c r="M20" i="2"/>
  <c r="Z47" i="2"/>
  <c r="BK59" i="2"/>
  <c r="AY63" i="2"/>
  <c r="AY65" i="2" s="1"/>
  <c r="AC27" i="2"/>
  <c r="K27" i="2"/>
  <c r="F28" i="2"/>
  <c r="L66" i="2"/>
  <c r="F17" i="2"/>
  <c r="R66" i="2"/>
  <c r="AA63" i="2"/>
  <c r="AA68" i="2" s="1"/>
  <c r="Q63" i="2"/>
  <c r="Q68" i="2" s="1"/>
  <c r="BG66" i="2"/>
  <c r="AY66" i="2"/>
  <c r="S66" i="2"/>
  <c r="G7" i="2"/>
  <c r="G5" i="2" s="1"/>
  <c r="BH63" i="2"/>
  <c r="BH65" i="2" s="1"/>
  <c r="AZ63" i="2"/>
  <c r="AZ65" i="2" s="1"/>
  <c r="BF63" i="2"/>
  <c r="BF68" i="2" s="1"/>
  <c r="L63" i="2"/>
  <c r="AO27" i="2"/>
  <c r="BA66" i="2"/>
  <c r="BK21" i="2"/>
  <c r="F59" i="2"/>
  <c r="F58" i="2" s="1"/>
  <c r="O66" i="2"/>
  <c r="W63" i="2"/>
  <c r="W65" i="2" s="1"/>
  <c r="AH27" i="2"/>
  <c r="AH66" i="2" s="1"/>
  <c r="F48" i="2"/>
  <c r="F47" i="2" s="1"/>
  <c r="F67" i="2" s="1"/>
  <c r="T63" i="2"/>
  <c r="T65" i="2" s="1"/>
  <c r="AW20" i="2"/>
  <c r="J63" i="2"/>
  <c r="J65" i="2" s="1"/>
  <c r="F44" i="2"/>
  <c r="BK9" i="2"/>
  <c r="AG63" i="2"/>
  <c r="AG65" i="2" s="1"/>
  <c r="BK8" i="2"/>
  <c r="BG63" i="2"/>
  <c r="R63" i="2"/>
  <c r="AU27" i="2"/>
  <c r="BD63" i="2"/>
  <c r="BD65" i="2" s="1"/>
  <c r="BD66" i="2"/>
  <c r="AX27" i="2"/>
  <c r="AX66" i="2" s="1"/>
  <c r="AB63" i="2"/>
  <c r="W66" i="2"/>
  <c r="T66" i="2"/>
  <c r="F24" i="2"/>
  <c r="F9" i="2"/>
  <c r="F7" i="2" s="1"/>
  <c r="AF27" i="2"/>
  <c r="AB66" i="2"/>
  <c r="AC66" i="2" s="1"/>
  <c r="BC7" i="2"/>
  <c r="BC5" i="2" s="1"/>
  <c r="AL27" i="2"/>
  <c r="S63" i="2"/>
  <c r="Z7" i="2"/>
  <c r="BH66" i="2"/>
  <c r="G27" i="2"/>
  <c r="V63" i="2"/>
  <c r="V65" i="2" s="1"/>
  <c r="P27" i="2"/>
  <c r="BK28" i="2"/>
  <c r="BK33" i="2"/>
  <c r="BK32" i="2" s="1"/>
  <c r="F21" i="2"/>
  <c r="F32" i="2"/>
  <c r="BK43" i="2"/>
  <c r="AV63" i="2"/>
  <c r="BI5" i="2"/>
  <c r="H66" i="2"/>
  <c r="H63" i="2"/>
  <c r="BE63" i="2"/>
  <c r="AI65" i="2"/>
  <c r="BC20" i="2"/>
  <c r="X5" i="2"/>
  <c r="V66" i="2"/>
  <c r="N5" i="2"/>
  <c r="F39" i="2"/>
  <c r="M38" i="2"/>
  <c r="M27" i="2" s="1"/>
  <c r="BK39" i="2"/>
  <c r="BK24" i="2"/>
  <c r="Z21" i="2"/>
  <c r="Z20" i="2" s="1"/>
  <c r="Y20" i="2"/>
  <c r="I66" i="2"/>
  <c r="K66" i="2" s="1"/>
  <c r="I63" i="2"/>
  <c r="BB66" i="2"/>
  <c r="BJ63" i="2"/>
  <c r="BK48" i="2"/>
  <c r="BK47" i="2" s="1"/>
  <c r="BK67" i="2" s="1"/>
  <c r="AW38" i="2"/>
  <c r="Y27" i="2"/>
  <c r="Z28" i="2"/>
  <c r="O65" i="2"/>
  <c r="BB63" i="2"/>
  <c r="BK6" i="2"/>
  <c r="F6" i="2"/>
  <c r="CL43" i="1"/>
  <c r="DP39" i="1"/>
  <c r="DS9" i="1"/>
  <c r="AP9" i="1"/>
  <c r="R8" i="1"/>
  <c r="L8" i="1"/>
  <c r="BA68" i="2" l="1"/>
  <c r="BC27" i="2"/>
  <c r="BC66" i="2" s="1"/>
  <c r="R68" i="2"/>
  <c r="M66" i="2"/>
  <c r="BK58" i="2"/>
  <c r="AY68" i="2"/>
  <c r="BD68" i="2"/>
  <c r="BK7" i="2"/>
  <c r="BK5" i="2" s="1"/>
  <c r="L68" i="2"/>
  <c r="S68" i="2"/>
  <c r="BF65" i="2"/>
  <c r="BG68" i="2"/>
  <c r="AZ68" i="2"/>
  <c r="F20" i="2"/>
  <c r="BG65" i="2"/>
  <c r="AA65" i="2"/>
  <c r="Q65" i="2"/>
  <c r="L65" i="2"/>
  <c r="AC63" i="2"/>
  <c r="AC68" i="2" s="1"/>
  <c r="BH68" i="2"/>
  <c r="T68" i="2"/>
  <c r="F38" i="2"/>
  <c r="F27" i="2" s="1"/>
  <c r="AH63" i="2"/>
  <c r="AH68" i="2" s="1"/>
  <c r="O68" i="2"/>
  <c r="AB65" i="2"/>
  <c r="S65" i="2"/>
  <c r="J68" i="2"/>
  <c r="R65" i="2"/>
  <c r="AG68" i="2"/>
  <c r="Y66" i="2"/>
  <c r="AX63" i="2"/>
  <c r="AB68" i="2"/>
  <c r="F5" i="2"/>
  <c r="V68" i="2"/>
  <c r="BJ65" i="2"/>
  <c r="BJ68" i="2"/>
  <c r="I68" i="2"/>
  <c r="I65" i="2"/>
  <c r="K65" i="2" s="1"/>
  <c r="M63" i="2"/>
  <c r="BK38" i="2"/>
  <c r="BK20" i="2"/>
  <c r="N66" i="2"/>
  <c r="N63" i="2"/>
  <c r="BE65" i="2"/>
  <c r="BE68" i="2"/>
  <c r="Z27" i="2"/>
  <c r="Y63" i="2"/>
  <c r="X66" i="2"/>
  <c r="X63" i="2"/>
  <c r="Z5" i="2"/>
  <c r="AV65" i="2"/>
  <c r="AV68" i="2"/>
  <c r="P66" i="2"/>
  <c r="P63" i="2"/>
  <c r="K63" i="2"/>
  <c r="K68" i="2" s="1"/>
  <c r="BB68" i="2"/>
  <c r="BB65" i="2"/>
  <c r="G66" i="2"/>
  <c r="G63" i="2"/>
  <c r="H68" i="2"/>
  <c r="H65" i="2"/>
  <c r="BI63" i="2"/>
  <c r="BI66" i="2"/>
  <c r="AW27" i="2"/>
  <c r="CE68" i="1"/>
  <c r="CD68" i="1"/>
  <c r="CC68" i="1"/>
  <c r="CB68" i="1"/>
  <c r="CA68" i="1"/>
  <c r="BZ68" i="1"/>
  <c r="BY68" i="1"/>
  <c r="BX68" i="1"/>
  <c r="BW68" i="1"/>
  <c r="BV68" i="1"/>
  <c r="BU68" i="1"/>
  <c r="BT68" i="1"/>
  <c r="DN67" i="1"/>
  <c r="DH67" i="1"/>
  <c r="DD67" i="1"/>
  <c r="CV67" i="1"/>
  <c r="CW67" i="1" s="1"/>
  <c r="CP67" i="1"/>
  <c r="CQ67" i="1" s="1"/>
  <c r="CO67" i="1"/>
  <c r="CL67" i="1"/>
  <c r="BR67" i="1"/>
  <c r="BS67" i="1" s="1"/>
  <c r="BL67" i="1"/>
  <c r="BK67" i="1"/>
  <c r="BA67" i="1"/>
  <c r="AZ67" i="1"/>
  <c r="AY67" i="1"/>
  <c r="AP67" i="1"/>
  <c r="AN67" i="1"/>
  <c r="AH67" i="1"/>
  <c r="P67" i="1"/>
  <c r="Q67" i="1" s="1"/>
  <c r="DX64" i="1"/>
  <c r="DU64" i="1"/>
  <c r="DR64" i="1"/>
  <c r="DO64" i="1"/>
  <c r="DL64" i="1"/>
  <c r="DI64" i="1"/>
  <c r="DF64" i="1"/>
  <c r="DB64" i="1"/>
  <c r="DA64" i="1"/>
  <c r="DC64" i="1" s="1"/>
  <c r="CZ64" i="1"/>
  <c r="CW64" i="1"/>
  <c r="CT64" i="1"/>
  <c r="CQ64" i="1"/>
  <c r="CN64" i="1"/>
  <c r="CK64" i="1"/>
  <c r="CJ64" i="1"/>
  <c r="CI64" i="1"/>
  <c r="CH64" i="1"/>
  <c r="BS64" i="1"/>
  <c r="BP64" i="1"/>
  <c r="BM64" i="1"/>
  <c r="BL64" i="1"/>
  <c r="BK64" i="1"/>
  <c r="BG64" i="1"/>
  <c r="BD64" i="1"/>
  <c r="BC64" i="1"/>
  <c r="BA64" i="1"/>
  <c r="AX64" i="1"/>
  <c r="AR64" i="1"/>
  <c r="AO64" i="1"/>
  <c r="AL64" i="1"/>
  <c r="AI64" i="1"/>
  <c r="AF64" i="1"/>
  <c r="AC64" i="1"/>
  <c r="Z64" i="1"/>
  <c r="W64" i="1"/>
  <c r="T64" i="1"/>
  <c r="Q64" i="1"/>
  <c r="N64" i="1"/>
  <c r="K64" i="1"/>
  <c r="EO63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DX62" i="1"/>
  <c r="DU62" i="1"/>
  <c r="DR62" i="1"/>
  <c r="DO62" i="1"/>
  <c r="DL62" i="1"/>
  <c r="DI62" i="1"/>
  <c r="DF62" i="1"/>
  <c r="DB62" i="1"/>
  <c r="DC62" i="1" s="1"/>
  <c r="DA62" i="1"/>
  <c r="CZ62" i="1"/>
  <c r="CW62" i="1"/>
  <c r="CT62" i="1"/>
  <c r="CQ62" i="1"/>
  <c r="CN62" i="1"/>
  <c r="CJ62" i="1"/>
  <c r="CK62" i="1" s="1"/>
  <c r="CI62" i="1"/>
  <c r="CH62" i="1"/>
  <c r="BS62" i="1"/>
  <c r="BP62" i="1"/>
  <c r="BO62" i="1"/>
  <c r="BN62" i="1"/>
  <c r="BM62" i="1"/>
  <c r="BG62" i="1"/>
  <c r="BC62" i="1"/>
  <c r="BB62" i="1"/>
  <c r="BA62" i="1"/>
  <c r="AX62" i="1"/>
  <c r="AR62" i="1"/>
  <c r="AO62" i="1"/>
  <c r="AL62" i="1"/>
  <c r="AI62" i="1"/>
  <c r="AF62" i="1"/>
  <c r="AC62" i="1"/>
  <c r="Z62" i="1"/>
  <c r="V62" i="1"/>
  <c r="U62" i="1"/>
  <c r="T62" i="1"/>
  <c r="Q62" i="1"/>
  <c r="N62" i="1"/>
  <c r="J62" i="1"/>
  <c r="I62" i="1"/>
  <c r="G62" i="1"/>
  <c r="BA61" i="1"/>
  <c r="V61" i="1"/>
  <c r="U61" i="1"/>
  <c r="J61" i="1"/>
  <c r="I61" i="1"/>
  <c r="DY61" i="1" s="1"/>
  <c r="F61" i="1"/>
  <c r="DX60" i="1"/>
  <c r="DR60" i="1"/>
  <c r="DF60" i="1"/>
  <c r="DB60" i="1"/>
  <c r="DZ60" i="1" s="1"/>
  <c r="DA60" i="1"/>
  <c r="CZ60" i="1"/>
  <c r="CN60" i="1"/>
  <c r="CJ60" i="1"/>
  <c r="G60" i="1" s="1"/>
  <c r="CI60" i="1"/>
  <c r="BA60" i="1"/>
  <c r="Z60" i="1"/>
  <c r="V60" i="1"/>
  <c r="U60" i="1"/>
  <c r="W60" i="1" s="1"/>
  <c r="T60" i="1"/>
  <c r="Q60" i="1"/>
  <c r="N60" i="1"/>
  <c r="J60" i="1"/>
  <c r="I60" i="1"/>
  <c r="EL59" i="1"/>
  <c r="EK59" i="1"/>
  <c r="EJ59" i="1"/>
  <c r="EI59" i="1"/>
  <c r="EH59" i="1"/>
  <c r="EF59" i="1"/>
  <c r="EE59" i="1"/>
  <c r="ED59" i="1"/>
  <c r="EC59" i="1"/>
  <c r="EB59" i="1"/>
  <c r="DX59" i="1"/>
  <c r="DT59" i="1"/>
  <c r="EM59" i="1" s="1"/>
  <c r="DU59" i="1"/>
  <c r="DR59" i="1"/>
  <c r="DO59" i="1"/>
  <c r="DL59" i="1"/>
  <c r="DI59" i="1"/>
  <c r="DF59" i="1"/>
  <c r="DB59" i="1"/>
  <c r="DA59" i="1"/>
  <c r="CZ59" i="1"/>
  <c r="CW59" i="1"/>
  <c r="CT59" i="1"/>
  <c r="CQ59" i="1"/>
  <c r="CQ58" i="1" s="1"/>
  <c r="CN59" i="1"/>
  <c r="CK59" i="1"/>
  <c r="CJ59" i="1"/>
  <c r="CI59" i="1"/>
  <c r="CH59" i="1"/>
  <c r="BS59" i="1"/>
  <c r="BO59" i="1"/>
  <c r="BP59" i="1" s="1"/>
  <c r="BN59" i="1"/>
  <c r="BM59" i="1"/>
  <c r="BG59" i="1"/>
  <c r="BC59" i="1"/>
  <c r="BC58" i="1" s="1"/>
  <c r="BB59" i="1"/>
  <c r="BA59" i="1"/>
  <c r="AX59" i="1"/>
  <c r="AQ59" i="1"/>
  <c r="U59" i="1"/>
  <c r="AO59" i="1"/>
  <c r="AM59" i="1"/>
  <c r="AL59" i="1"/>
  <c r="AI59" i="1"/>
  <c r="AF59" i="1"/>
  <c r="AC59" i="1"/>
  <c r="Z59" i="1"/>
  <c r="T59" i="1"/>
  <c r="Q59" i="1"/>
  <c r="N59" i="1"/>
  <c r="J59" i="1"/>
  <c r="K59" i="1" s="1"/>
  <c r="I59" i="1"/>
  <c r="EK58" i="1"/>
  <c r="DX58" i="1"/>
  <c r="DW58" i="1"/>
  <c r="DV58" i="1"/>
  <c r="DT58" i="1"/>
  <c r="DS58" i="1"/>
  <c r="DQ58" i="1"/>
  <c r="DP58" i="1"/>
  <c r="DN58" i="1"/>
  <c r="DM58" i="1"/>
  <c r="DO58" i="1" s="1"/>
  <c r="DK58" i="1"/>
  <c r="DL58" i="1" s="1"/>
  <c r="DJ58" i="1"/>
  <c r="DH58" i="1"/>
  <c r="DG58" i="1"/>
  <c r="DI58" i="1" s="1"/>
  <c r="DF58" i="1"/>
  <c r="DE58" i="1"/>
  <c r="DD58" i="1"/>
  <c r="CY58" i="1"/>
  <c r="CZ58" i="1" s="1"/>
  <c r="CX58" i="1"/>
  <c r="CW58" i="1"/>
  <c r="CV58" i="1"/>
  <c r="CU58" i="1"/>
  <c r="CT58" i="1"/>
  <c r="CS58" i="1"/>
  <c r="CR58" i="1"/>
  <c r="CP58" i="1"/>
  <c r="CO58" i="1"/>
  <c r="CN58" i="1"/>
  <c r="CM58" i="1"/>
  <c r="CL58" i="1"/>
  <c r="CK58" i="1"/>
  <c r="CI58" i="1"/>
  <c r="CG58" i="1"/>
  <c r="EI58" i="1" s="1"/>
  <c r="CF58" i="1"/>
  <c r="BR58" i="1"/>
  <c r="BQ58" i="1"/>
  <c r="BS58" i="1" s="1"/>
  <c r="BN58" i="1"/>
  <c r="BL58" i="1"/>
  <c r="EH58" i="1" s="1"/>
  <c r="BK58" i="1"/>
  <c r="BM58" i="1" s="1"/>
  <c r="BF58" i="1"/>
  <c r="BG58" i="1" s="1"/>
  <c r="BE58" i="1"/>
  <c r="BA58" i="1"/>
  <c r="AX58" i="1"/>
  <c r="AW58" i="1"/>
  <c r="AV58" i="1"/>
  <c r="AP58" i="1"/>
  <c r="AO58" i="1"/>
  <c r="AN58" i="1"/>
  <c r="AM58" i="1"/>
  <c r="EF58" i="1" s="1"/>
  <c r="AK58" i="1"/>
  <c r="AJ58" i="1"/>
  <c r="AH58" i="1"/>
  <c r="AG58" i="1"/>
  <c r="AI58" i="1" s="1"/>
  <c r="AE58" i="1"/>
  <c r="AD58" i="1"/>
  <c r="AB58" i="1"/>
  <c r="AA58" i="1"/>
  <c r="AC58" i="1" s="1"/>
  <c r="Y58" i="1"/>
  <c r="X58" i="1"/>
  <c r="ED58" i="1" s="1"/>
  <c r="U58" i="1"/>
  <c r="S58" i="1"/>
  <c r="R58" i="1"/>
  <c r="Q58" i="1"/>
  <c r="P58" i="1"/>
  <c r="O58" i="1"/>
  <c r="M58" i="1"/>
  <c r="L58" i="1"/>
  <c r="I58" i="1"/>
  <c r="EM57" i="1"/>
  <c r="EL57" i="1"/>
  <c r="EK57" i="1"/>
  <c r="EI57" i="1"/>
  <c r="EH57" i="1"/>
  <c r="EG57" i="1"/>
  <c r="EF57" i="1"/>
  <c r="EE57" i="1"/>
  <c r="ED57" i="1"/>
  <c r="EC57" i="1"/>
  <c r="EB57" i="1"/>
  <c r="DX57" i="1"/>
  <c r="DU57" i="1"/>
  <c r="DR57" i="1"/>
  <c r="DO57" i="1"/>
  <c r="DL57" i="1"/>
  <c r="DI57" i="1"/>
  <c r="DF57" i="1"/>
  <c r="DC57" i="1"/>
  <c r="DB57" i="1"/>
  <c r="DA57" i="1"/>
  <c r="CZ57" i="1"/>
  <c r="CW57" i="1"/>
  <c r="CT57" i="1"/>
  <c r="CQ57" i="1"/>
  <c r="CN57" i="1"/>
  <c r="CJ57" i="1"/>
  <c r="CI57" i="1"/>
  <c r="CI56" i="1" s="1"/>
  <c r="CG57" i="1"/>
  <c r="CH57" i="1" s="1"/>
  <c r="BS57" i="1"/>
  <c r="BO57" i="1"/>
  <c r="BN57" i="1"/>
  <c r="BN56" i="1" s="1"/>
  <c r="BM57" i="1"/>
  <c r="BG57" i="1"/>
  <c r="BC57" i="1"/>
  <c r="BB57" i="1"/>
  <c r="BA57" i="1"/>
  <c r="AX57" i="1"/>
  <c r="AR57" i="1"/>
  <c r="AO57" i="1"/>
  <c r="AL57" i="1"/>
  <c r="AI57" i="1"/>
  <c r="AF57" i="1"/>
  <c r="AC57" i="1"/>
  <c r="Z57" i="1"/>
  <c r="V57" i="1"/>
  <c r="U57" i="1"/>
  <c r="T57" i="1"/>
  <c r="Q57" i="1"/>
  <c r="N57" i="1"/>
  <c r="J57" i="1"/>
  <c r="I57" i="1"/>
  <c r="EL56" i="1"/>
  <c r="ED56" i="1"/>
  <c r="DX56" i="1"/>
  <c r="DU56" i="1"/>
  <c r="DT56" i="1"/>
  <c r="EM56" i="1" s="1"/>
  <c r="DS56" i="1"/>
  <c r="DQ56" i="1"/>
  <c r="DR56" i="1" s="1"/>
  <c r="DP56" i="1"/>
  <c r="DO56" i="1"/>
  <c r="DN56" i="1"/>
  <c r="DM56" i="1"/>
  <c r="DK56" i="1"/>
  <c r="DJ56" i="1"/>
  <c r="DH56" i="1"/>
  <c r="DI56" i="1" s="1"/>
  <c r="DG56" i="1"/>
  <c r="DE56" i="1"/>
  <c r="DD56" i="1"/>
  <c r="EK56" i="1" s="1"/>
  <c r="DC56" i="1"/>
  <c r="DB56" i="1"/>
  <c r="DA56" i="1"/>
  <c r="CY56" i="1"/>
  <c r="CZ56" i="1" s="1"/>
  <c r="CX56" i="1"/>
  <c r="CV56" i="1"/>
  <c r="CW56" i="1" s="1"/>
  <c r="CU56" i="1"/>
  <c r="CS56" i="1"/>
  <c r="CT56" i="1" s="1"/>
  <c r="CR56" i="1"/>
  <c r="CP56" i="1"/>
  <c r="CQ56" i="1" s="1"/>
  <c r="CO56" i="1"/>
  <c r="CM56" i="1"/>
  <c r="CL56" i="1"/>
  <c r="CF56" i="1"/>
  <c r="BR56" i="1"/>
  <c r="BS56" i="1" s="1"/>
  <c r="BQ56" i="1"/>
  <c r="BL56" i="1"/>
  <c r="BK56" i="1"/>
  <c r="BG56" i="1"/>
  <c r="BF56" i="1"/>
  <c r="BE56" i="1"/>
  <c r="BC56" i="1"/>
  <c r="BA56" i="1"/>
  <c r="AX56" i="1"/>
  <c r="AW56" i="1"/>
  <c r="AV56" i="1"/>
  <c r="AR56" i="1"/>
  <c r="AQ56" i="1"/>
  <c r="EG56" i="1" s="1"/>
  <c r="AP56" i="1"/>
  <c r="AO56" i="1"/>
  <c r="AN56" i="1"/>
  <c r="AM56" i="1"/>
  <c r="EF56" i="1" s="1"/>
  <c r="AL56" i="1"/>
  <c r="AK56" i="1"/>
  <c r="AJ56" i="1"/>
  <c r="AI56" i="1"/>
  <c r="AH56" i="1"/>
  <c r="AG56" i="1"/>
  <c r="AF56" i="1"/>
  <c r="AE56" i="1"/>
  <c r="AD56" i="1"/>
  <c r="EE56" i="1" s="1"/>
  <c r="AC56" i="1"/>
  <c r="AB56" i="1"/>
  <c r="AA56" i="1"/>
  <c r="Z56" i="1"/>
  <c r="Y56" i="1"/>
  <c r="X56" i="1"/>
  <c r="V56" i="1"/>
  <c r="S56" i="1"/>
  <c r="R56" i="1"/>
  <c r="Q56" i="1"/>
  <c r="P56" i="1"/>
  <c r="O56" i="1"/>
  <c r="M56" i="1"/>
  <c r="L56" i="1"/>
  <c r="J56" i="1"/>
  <c r="E56" i="1"/>
  <c r="D56" i="1"/>
  <c r="EM55" i="1"/>
  <c r="EL55" i="1"/>
  <c r="EK55" i="1"/>
  <c r="EI55" i="1"/>
  <c r="EH55" i="1"/>
  <c r="EG55" i="1"/>
  <c r="EF55" i="1"/>
  <c r="EE55" i="1"/>
  <c r="ED55" i="1"/>
  <c r="EC55" i="1"/>
  <c r="EB55" i="1"/>
  <c r="DX55" i="1"/>
  <c r="DU55" i="1"/>
  <c r="DR55" i="1"/>
  <c r="DO55" i="1"/>
  <c r="DL55" i="1"/>
  <c r="DI55" i="1"/>
  <c r="DF55" i="1"/>
  <c r="DC55" i="1"/>
  <c r="DB55" i="1"/>
  <c r="DA55" i="1"/>
  <c r="CZ55" i="1"/>
  <c r="CW55" i="1"/>
  <c r="CT55" i="1"/>
  <c r="CQ55" i="1"/>
  <c r="CN55" i="1"/>
  <c r="CJ55" i="1"/>
  <c r="CI55" i="1"/>
  <c r="CH55" i="1"/>
  <c r="BS55" i="1"/>
  <c r="BP55" i="1"/>
  <c r="BM55" i="1"/>
  <c r="BG55" i="1"/>
  <c r="BD55" i="1"/>
  <c r="BA55" i="1"/>
  <c r="AX55" i="1"/>
  <c r="AR55" i="1"/>
  <c r="AO55" i="1"/>
  <c r="AL55" i="1"/>
  <c r="AI55" i="1"/>
  <c r="AF55" i="1"/>
  <c r="AC55" i="1"/>
  <c r="Z55" i="1"/>
  <c r="V55" i="1"/>
  <c r="U55" i="1"/>
  <c r="W55" i="1" s="1"/>
  <c r="T55" i="1"/>
  <c r="Q55" i="1"/>
  <c r="N55" i="1"/>
  <c r="J55" i="1"/>
  <c r="I55" i="1"/>
  <c r="K55" i="1" s="1"/>
  <c r="G55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DY54" i="1"/>
  <c r="DX54" i="1"/>
  <c r="DU54" i="1"/>
  <c r="DR54" i="1"/>
  <c r="DO54" i="1"/>
  <c r="DL54" i="1"/>
  <c r="DI54" i="1"/>
  <c r="DF54" i="1"/>
  <c r="DB54" i="1"/>
  <c r="DC54" i="1" s="1"/>
  <c r="DA54" i="1"/>
  <c r="CZ54" i="1"/>
  <c r="CW54" i="1"/>
  <c r="CT54" i="1"/>
  <c r="CQ54" i="1"/>
  <c r="CN54" i="1"/>
  <c r="CJ54" i="1"/>
  <c r="CI54" i="1"/>
  <c r="CH54" i="1"/>
  <c r="BS54" i="1"/>
  <c r="BP54" i="1"/>
  <c r="BM54" i="1"/>
  <c r="BG54" i="1"/>
  <c r="BD54" i="1"/>
  <c r="BA54" i="1"/>
  <c r="AX54" i="1"/>
  <c r="AR54" i="1"/>
  <c r="AO54" i="1"/>
  <c r="AL54" i="1"/>
  <c r="AI54" i="1"/>
  <c r="AF54" i="1"/>
  <c r="AC54" i="1"/>
  <c r="Z54" i="1"/>
  <c r="V54" i="1"/>
  <c r="W54" i="1" s="1"/>
  <c r="U54" i="1"/>
  <c r="T54" i="1"/>
  <c r="Q54" i="1"/>
  <c r="N54" i="1"/>
  <c r="J54" i="1"/>
  <c r="I54" i="1"/>
  <c r="F54" i="1"/>
  <c r="EM53" i="1"/>
  <c r="EL53" i="1"/>
  <c r="EK53" i="1"/>
  <c r="EI53" i="1"/>
  <c r="EH53" i="1"/>
  <c r="EG53" i="1"/>
  <c r="EF53" i="1"/>
  <c r="EE53" i="1"/>
  <c r="ED53" i="1"/>
  <c r="EC53" i="1"/>
  <c r="EB53" i="1"/>
  <c r="DX53" i="1"/>
  <c r="DU53" i="1"/>
  <c r="DR53" i="1"/>
  <c r="DO53" i="1"/>
  <c r="DL53" i="1"/>
  <c r="DI53" i="1"/>
  <c r="DF53" i="1"/>
  <c r="DB53" i="1"/>
  <c r="DA53" i="1"/>
  <c r="DC53" i="1" s="1"/>
  <c r="CZ53" i="1"/>
  <c r="CW53" i="1"/>
  <c r="CT53" i="1"/>
  <c r="CQ53" i="1"/>
  <c r="CN53" i="1"/>
  <c r="CJ53" i="1"/>
  <c r="CI53" i="1"/>
  <c r="CH53" i="1"/>
  <c r="BS53" i="1"/>
  <c r="BO53" i="1"/>
  <c r="BN53" i="1"/>
  <c r="BM53" i="1"/>
  <c r="BG53" i="1"/>
  <c r="BC53" i="1"/>
  <c r="BB53" i="1"/>
  <c r="BD53" i="1" s="1"/>
  <c r="BA53" i="1"/>
  <c r="AX53" i="1"/>
  <c r="AR53" i="1"/>
  <c r="AO53" i="1"/>
  <c r="AL53" i="1"/>
  <c r="AI53" i="1"/>
  <c r="AF53" i="1"/>
  <c r="AC53" i="1"/>
  <c r="Z53" i="1"/>
  <c r="V53" i="1"/>
  <c r="U53" i="1"/>
  <c r="T53" i="1"/>
  <c r="Q53" i="1"/>
  <c r="N53" i="1"/>
  <c r="J53" i="1"/>
  <c r="I53" i="1"/>
  <c r="K53" i="1" s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Y52" i="1"/>
  <c r="DX52" i="1"/>
  <c r="DU52" i="1"/>
  <c r="DR52" i="1"/>
  <c r="DO52" i="1"/>
  <c r="DL52" i="1"/>
  <c r="DI52" i="1"/>
  <c r="DF52" i="1"/>
  <c r="DB52" i="1"/>
  <c r="DC52" i="1" s="1"/>
  <c r="DA52" i="1"/>
  <c r="CZ52" i="1"/>
  <c r="CW52" i="1"/>
  <c r="CT52" i="1"/>
  <c r="CQ52" i="1"/>
  <c r="CN52" i="1"/>
  <c r="CJ52" i="1"/>
  <c r="CI52" i="1"/>
  <c r="CH52" i="1"/>
  <c r="BS52" i="1"/>
  <c r="BP52" i="1"/>
  <c r="BO52" i="1"/>
  <c r="BN52" i="1"/>
  <c r="BM52" i="1"/>
  <c r="BG52" i="1"/>
  <c r="BD52" i="1"/>
  <c r="BC52" i="1"/>
  <c r="BB52" i="1"/>
  <c r="BA52" i="1"/>
  <c r="AX52" i="1"/>
  <c r="AR52" i="1"/>
  <c r="AO52" i="1"/>
  <c r="AL52" i="1"/>
  <c r="AI52" i="1"/>
  <c r="AF52" i="1"/>
  <c r="AC52" i="1"/>
  <c r="Z52" i="1"/>
  <c r="W52" i="1"/>
  <c r="V52" i="1"/>
  <c r="U52" i="1"/>
  <c r="T52" i="1"/>
  <c r="Q52" i="1"/>
  <c r="N52" i="1"/>
  <c r="K52" i="1"/>
  <c r="J52" i="1"/>
  <c r="I52" i="1"/>
  <c r="F52" i="1"/>
  <c r="EM51" i="1"/>
  <c r="EL51" i="1"/>
  <c r="EK51" i="1"/>
  <c r="EI51" i="1"/>
  <c r="EH51" i="1"/>
  <c r="EG51" i="1"/>
  <c r="EF51" i="1"/>
  <c r="EE51" i="1"/>
  <c r="ED51" i="1"/>
  <c r="EC51" i="1"/>
  <c r="EB51" i="1"/>
  <c r="EN51" i="1" s="1"/>
  <c r="DX51" i="1"/>
  <c r="DU51" i="1"/>
  <c r="DR51" i="1"/>
  <c r="DO51" i="1"/>
  <c r="DL51" i="1"/>
  <c r="DI51" i="1"/>
  <c r="DF51" i="1"/>
  <c r="DB51" i="1"/>
  <c r="DA51" i="1"/>
  <c r="DY51" i="1" s="1"/>
  <c r="CZ51" i="1"/>
  <c r="CW51" i="1"/>
  <c r="CT51" i="1"/>
  <c r="CQ51" i="1"/>
  <c r="CN51" i="1"/>
  <c r="CK51" i="1"/>
  <c r="CJ51" i="1"/>
  <c r="CI51" i="1"/>
  <c r="EJ51" i="1" s="1"/>
  <c r="CH51" i="1"/>
  <c r="BS51" i="1"/>
  <c r="BP51" i="1"/>
  <c r="BM51" i="1"/>
  <c r="BG51" i="1"/>
  <c r="BD51" i="1"/>
  <c r="BA51" i="1"/>
  <c r="AX51" i="1"/>
  <c r="AR51" i="1"/>
  <c r="AO51" i="1"/>
  <c r="AL51" i="1"/>
  <c r="AI51" i="1"/>
  <c r="AF51" i="1"/>
  <c r="AC51" i="1"/>
  <c r="Z51" i="1"/>
  <c r="W51" i="1"/>
  <c r="V51" i="1"/>
  <c r="U51" i="1"/>
  <c r="T51" i="1"/>
  <c r="Q51" i="1"/>
  <c r="N51" i="1"/>
  <c r="K51" i="1"/>
  <c r="J51" i="1"/>
  <c r="DZ51" i="1" s="1"/>
  <c r="EA51" i="1" s="1"/>
  <c r="I51" i="1"/>
  <c r="G51" i="1"/>
  <c r="F51" i="1"/>
  <c r="EM50" i="1"/>
  <c r="EL50" i="1"/>
  <c r="EK50" i="1"/>
  <c r="EI50" i="1"/>
  <c r="EH50" i="1"/>
  <c r="EG50" i="1"/>
  <c r="EF50" i="1"/>
  <c r="EE50" i="1"/>
  <c r="ED50" i="1"/>
  <c r="EC50" i="1"/>
  <c r="EB50" i="1"/>
  <c r="DX50" i="1"/>
  <c r="DU50" i="1"/>
  <c r="DR50" i="1"/>
  <c r="DO50" i="1"/>
  <c r="DL50" i="1"/>
  <c r="DI50" i="1"/>
  <c r="DF50" i="1"/>
  <c r="DB50" i="1"/>
  <c r="DC50" i="1" s="1"/>
  <c r="DA50" i="1"/>
  <c r="CZ50" i="1"/>
  <c r="CW50" i="1"/>
  <c r="CT50" i="1"/>
  <c r="CQ50" i="1"/>
  <c r="CN50" i="1"/>
  <c r="CJ50" i="1"/>
  <c r="DZ50" i="1" s="1"/>
  <c r="EA50" i="1" s="1"/>
  <c r="CI50" i="1"/>
  <c r="DY50" i="1" s="1"/>
  <c r="CH50" i="1"/>
  <c r="BS50" i="1"/>
  <c r="BP50" i="1"/>
  <c r="BM50" i="1"/>
  <c r="BG50" i="1"/>
  <c r="BD50" i="1"/>
  <c r="BA50" i="1"/>
  <c r="AX50" i="1"/>
  <c r="AR50" i="1"/>
  <c r="AO50" i="1"/>
  <c r="AL50" i="1"/>
  <c r="AI50" i="1"/>
  <c r="AF50" i="1"/>
  <c r="AC50" i="1"/>
  <c r="Z50" i="1"/>
  <c r="V50" i="1"/>
  <c r="U50" i="1"/>
  <c r="F50" i="1" s="1"/>
  <c r="T50" i="1"/>
  <c r="Q50" i="1"/>
  <c r="N50" i="1"/>
  <c r="J50" i="1"/>
  <c r="I50" i="1"/>
  <c r="G50" i="1"/>
  <c r="H50" i="1" s="1"/>
  <c r="EM49" i="1"/>
  <c r="EL49" i="1"/>
  <c r="EK49" i="1"/>
  <c r="EJ49" i="1"/>
  <c r="EI49" i="1"/>
  <c r="EH49" i="1"/>
  <c r="EG49" i="1"/>
  <c r="EF49" i="1"/>
  <c r="EE49" i="1"/>
  <c r="ED49" i="1"/>
  <c r="EC49" i="1"/>
  <c r="EB49" i="1"/>
  <c r="DY49" i="1"/>
  <c r="DX49" i="1"/>
  <c r="DU49" i="1"/>
  <c r="DR49" i="1"/>
  <c r="DO49" i="1"/>
  <c r="DL49" i="1"/>
  <c r="DI49" i="1"/>
  <c r="DF49" i="1"/>
  <c r="DC49" i="1"/>
  <c r="DB49" i="1"/>
  <c r="DA49" i="1"/>
  <c r="CZ49" i="1"/>
  <c r="CW49" i="1"/>
  <c r="CT49" i="1"/>
  <c r="CQ49" i="1"/>
  <c r="CN49" i="1"/>
  <c r="CJ49" i="1"/>
  <c r="CK49" i="1" s="1"/>
  <c r="CI49" i="1"/>
  <c r="CH49" i="1"/>
  <c r="BS49" i="1"/>
  <c r="BP49" i="1"/>
  <c r="BM49" i="1"/>
  <c r="BG49" i="1"/>
  <c r="BD49" i="1"/>
  <c r="BA49" i="1"/>
  <c r="AX49" i="1"/>
  <c r="AR49" i="1"/>
  <c r="AO49" i="1"/>
  <c r="AL49" i="1"/>
  <c r="AI49" i="1"/>
  <c r="AF49" i="1"/>
  <c r="AC49" i="1"/>
  <c r="Z49" i="1"/>
  <c r="V49" i="1"/>
  <c r="U49" i="1"/>
  <c r="T49" i="1"/>
  <c r="Q49" i="1"/>
  <c r="N49" i="1"/>
  <c r="J49" i="1"/>
  <c r="DZ49" i="1" s="1"/>
  <c r="I49" i="1"/>
  <c r="G49" i="1"/>
  <c r="EL48" i="1"/>
  <c r="EK48" i="1"/>
  <c r="EI48" i="1"/>
  <c r="EH48" i="1"/>
  <c r="EF48" i="1"/>
  <c r="EE48" i="1"/>
  <c r="ED48" i="1"/>
  <c r="DW48" i="1"/>
  <c r="DV48" i="1"/>
  <c r="DU48" i="1"/>
  <c r="DT48" i="1"/>
  <c r="DT47" i="1" s="1"/>
  <c r="DT67" i="1" s="1"/>
  <c r="DS48" i="1"/>
  <c r="DR48" i="1"/>
  <c r="DO48" i="1"/>
  <c r="DL48" i="1"/>
  <c r="DI48" i="1"/>
  <c r="DF48" i="1"/>
  <c r="DB48" i="1"/>
  <c r="CZ48" i="1"/>
  <c r="CW48" i="1"/>
  <c r="CT48" i="1"/>
  <c r="CQ48" i="1"/>
  <c r="CN48" i="1"/>
  <c r="CJ48" i="1"/>
  <c r="CI48" i="1"/>
  <c r="CH48" i="1"/>
  <c r="BS48" i="1"/>
  <c r="BO48" i="1"/>
  <c r="BN48" i="1"/>
  <c r="BP48" i="1" s="1"/>
  <c r="BM48" i="1"/>
  <c r="BG48" i="1"/>
  <c r="BD48" i="1"/>
  <c r="BC48" i="1"/>
  <c r="BB48" i="1"/>
  <c r="BA48" i="1"/>
  <c r="AX48" i="1"/>
  <c r="AQ48" i="1"/>
  <c r="AP48" i="1"/>
  <c r="AO48" i="1"/>
  <c r="AL48" i="1"/>
  <c r="AI48" i="1"/>
  <c r="AF48" i="1"/>
  <c r="AC48" i="1"/>
  <c r="Z48" i="1"/>
  <c r="U48" i="1"/>
  <c r="S48" i="1"/>
  <c r="R48" i="1"/>
  <c r="R47" i="1" s="1"/>
  <c r="R67" i="1" s="1"/>
  <c r="Q48" i="1"/>
  <c r="M48" i="1"/>
  <c r="J48" i="1" s="1"/>
  <c r="L48" i="1"/>
  <c r="EM47" i="1"/>
  <c r="EH47" i="1"/>
  <c r="ED47" i="1"/>
  <c r="DW47" i="1"/>
  <c r="DW67" i="1" s="1"/>
  <c r="DS47" i="1"/>
  <c r="DQ47" i="1"/>
  <c r="DP47" i="1"/>
  <c r="DP67" i="1" s="1"/>
  <c r="DN47" i="1"/>
  <c r="DM47" i="1"/>
  <c r="DK47" i="1"/>
  <c r="DJ47" i="1"/>
  <c r="DJ67" i="1" s="1"/>
  <c r="DH47" i="1"/>
  <c r="DG47" i="1"/>
  <c r="DF47" i="1"/>
  <c r="DE47" i="1"/>
  <c r="DE67" i="1" s="1"/>
  <c r="DD47" i="1"/>
  <c r="CY47" i="1"/>
  <c r="CY67" i="1" s="1"/>
  <c r="CX47" i="1"/>
  <c r="CW47" i="1"/>
  <c r="CV47" i="1"/>
  <c r="CU47" i="1"/>
  <c r="CU67" i="1" s="1"/>
  <c r="CS47" i="1"/>
  <c r="CS67" i="1" s="1"/>
  <c r="CR47" i="1"/>
  <c r="CQ47" i="1"/>
  <c r="CP47" i="1"/>
  <c r="CO47" i="1"/>
  <c r="CM47" i="1"/>
  <c r="CM67" i="1" s="1"/>
  <c r="CL47" i="1"/>
  <c r="CN47" i="1" s="1"/>
  <c r="CG47" i="1"/>
  <c r="CF47" i="1"/>
  <c r="CF67" i="1" s="1"/>
  <c r="BS47" i="1"/>
  <c r="BR47" i="1"/>
  <c r="BQ47" i="1"/>
  <c r="BQ67" i="1" s="1"/>
  <c r="BO47" i="1"/>
  <c r="BM47" i="1"/>
  <c r="BL47" i="1"/>
  <c r="BK47" i="1"/>
  <c r="BF47" i="1"/>
  <c r="BE47" i="1"/>
  <c r="BE67" i="1" s="1"/>
  <c r="BB47" i="1"/>
  <c r="BB67" i="1" s="1"/>
  <c r="BA47" i="1"/>
  <c r="AW47" i="1"/>
  <c r="AV47" i="1"/>
  <c r="AV67" i="1" s="1"/>
  <c r="AQ47" i="1"/>
  <c r="AP47" i="1"/>
  <c r="AN47" i="1"/>
  <c r="AM47" i="1"/>
  <c r="AM67" i="1" s="1"/>
  <c r="AO67" i="1" s="1"/>
  <c r="AK47" i="1"/>
  <c r="AJ47" i="1"/>
  <c r="AJ67" i="1" s="1"/>
  <c r="AI47" i="1"/>
  <c r="AH47" i="1"/>
  <c r="AG47" i="1"/>
  <c r="AG67" i="1" s="1"/>
  <c r="AE47" i="1"/>
  <c r="AD47" i="1"/>
  <c r="AD67" i="1" s="1"/>
  <c r="AB47" i="1"/>
  <c r="AA47" i="1"/>
  <c r="AA67" i="1" s="1"/>
  <c r="Y47" i="1"/>
  <c r="X47" i="1"/>
  <c r="X67" i="1" s="1"/>
  <c r="P47" i="1"/>
  <c r="Q47" i="1" s="1"/>
  <c r="O47" i="1"/>
  <c r="O67" i="1" s="1"/>
  <c r="E47" i="1"/>
  <c r="D47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N46" i="1" s="1"/>
  <c r="DX46" i="1"/>
  <c r="DX45" i="1" s="1"/>
  <c r="DU46" i="1"/>
  <c r="DR46" i="1"/>
  <c r="DO46" i="1"/>
  <c r="DL46" i="1"/>
  <c r="DL45" i="1" s="1"/>
  <c r="DI46" i="1"/>
  <c r="DI45" i="1" s="1"/>
  <c r="DF46" i="1"/>
  <c r="DF45" i="1" s="1"/>
  <c r="DB46" i="1"/>
  <c r="DC46" i="1" s="1"/>
  <c r="DC45" i="1" s="1"/>
  <c r="DA46" i="1"/>
  <c r="V46" i="1"/>
  <c r="DZ46" i="1" s="1"/>
  <c r="U46" i="1"/>
  <c r="DY46" i="1" s="1"/>
  <c r="DY45" i="1" s="1"/>
  <c r="J46" i="1"/>
  <c r="I46" i="1"/>
  <c r="EL45" i="1"/>
  <c r="EK45" i="1"/>
  <c r="EG45" i="1"/>
  <c r="EE45" i="1"/>
  <c r="DW45" i="1"/>
  <c r="DV45" i="1"/>
  <c r="DU45" i="1"/>
  <c r="DT45" i="1"/>
  <c r="EM45" i="1" s="1"/>
  <c r="DS45" i="1"/>
  <c r="DR45" i="1"/>
  <c r="DQ45" i="1"/>
  <c r="DP45" i="1"/>
  <c r="DO45" i="1"/>
  <c r="DN45" i="1"/>
  <c r="DM45" i="1"/>
  <c r="DK45" i="1"/>
  <c r="DJ45" i="1"/>
  <c r="DH45" i="1"/>
  <c r="DG45" i="1"/>
  <c r="DE45" i="1"/>
  <c r="DD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EI45" i="1" s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X45" i="1"/>
  <c r="AW45" i="1"/>
  <c r="AV45" i="1"/>
  <c r="AR45" i="1"/>
  <c r="AQ45" i="1"/>
  <c r="AP45" i="1"/>
  <c r="AO45" i="1"/>
  <c r="AN45" i="1"/>
  <c r="EF45" i="1" s="1"/>
  <c r="AM45" i="1"/>
  <c r="AL45" i="1"/>
  <c r="AK45" i="1"/>
  <c r="AJ45" i="1"/>
  <c r="AI45" i="1"/>
  <c r="AH45" i="1"/>
  <c r="AG45" i="1"/>
  <c r="AF45" i="1"/>
  <c r="AE45" i="1"/>
  <c r="AD45" i="1"/>
  <c r="AC45" i="1"/>
  <c r="AB45" i="1"/>
  <c r="V45" i="1" s="1"/>
  <c r="AA45" i="1"/>
  <c r="Z45" i="1"/>
  <c r="Y45" i="1"/>
  <c r="X45" i="1"/>
  <c r="ED45" i="1" s="1"/>
  <c r="W45" i="1"/>
  <c r="U45" i="1"/>
  <c r="T45" i="1"/>
  <c r="S45" i="1"/>
  <c r="R45" i="1"/>
  <c r="Q45" i="1"/>
  <c r="P45" i="1"/>
  <c r="O45" i="1"/>
  <c r="N45" i="1"/>
  <c r="M45" i="1"/>
  <c r="EB45" i="1" s="1"/>
  <c r="L45" i="1"/>
  <c r="K45" i="1"/>
  <c r="J45" i="1"/>
  <c r="I45" i="1"/>
  <c r="H45" i="1"/>
  <c r="EM44" i="1"/>
  <c r="EL44" i="1"/>
  <c r="EK44" i="1"/>
  <c r="EI44" i="1"/>
  <c r="EH44" i="1"/>
  <c r="EG44" i="1"/>
  <c r="EF44" i="1"/>
  <c r="EE44" i="1"/>
  <c r="ED44" i="1"/>
  <c r="EC44" i="1"/>
  <c r="EB44" i="1"/>
  <c r="DZ44" i="1"/>
  <c r="DX44" i="1"/>
  <c r="DU44" i="1"/>
  <c r="DR44" i="1"/>
  <c r="DO44" i="1"/>
  <c r="DL44" i="1"/>
  <c r="DI44" i="1"/>
  <c r="DF44" i="1"/>
  <c r="DB44" i="1"/>
  <c r="DA44" i="1"/>
  <c r="CZ44" i="1"/>
  <c r="CW44" i="1"/>
  <c r="CT44" i="1"/>
  <c r="CP44" i="1"/>
  <c r="CO44" i="1"/>
  <c r="CI44" i="1" s="1"/>
  <c r="CN44" i="1"/>
  <c r="CJ44" i="1"/>
  <c r="CH44" i="1"/>
  <c r="BS44" i="1"/>
  <c r="BO44" i="1"/>
  <c r="BN44" i="1"/>
  <c r="BP44" i="1" s="1"/>
  <c r="BM44" i="1"/>
  <c r="BG44" i="1"/>
  <c r="BD44" i="1"/>
  <c r="BA44" i="1"/>
  <c r="AX44" i="1"/>
  <c r="AR44" i="1"/>
  <c r="AO44" i="1"/>
  <c r="AL44" i="1"/>
  <c r="AI44" i="1"/>
  <c r="AF44" i="1"/>
  <c r="AC44" i="1"/>
  <c r="Z44" i="1"/>
  <c r="V44" i="1"/>
  <c r="U44" i="1"/>
  <c r="W44" i="1" s="1"/>
  <c r="T44" i="1"/>
  <c r="Q44" i="1"/>
  <c r="N44" i="1"/>
  <c r="J44" i="1"/>
  <c r="I44" i="1"/>
  <c r="F44" i="1" s="1"/>
  <c r="EM43" i="1"/>
  <c r="EL43" i="1"/>
  <c r="EK43" i="1"/>
  <c r="EI43" i="1"/>
  <c r="EH43" i="1"/>
  <c r="EG43" i="1"/>
  <c r="EF43" i="1"/>
  <c r="EE43" i="1"/>
  <c r="ED43" i="1"/>
  <c r="EC43" i="1"/>
  <c r="EB43" i="1"/>
  <c r="DX43" i="1"/>
  <c r="DU43" i="1"/>
  <c r="DR43" i="1"/>
  <c r="DO43" i="1"/>
  <c r="DL43" i="1"/>
  <c r="DI43" i="1"/>
  <c r="DF43" i="1"/>
  <c r="DB43" i="1"/>
  <c r="DA43" i="1"/>
  <c r="DC43" i="1" s="1"/>
  <c r="CZ43" i="1"/>
  <c r="CW43" i="1"/>
  <c r="CT43" i="1"/>
  <c r="CQ43" i="1"/>
  <c r="CJ43" i="1"/>
  <c r="CH43" i="1"/>
  <c r="BS43" i="1"/>
  <c r="BO43" i="1"/>
  <c r="BP43" i="1" s="1"/>
  <c r="BN43" i="1"/>
  <c r="BM43" i="1"/>
  <c r="BG43" i="1"/>
  <c r="BD43" i="1"/>
  <c r="BA43" i="1"/>
  <c r="AX43" i="1"/>
  <c r="AR43" i="1"/>
  <c r="AO43" i="1"/>
  <c r="AL43" i="1"/>
  <c r="AI43" i="1"/>
  <c r="AF43" i="1"/>
  <c r="AC43" i="1"/>
  <c r="Z43" i="1"/>
  <c r="V43" i="1"/>
  <c r="U43" i="1"/>
  <c r="T43" i="1"/>
  <c r="Q43" i="1"/>
  <c r="N43" i="1"/>
  <c r="J43" i="1"/>
  <c r="I43" i="1"/>
  <c r="G43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DX42" i="1"/>
  <c r="DU42" i="1"/>
  <c r="DR42" i="1"/>
  <c r="DO42" i="1"/>
  <c r="DL42" i="1"/>
  <c r="DI42" i="1"/>
  <c r="DF42" i="1"/>
  <c r="DC42" i="1"/>
  <c r="DB42" i="1"/>
  <c r="DA42" i="1"/>
  <c r="CZ42" i="1"/>
  <c r="CW42" i="1"/>
  <c r="CT42" i="1"/>
  <c r="CQ42" i="1"/>
  <c r="CN42" i="1"/>
  <c r="CJ42" i="1"/>
  <c r="CI42" i="1"/>
  <c r="CH42" i="1"/>
  <c r="BS42" i="1"/>
  <c r="BP42" i="1"/>
  <c r="BM42" i="1"/>
  <c r="BG42" i="1"/>
  <c r="BD42" i="1"/>
  <c r="BA42" i="1"/>
  <c r="AX42" i="1"/>
  <c r="AR42" i="1"/>
  <c r="AO42" i="1"/>
  <c r="AL42" i="1"/>
  <c r="AI42" i="1"/>
  <c r="AF42" i="1"/>
  <c r="AC42" i="1"/>
  <c r="Z42" i="1"/>
  <c r="V42" i="1"/>
  <c r="W42" i="1" s="1"/>
  <c r="U42" i="1"/>
  <c r="T42" i="1"/>
  <c r="Q42" i="1"/>
  <c r="N42" i="1"/>
  <c r="J42" i="1"/>
  <c r="K42" i="1" s="1"/>
  <c r="I42" i="1"/>
  <c r="DY42" i="1" s="1"/>
  <c r="F42" i="1"/>
  <c r="H42" i="1" s="1"/>
  <c r="DX41" i="1"/>
  <c r="DW41" i="1"/>
  <c r="DV41" i="1"/>
  <c r="DV38" i="1" s="1"/>
  <c r="DU41" i="1"/>
  <c r="DR41" i="1"/>
  <c r="DO41" i="1"/>
  <c r="DL41" i="1"/>
  <c r="DI41" i="1"/>
  <c r="DF41" i="1"/>
  <c r="DB41" i="1"/>
  <c r="DC41" i="1" s="1"/>
  <c r="DA41" i="1"/>
  <c r="DA38" i="1" s="1"/>
  <c r="CZ41" i="1"/>
  <c r="CW41" i="1"/>
  <c r="CT41" i="1"/>
  <c r="CQ41" i="1"/>
  <c r="CN41" i="1"/>
  <c r="CK41" i="1"/>
  <c r="CJ41" i="1"/>
  <c r="CI41" i="1"/>
  <c r="F41" i="1" s="1"/>
  <c r="CH41" i="1"/>
  <c r="BS41" i="1"/>
  <c r="BP41" i="1"/>
  <c r="BO41" i="1"/>
  <c r="BN41" i="1"/>
  <c r="DY41" i="1" s="1"/>
  <c r="BM41" i="1"/>
  <c r="BG41" i="1"/>
  <c r="BD41" i="1"/>
  <c r="BA41" i="1"/>
  <c r="AX41" i="1"/>
  <c r="AR41" i="1"/>
  <c r="AO41" i="1"/>
  <c r="AL41" i="1"/>
  <c r="AI41" i="1"/>
  <c r="AF41" i="1"/>
  <c r="AC41" i="1"/>
  <c r="Z41" i="1"/>
  <c r="W41" i="1"/>
  <c r="V41" i="1"/>
  <c r="U41" i="1"/>
  <c r="T41" i="1"/>
  <c r="Q41" i="1"/>
  <c r="N41" i="1"/>
  <c r="K41" i="1"/>
  <c r="J41" i="1"/>
  <c r="I41" i="1"/>
  <c r="H41" i="1"/>
  <c r="G41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N40" i="1" s="1"/>
  <c r="DX40" i="1"/>
  <c r="DU40" i="1"/>
  <c r="DR40" i="1"/>
  <c r="DO40" i="1"/>
  <c r="DL40" i="1"/>
  <c r="DI40" i="1"/>
  <c r="DF40" i="1"/>
  <c r="DC40" i="1"/>
  <c r="DB40" i="1"/>
  <c r="DA40" i="1"/>
  <c r="CZ40" i="1"/>
  <c r="CW40" i="1"/>
  <c r="CT40" i="1"/>
  <c r="CQ40" i="1"/>
  <c r="CN40" i="1"/>
  <c r="CJ40" i="1"/>
  <c r="CI40" i="1"/>
  <c r="CK40" i="1" s="1"/>
  <c r="CH40" i="1"/>
  <c r="BS40" i="1"/>
  <c r="BP40" i="1"/>
  <c r="BO40" i="1"/>
  <c r="BN40" i="1"/>
  <c r="BM40" i="1"/>
  <c r="BG40" i="1"/>
  <c r="BD40" i="1"/>
  <c r="BA40" i="1"/>
  <c r="AX40" i="1"/>
  <c r="AR40" i="1"/>
  <c r="AO40" i="1"/>
  <c r="AL40" i="1"/>
  <c r="AI40" i="1"/>
  <c r="AF40" i="1"/>
  <c r="AC40" i="1"/>
  <c r="Z40" i="1"/>
  <c r="W40" i="1"/>
  <c r="V40" i="1"/>
  <c r="U40" i="1"/>
  <c r="T40" i="1"/>
  <c r="Q40" i="1"/>
  <c r="N40" i="1"/>
  <c r="K40" i="1"/>
  <c r="J40" i="1"/>
  <c r="I40" i="1"/>
  <c r="G40" i="1"/>
  <c r="EL39" i="1"/>
  <c r="EJ39" i="1"/>
  <c r="EI39" i="1"/>
  <c r="EH39" i="1"/>
  <c r="ED39" i="1"/>
  <c r="EC39" i="1"/>
  <c r="EB39" i="1"/>
  <c r="DX39" i="1"/>
  <c r="DT39" i="1"/>
  <c r="DU39" i="1" s="1"/>
  <c r="DS39" i="1"/>
  <c r="DQ39" i="1"/>
  <c r="DP38" i="1"/>
  <c r="DO39" i="1"/>
  <c r="DL39" i="1"/>
  <c r="DG39" i="1"/>
  <c r="DI39" i="1" s="1"/>
  <c r="DD39" i="1"/>
  <c r="DA39" i="1"/>
  <c r="CZ39" i="1"/>
  <c r="CW39" i="1"/>
  <c r="CT39" i="1"/>
  <c r="CQ39" i="1"/>
  <c r="CN39" i="1"/>
  <c r="CK39" i="1"/>
  <c r="CJ39" i="1"/>
  <c r="CI39" i="1"/>
  <c r="CH39" i="1"/>
  <c r="BS39" i="1"/>
  <c r="BO39" i="1"/>
  <c r="BN39" i="1"/>
  <c r="BM39" i="1"/>
  <c r="BG39" i="1"/>
  <c r="BC39" i="1"/>
  <c r="BB39" i="1"/>
  <c r="BA39" i="1"/>
  <c r="AX39" i="1"/>
  <c r="AQ39" i="1"/>
  <c r="AP39" i="1"/>
  <c r="AN39" i="1"/>
  <c r="AK39" i="1"/>
  <c r="AJ39" i="1"/>
  <c r="AI39" i="1"/>
  <c r="AF39" i="1"/>
  <c r="AE39" i="1"/>
  <c r="EE39" i="1" s="1"/>
  <c r="AC39" i="1"/>
  <c r="Z39" i="1"/>
  <c r="V39" i="1"/>
  <c r="V38" i="1" s="1"/>
  <c r="T39" i="1"/>
  <c r="Q39" i="1"/>
  <c r="N39" i="1"/>
  <c r="J39" i="1"/>
  <c r="K39" i="1" s="1"/>
  <c r="I39" i="1"/>
  <c r="DX38" i="1"/>
  <c r="DW38" i="1"/>
  <c r="DT38" i="1"/>
  <c r="DU38" i="1" s="1"/>
  <c r="DS38" i="1"/>
  <c r="DQ38" i="1"/>
  <c r="DR38" i="1" s="1"/>
  <c r="DN38" i="1"/>
  <c r="DM38" i="1"/>
  <c r="DL38" i="1"/>
  <c r="DK38" i="1"/>
  <c r="DJ38" i="1"/>
  <c r="DH38" i="1"/>
  <c r="DE38" i="1"/>
  <c r="CZ38" i="1"/>
  <c r="CY38" i="1"/>
  <c r="CX38" i="1"/>
  <c r="CW38" i="1"/>
  <c r="CV38" i="1"/>
  <c r="CU38" i="1"/>
  <c r="CT38" i="1"/>
  <c r="CS38" i="1"/>
  <c r="CR38" i="1"/>
  <c r="CO38" i="1"/>
  <c r="CM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U38" i="1"/>
  <c r="BT38" i="1"/>
  <c r="BT27" i="1" s="1"/>
  <c r="BS38" i="1"/>
  <c r="BR38" i="1"/>
  <c r="BQ38" i="1"/>
  <c r="BN38" i="1"/>
  <c r="BM38" i="1"/>
  <c r="BL38" i="1"/>
  <c r="BK38" i="1"/>
  <c r="BI38" i="1"/>
  <c r="BH38" i="1"/>
  <c r="BJ38" i="1" s="1"/>
  <c r="BG38" i="1"/>
  <c r="BF38" i="1"/>
  <c r="BE38" i="1"/>
  <c r="BB38" i="1"/>
  <c r="BA38" i="1"/>
  <c r="AZ38" i="1"/>
  <c r="AY38" i="1"/>
  <c r="AX38" i="1"/>
  <c r="AW38" i="1"/>
  <c r="AV38" i="1"/>
  <c r="AU38" i="1"/>
  <c r="AT38" i="1"/>
  <c r="AS38" i="1"/>
  <c r="AQ38" i="1"/>
  <c r="AM38" i="1"/>
  <c r="AJ38" i="1"/>
  <c r="AJ27" i="1" s="1"/>
  <c r="AI38" i="1"/>
  <c r="AH38" i="1"/>
  <c r="AG38" i="1"/>
  <c r="AE38" i="1"/>
  <c r="AD38" i="1"/>
  <c r="AF38" i="1" s="1"/>
  <c r="AC38" i="1"/>
  <c r="AB38" i="1"/>
  <c r="AA38" i="1"/>
  <c r="Y38" i="1"/>
  <c r="X38" i="1"/>
  <c r="Z38" i="1" s="1"/>
  <c r="S38" i="1"/>
  <c r="T38" i="1" s="1"/>
  <c r="R38" i="1"/>
  <c r="Q38" i="1"/>
  <c r="P38" i="1"/>
  <c r="O38" i="1"/>
  <c r="M38" i="1"/>
  <c r="N38" i="1" s="1"/>
  <c r="L38" i="1"/>
  <c r="EM37" i="1"/>
  <c r="EL37" i="1"/>
  <c r="EK37" i="1"/>
  <c r="EI37" i="1"/>
  <c r="EH37" i="1"/>
  <c r="EG37" i="1"/>
  <c r="EF37" i="1"/>
  <c r="EE37" i="1"/>
  <c r="ED37" i="1"/>
  <c r="EC37" i="1"/>
  <c r="EB37" i="1"/>
  <c r="DX37" i="1"/>
  <c r="DU37" i="1"/>
  <c r="DR37" i="1"/>
  <c r="DO37" i="1"/>
  <c r="DL37" i="1"/>
  <c r="DI37" i="1"/>
  <c r="DF37" i="1"/>
  <c r="DC37" i="1"/>
  <c r="DB37" i="1"/>
  <c r="DA37" i="1"/>
  <c r="CZ37" i="1"/>
  <c r="CW37" i="1"/>
  <c r="CT37" i="1"/>
  <c r="CQ37" i="1"/>
  <c r="CP37" i="1"/>
  <c r="CN37" i="1"/>
  <c r="CI37" i="1"/>
  <c r="F37" i="1" s="1"/>
  <c r="CH37" i="1"/>
  <c r="BS37" i="1"/>
  <c r="BP37" i="1"/>
  <c r="BO37" i="1"/>
  <c r="BN37" i="1"/>
  <c r="BM37" i="1"/>
  <c r="BG37" i="1"/>
  <c r="BD37" i="1"/>
  <c r="BA37" i="1"/>
  <c r="AX37" i="1"/>
  <c r="AR37" i="1"/>
  <c r="AO37" i="1"/>
  <c r="AL37" i="1"/>
  <c r="AI37" i="1"/>
  <c r="AF37" i="1"/>
  <c r="AC37" i="1"/>
  <c r="Z37" i="1"/>
  <c r="W37" i="1"/>
  <c r="V37" i="1"/>
  <c r="U37" i="1"/>
  <c r="T37" i="1"/>
  <c r="Q37" i="1"/>
  <c r="N37" i="1"/>
  <c r="K37" i="1"/>
  <c r="J37" i="1"/>
  <c r="I37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N36" i="1" s="1"/>
  <c r="DX36" i="1"/>
  <c r="DU36" i="1"/>
  <c r="DR36" i="1"/>
  <c r="DO36" i="1"/>
  <c r="DL36" i="1"/>
  <c r="DI36" i="1"/>
  <c r="DF36" i="1"/>
  <c r="DB36" i="1"/>
  <c r="DA36" i="1"/>
  <c r="DC36" i="1" s="1"/>
  <c r="CZ36" i="1"/>
  <c r="CW36" i="1"/>
  <c r="CT36" i="1"/>
  <c r="CQ36" i="1"/>
  <c r="CN36" i="1"/>
  <c r="CK36" i="1"/>
  <c r="CJ36" i="1"/>
  <c r="CI36" i="1"/>
  <c r="CH36" i="1"/>
  <c r="BS36" i="1"/>
  <c r="BO36" i="1"/>
  <c r="BP36" i="1" s="1"/>
  <c r="BN36" i="1"/>
  <c r="BM36" i="1"/>
  <c r="BG36" i="1"/>
  <c r="BD36" i="1"/>
  <c r="BA36" i="1"/>
  <c r="AX36" i="1"/>
  <c r="AR36" i="1"/>
  <c r="AO36" i="1"/>
  <c r="AL36" i="1"/>
  <c r="AI36" i="1"/>
  <c r="AF36" i="1"/>
  <c r="AC36" i="1"/>
  <c r="Z36" i="1"/>
  <c r="V36" i="1"/>
  <c r="U36" i="1"/>
  <c r="T36" i="1"/>
  <c r="Q36" i="1"/>
  <c r="N36" i="1"/>
  <c r="J36" i="1"/>
  <c r="I36" i="1"/>
  <c r="EM35" i="1"/>
  <c r="EL35" i="1"/>
  <c r="EK35" i="1"/>
  <c r="EI35" i="1"/>
  <c r="EH35" i="1"/>
  <c r="EG35" i="1"/>
  <c r="EF35" i="1"/>
  <c r="EE35" i="1"/>
  <c r="ED35" i="1"/>
  <c r="EC35" i="1"/>
  <c r="EB35" i="1"/>
  <c r="DZ35" i="1"/>
  <c r="DX35" i="1"/>
  <c r="DU35" i="1"/>
  <c r="DR35" i="1"/>
  <c r="DO35" i="1"/>
  <c r="DL35" i="1"/>
  <c r="DI35" i="1"/>
  <c r="DF35" i="1"/>
  <c r="DB35" i="1"/>
  <c r="DA35" i="1"/>
  <c r="CZ35" i="1"/>
  <c r="CW35" i="1"/>
  <c r="CT35" i="1"/>
  <c r="CQ35" i="1"/>
  <c r="CN35" i="1"/>
  <c r="CK35" i="1"/>
  <c r="CJ35" i="1"/>
  <c r="CI35" i="1"/>
  <c r="CH35" i="1"/>
  <c r="BS35" i="1"/>
  <c r="BP35" i="1"/>
  <c r="BM35" i="1"/>
  <c r="BG35" i="1"/>
  <c r="BD35" i="1"/>
  <c r="BA35" i="1"/>
  <c r="AX35" i="1"/>
  <c r="AR35" i="1"/>
  <c r="AO35" i="1"/>
  <c r="AL35" i="1"/>
  <c r="AI35" i="1"/>
  <c r="AF35" i="1"/>
  <c r="AC35" i="1"/>
  <c r="Z35" i="1"/>
  <c r="W35" i="1"/>
  <c r="V35" i="1"/>
  <c r="U35" i="1"/>
  <c r="T35" i="1"/>
  <c r="Q35" i="1"/>
  <c r="N35" i="1"/>
  <c r="K35" i="1"/>
  <c r="J35" i="1"/>
  <c r="I35" i="1"/>
  <c r="EM34" i="1"/>
  <c r="EL34" i="1"/>
  <c r="EK34" i="1"/>
  <c r="EI34" i="1"/>
  <c r="EH34" i="1"/>
  <c r="EG34" i="1"/>
  <c r="EF34" i="1"/>
  <c r="EE34" i="1"/>
  <c r="ED34" i="1"/>
  <c r="EC34" i="1"/>
  <c r="EB34" i="1"/>
  <c r="DX34" i="1"/>
  <c r="DU34" i="1"/>
  <c r="DR34" i="1"/>
  <c r="DO34" i="1"/>
  <c r="DL34" i="1"/>
  <c r="DI34" i="1"/>
  <c r="DF34" i="1"/>
  <c r="DC34" i="1"/>
  <c r="DB34" i="1"/>
  <c r="DA34" i="1"/>
  <c r="CZ34" i="1"/>
  <c r="CW34" i="1"/>
  <c r="CT34" i="1"/>
  <c r="CQ34" i="1"/>
  <c r="CN34" i="1"/>
  <c r="CJ34" i="1"/>
  <c r="CI34" i="1"/>
  <c r="CH34" i="1"/>
  <c r="BS34" i="1"/>
  <c r="BO34" i="1"/>
  <c r="BP34" i="1" s="1"/>
  <c r="BN34" i="1"/>
  <c r="BM34" i="1"/>
  <c r="BG34" i="1"/>
  <c r="BD34" i="1"/>
  <c r="BA34" i="1"/>
  <c r="AX34" i="1"/>
  <c r="AR34" i="1"/>
  <c r="AO34" i="1"/>
  <c r="AL34" i="1"/>
  <c r="AI34" i="1"/>
  <c r="AF34" i="1"/>
  <c r="AC34" i="1"/>
  <c r="Z34" i="1"/>
  <c r="V34" i="1"/>
  <c r="U34" i="1"/>
  <c r="W34" i="1" s="1"/>
  <c r="T34" i="1"/>
  <c r="Q34" i="1"/>
  <c r="N34" i="1"/>
  <c r="J34" i="1"/>
  <c r="I34" i="1"/>
  <c r="G34" i="1"/>
  <c r="EK33" i="1"/>
  <c r="EI33" i="1"/>
  <c r="EH33" i="1"/>
  <c r="EG33" i="1"/>
  <c r="EF33" i="1"/>
  <c r="ED33" i="1"/>
  <c r="EC33" i="1"/>
  <c r="EB33" i="1"/>
  <c r="DX33" i="1"/>
  <c r="DT33" i="1"/>
  <c r="DS33" i="1"/>
  <c r="DQ33" i="1"/>
  <c r="DQ32" i="1" s="1"/>
  <c r="DR32" i="1" s="1"/>
  <c r="DP33" i="1"/>
  <c r="DP32" i="1" s="1"/>
  <c r="DO33" i="1"/>
  <c r="DL33" i="1"/>
  <c r="DG33" i="1"/>
  <c r="DF33" i="1"/>
  <c r="CZ33" i="1"/>
  <c r="CW33" i="1"/>
  <c r="CT33" i="1"/>
  <c r="CQ33" i="1"/>
  <c r="CN33" i="1"/>
  <c r="CJ33" i="1"/>
  <c r="CI33" i="1"/>
  <c r="CH33" i="1"/>
  <c r="BS33" i="1"/>
  <c r="BP33" i="1"/>
  <c r="BO33" i="1"/>
  <c r="BN33" i="1"/>
  <c r="BM33" i="1"/>
  <c r="BG33" i="1"/>
  <c r="BC33" i="1"/>
  <c r="BD33" i="1" s="1"/>
  <c r="BB33" i="1"/>
  <c r="BA33" i="1"/>
  <c r="AX33" i="1"/>
  <c r="AR33" i="1"/>
  <c r="AO33" i="1"/>
  <c r="AL33" i="1"/>
  <c r="AI33" i="1"/>
  <c r="AE33" i="1"/>
  <c r="EE33" i="1" s="1"/>
  <c r="U33" i="1"/>
  <c r="F33" i="1" s="1"/>
  <c r="AC33" i="1"/>
  <c r="Z33" i="1"/>
  <c r="T33" i="1"/>
  <c r="Q33" i="1"/>
  <c r="N33" i="1"/>
  <c r="K33" i="1"/>
  <c r="J33" i="1"/>
  <c r="I33" i="1"/>
  <c r="DW32" i="1"/>
  <c r="DX32" i="1" s="1"/>
  <c r="DV32" i="1"/>
  <c r="DS32" i="1"/>
  <c r="DS27" i="1" s="1"/>
  <c r="DO32" i="1"/>
  <c r="DN32" i="1"/>
  <c r="DM32" i="1"/>
  <c r="DL32" i="1"/>
  <c r="DK32" i="1"/>
  <c r="DJ32" i="1"/>
  <c r="DI32" i="1"/>
  <c r="DH32" i="1"/>
  <c r="DG32" i="1"/>
  <c r="DF32" i="1"/>
  <c r="DE32" i="1"/>
  <c r="DD32" i="1"/>
  <c r="CY32" i="1"/>
  <c r="CZ32" i="1" s="1"/>
  <c r="CX32" i="1"/>
  <c r="CV32" i="1"/>
  <c r="CU32" i="1"/>
  <c r="CW32" i="1" s="1"/>
  <c r="CT32" i="1"/>
  <c r="CS32" i="1"/>
  <c r="CR32" i="1"/>
  <c r="CO32" i="1"/>
  <c r="CM32" i="1"/>
  <c r="CL32" i="1"/>
  <c r="CN32" i="1" s="1"/>
  <c r="CG32" i="1"/>
  <c r="CF32" i="1"/>
  <c r="CF27" i="1" s="1"/>
  <c r="CD32" i="1"/>
  <c r="CC32" i="1"/>
  <c r="CE32" i="1" s="1"/>
  <c r="CA32" i="1"/>
  <c r="BZ32" i="1"/>
  <c r="BY32" i="1"/>
  <c r="BX32" i="1"/>
  <c r="BW32" i="1"/>
  <c r="BU32" i="1"/>
  <c r="BV32" i="1" s="1"/>
  <c r="BT32" i="1"/>
  <c r="BR32" i="1"/>
  <c r="BQ32" i="1"/>
  <c r="BS32" i="1" s="1"/>
  <c r="BN32" i="1"/>
  <c r="BN27" i="1" s="1"/>
  <c r="BL32" i="1"/>
  <c r="BK32" i="1"/>
  <c r="BK27" i="1" s="1"/>
  <c r="BM27" i="1" s="1"/>
  <c r="BI32" i="1"/>
  <c r="BJ32" i="1" s="1"/>
  <c r="BH32" i="1"/>
  <c r="BH27" i="1" s="1"/>
  <c r="BG32" i="1"/>
  <c r="BF32" i="1"/>
  <c r="BE32" i="1"/>
  <c r="BC32" i="1"/>
  <c r="BD32" i="1" s="1"/>
  <c r="BB32" i="1"/>
  <c r="BA32" i="1"/>
  <c r="AZ32" i="1"/>
  <c r="AY32" i="1"/>
  <c r="AW32" i="1"/>
  <c r="AV32" i="1"/>
  <c r="AT32" i="1"/>
  <c r="AS32" i="1"/>
  <c r="AU32" i="1" s="1"/>
  <c r="AQ32" i="1"/>
  <c r="AP32" i="1"/>
  <c r="AO32" i="1"/>
  <c r="AN32" i="1"/>
  <c r="AM32" i="1"/>
  <c r="AK32" i="1"/>
  <c r="AL32" i="1" s="1"/>
  <c r="AJ32" i="1"/>
  <c r="AH32" i="1"/>
  <c r="AG32" i="1"/>
  <c r="AI32" i="1" s="1"/>
  <c r="AD32" i="1"/>
  <c r="AB32" i="1"/>
  <c r="AA32" i="1"/>
  <c r="AA27" i="1" s="1"/>
  <c r="AC27" i="1" s="1"/>
  <c r="Y32" i="1"/>
  <c r="Z32" i="1" s="1"/>
  <c r="X32" i="1"/>
  <c r="S32" i="1"/>
  <c r="T32" i="1" s="1"/>
  <c r="R32" i="1"/>
  <c r="Q32" i="1"/>
  <c r="P32" i="1"/>
  <c r="O32" i="1"/>
  <c r="M32" i="1"/>
  <c r="N32" i="1" s="1"/>
  <c r="L32" i="1"/>
  <c r="I32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N31" i="1" s="1"/>
  <c r="DY31" i="1"/>
  <c r="DX31" i="1"/>
  <c r="DU31" i="1"/>
  <c r="DR31" i="1"/>
  <c r="DO31" i="1"/>
  <c r="DL31" i="1"/>
  <c r="DI31" i="1"/>
  <c r="DF31" i="1"/>
  <c r="DB31" i="1"/>
  <c r="DB28" i="1" s="1"/>
  <c r="DA31" i="1"/>
  <c r="CZ31" i="1"/>
  <c r="CW31" i="1"/>
  <c r="CT31" i="1"/>
  <c r="CQ31" i="1"/>
  <c r="CN31" i="1"/>
  <c r="CJ31" i="1"/>
  <c r="CK31" i="1" s="1"/>
  <c r="CI31" i="1"/>
  <c r="CH31" i="1"/>
  <c r="BS31" i="1"/>
  <c r="BP31" i="1"/>
  <c r="BM31" i="1"/>
  <c r="BG31" i="1"/>
  <c r="BD31" i="1"/>
  <c r="BA31" i="1"/>
  <c r="AX31" i="1"/>
  <c r="AR31" i="1"/>
  <c r="AO31" i="1"/>
  <c r="AL31" i="1"/>
  <c r="AI31" i="1"/>
  <c r="AF31" i="1"/>
  <c r="AC31" i="1"/>
  <c r="Z31" i="1"/>
  <c r="V31" i="1"/>
  <c r="W31" i="1" s="1"/>
  <c r="U31" i="1"/>
  <c r="T31" i="1"/>
  <c r="Q31" i="1"/>
  <c r="N31" i="1"/>
  <c r="J31" i="1"/>
  <c r="I31" i="1"/>
  <c r="F31" i="1" s="1"/>
  <c r="EM30" i="1"/>
  <c r="EL30" i="1"/>
  <c r="EK30" i="1"/>
  <c r="EI30" i="1"/>
  <c r="EH30" i="1"/>
  <c r="EG30" i="1"/>
  <c r="EF30" i="1"/>
  <c r="EE30" i="1"/>
  <c r="ED30" i="1"/>
  <c r="EC30" i="1"/>
  <c r="EB30" i="1"/>
  <c r="DZ30" i="1"/>
  <c r="DX30" i="1"/>
  <c r="DU30" i="1"/>
  <c r="DR30" i="1"/>
  <c r="DO30" i="1"/>
  <c r="DL30" i="1"/>
  <c r="DI30" i="1"/>
  <c r="DF30" i="1"/>
  <c r="DC30" i="1"/>
  <c r="DB30" i="1"/>
  <c r="DA30" i="1"/>
  <c r="CZ30" i="1"/>
  <c r="CW30" i="1"/>
  <c r="CT30" i="1"/>
  <c r="CQ30" i="1"/>
  <c r="CN30" i="1"/>
  <c r="CJ30" i="1"/>
  <c r="CI30" i="1"/>
  <c r="DY30" i="1" s="1"/>
  <c r="CH30" i="1"/>
  <c r="BS30" i="1"/>
  <c r="BP30" i="1"/>
  <c r="BM30" i="1"/>
  <c r="BG30" i="1"/>
  <c r="BD30" i="1"/>
  <c r="BA30" i="1"/>
  <c r="AX30" i="1"/>
  <c r="AR30" i="1"/>
  <c r="AO30" i="1"/>
  <c r="AL30" i="1"/>
  <c r="AI30" i="1"/>
  <c r="AF30" i="1"/>
  <c r="AC30" i="1"/>
  <c r="Z30" i="1"/>
  <c r="V30" i="1"/>
  <c r="U30" i="1"/>
  <c r="T30" i="1"/>
  <c r="Q30" i="1"/>
  <c r="N30" i="1"/>
  <c r="J30" i="1"/>
  <c r="K30" i="1" s="1"/>
  <c r="I30" i="1"/>
  <c r="G30" i="1"/>
  <c r="EM29" i="1"/>
  <c r="EL29" i="1"/>
  <c r="EK29" i="1"/>
  <c r="EI29" i="1"/>
  <c r="EH29" i="1"/>
  <c r="EG29" i="1"/>
  <c r="EF29" i="1"/>
  <c r="EE29" i="1"/>
  <c r="ED29" i="1"/>
  <c r="EC29" i="1"/>
  <c r="EB29" i="1"/>
  <c r="DX29" i="1"/>
  <c r="DU29" i="1"/>
  <c r="DR29" i="1"/>
  <c r="DO29" i="1"/>
  <c r="DL29" i="1"/>
  <c r="DI29" i="1"/>
  <c r="DF29" i="1"/>
  <c r="DB29" i="1"/>
  <c r="DA29" i="1"/>
  <c r="CZ29" i="1"/>
  <c r="CW29" i="1"/>
  <c r="CT29" i="1"/>
  <c r="CQ29" i="1"/>
  <c r="CN29" i="1"/>
  <c r="CK29" i="1"/>
  <c r="CJ29" i="1"/>
  <c r="CI29" i="1"/>
  <c r="CH29" i="1"/>
  <c r="BS29" i="1"/>
  <c r="BO29" i="1"/>
  <c r="BP29" i="1" s="1"/>
  <c r="BN29" i="1"/>
  <c r="BM29" i="1"/>
  <c r="BG29" i="1"/>
  <c r="BC29" i="1"/>
  <c r="BB29" i="1"/>
  <c r="BB28" i="1" s="1"/>
  <c r="BB27" i="1" s="1"/>
  <c r="BA29" i="1"/>
  <c r="AX29" i="1"/>
  <c r="AR29" i="1"/>
  <c r="AO29" i="1"/>
  <c r="AL29" i="1"/>
  <c r="AI29" i="1"/>
  <c r="AF29" i="1"/>
  <c r="AC29" i="1"/>
  <c r="Z29" i="1"/>
  <c r="V29" i="1"/>
  <c r="W29" i="1" s="1"/>
  <c r="U29" i="1"/>
  <c r="T29" i="1"/>
  <c r="Q29" i="1"/>
  <c r="N29" i="1"/>
  <c r="J29" i="1"/>
  <c r="G29" i="1" s="1"/>
  <c r="I29" i="1"/>
  <c r="F29" i="1" s="1"/>
  <c r="DW28" i="1"/>
  <c r="DW27" i="1" s="1"/>
  <c r="DV28" i="1"/>
  <c r="DT28" i="1"/>
  <c r="DU28" i="1" s="1"/>
  <c r="DS28" i="1"/>
  <c r="DR28" i="1"/>
  <c r="DQ28" i="1"/>
  <c r="DP28" i="1"/>
  <c r="DP27" i="1" s="1"/>
  <c r="DN28" i="1"/>
  <c r="DM28" i="1"/>
  <c r="DM27" i="1" s="1"/>
  <c r="DK28" i="1"/>
  <c r="DJ28" i="1"/>
  <c r="DJ27" i="1" s="1"/>
  <c r="DH28" i="1"/>
  <c r="DG28" i="1"/>
  <c r="DE28" i="1"/>
  <c r="DD28" i="1"/>
  <c r="DF28" i="1" s="1"/>
  <c r="DA28" i="1"/>
  <c r="CZ28" i="1"/>
  <c r="CY28" i="1"/>
  <c r="CX28" i="1"/>
  <c r="CV28" i="1"/>
  <c r="CU28" i="1"/>
  <c r="CT28" i="1"/>
  <c r="CS28" i="1"/>
  <c r="CS27" i="1" s="1"/>
  <c r="CT27" i="1" s="1"/>
  <c r="CR28" i="1"/>
  <c r="CP28" i="1"/>
  <c r="CO28" i="1"/>
  <c r="CM28" i="1"/>
  <c r="CN28" i="1" s="1"/>
  <c r="CL28" i="1"/>
  <c r="CG28" i="1"/>
  <c r="CH28" i="1" s="1"/>
  <c r="CF28" i="1"/>
  <c r="CD28" i="1"/>
  <c r="CC28" i="1"/>
  <c r="CC27" i="1" s="1"/>
  <c r="CE27" i="1" s="1"/>
  <c r="CA28" i="1"/>
  <c r="BZ28" i="1"/>
  <c r="BZ27" i="1" s="1"/>
  <c r="CB27" i="1" s="1"/>
  <c r="BX28" i="1"/>
  <c r="BY28" i="1" s="1"/>
  <c r="BW28" i="1"/>
  <c r="BV28" i="1"/>
  <c r="BU28" i="1"/>
  <c r="BT28" i="1"/>
  <c r="BR28" i="1"/>
  <c r="BQ28" i="1"/>
  <c r="BQ27" i="1" s="1"/>
  <c r="BS27" i="1" s="1"/>
  <c r="BN28" i="1"/>
  <c r="BL28" i="1"/>
  <c r="BK28" i="1"/>
  <c r="BJ28" i="1"/>
  <c r="BI28" i="1"/>
  <c r="BH28" i="1"/>
  <c r="BF28" i="1"/>
  <c r="BE28" i="1"/>
  <c r="BC28" i="1"/>
  <c r="BD28" i="1" s="1"/>
  <c r="AZ28" i="1"/>
  <c r="BA28" i="1" s="1"/>
  <c r="AY28" i="1"/>
  <c r="AW28" i="1"/>
  <c r="AW27" i="1" s="1"/>
  <c r="AV28" i="1"/>
  <c r="AV27" i="1" s="1"/>
  <c r="AT28" i="1"/>
  <c r="AU28" i="1" s="1"/>
  <c r="AS28" i="1"/>
  <c r="AQ28" i="1"/>
  <c r="AR28" i="1" s="1"/>
  <c r="AP28" i="1"/>
  <c r="AN28" i="1"/>
  <c r="AM28" i="1"/>
  <c r="AL28" i="1"/>
  <c r="AK28" i="1"/>
  <c r="AJ28" i="1"/>
  <c r="AH28" i="1"/>
  <c r="AG28" i="1"/>
  <c r="AE28" i="1"/>
  <c r="AF28" i="1" s="1"/>
  <c r="AD28" i="1"/>
  <c r="AB28" i="1"/>
  <c r="AC28" i="1" s="1"/>
  <c r="AA28" i="1"/>
  <c r="Y28" i="1"/>
  <c r="Z28" i="1" s="1"/>
  <c r="X28" i="1"/>
  <c r="X27" i="1" s="1"/>
  <c r="U28" i="1"/>
  <c r="S28" i="1"/>
  <c r="T28" i="1" s="1"/>
  <c r="R28" i="1"/>
  <c r="R27" i="1" s="1"/>
  <c r="P28" i="1"/>
  <c r="O28" i="1"/>
  <c r="O27" i="1" s="1"/>
  <c r="Q27" i="1" s="1"/>
  <c r="M28" i="1"/>
  <c r="L28" i="1"/>
  <c r="L27" i="1" s="1"/>
  <c r="DN27" i="1"/>
  <c r="DO27" i="1" s="1"/>
  <c r="DK27" i="1"/>
  <c r="DL27" i="1" s="1"/>
  <c r="DE27" i="1"/>
  <c r="CY27" i="1"/>
  <c r="CZ27" i="1" s="1"/>
  <c r="CX27" i="1"/>
  <c r="CV27" i="1"/>
  <c r="CR27" i="1"/>
  <c r="CD27" i="1"/>
  <c r="CA27" i="1"/>
  <c r="BW27" i="1"/>
  <c r="BR27" i="1"/>
  <c r="BL27" i="1"/>
  <c r="BG27" i="1"/>
  <c r="BF27" i="1"/>
  <c r="BE27" i="1"/>
  <c r="BA27" i="1"/>
  <c r="AZ27" i="1"/>
  <c r="AY27" i="1"/>
  <c r="AS27" i="1"/>
  <c r="AM27" i="1"/>
  <c r="AI27" i="1"/>
  <c r="AH27" i="1"/>
  <c r="AG27" i="1"/>
  <c r="AB27" i="1"/>
  <c r="P27" i="1"/>
  <c r="EM26" i="1"/>
  <c r="EL26" i="1"/>
  <c r="EK26" i="1"/>
  <c r="EI26" i="1"/>
  <c r="EH26" i="1"/>
  <c r="EG26" i="1"/>
  <c r="EF26" i="1"/>
  <c r="EE26" i="1"/>
  <c r="ED26" i="1"/>
  <c r="EC26" i="1"/>
  <c r="EB26" i="1"/>
  <c r="DX26" i="1"/>
  <c r="DU26" i="1"/>
  <c r="DR26" i="1"/>
  <c r="DO26" i="1"/>
  <c r="DL26" i="1"/>
  <c r="DI26" i="1"/>
  <c r="DF26" i="1"/>
  <c r="DB26" i="1"/>
  <c r="DC26" i="1" s="1"/>
  <c r="DA26" i="1"/>
  <c r="CZ26" i="1"/>
  <c r="CW26" i="1"/>
  <c r="CT26" i="1"/>
  <c r="CQ26" i="1"/>
  <c r="CN26" i="1"/>
  <c r="CJ26" i="1"/>
  <c r="CK26" i="1" s="1"/>
  <c r="CI26" i="1"/>
  <c r="CH26" i="1"/>
  <c r="BS26" i="1"/>
  <c r="BP26" i="1"/>
  <c r="BM26" i="1"/>
  <c r="BG26" i="1"/>
  <c r="BD26" i="1"/>
  <c r="BA26" i="1"/>
  <c r="AX26" i="1"/>
  <c r="AR26" i="1"/>
  <c r="AO26" i="1"/>
  <c r="AL26" i="1"/>
  <c r="AI26" i="1"/>
  <c r="AF26" i="1"/>
  <c r="AC26" i="1"/>
  <c r="Z26" i="1"/>
  <c r="V26" i="1"/>
  <c r="W26" i="1" s="1"/>
  <c r="U26" i="1"/>
  <c r="T26" i="1"/>
  <c r="Q26" i="1"/>
  <c r="N26" i="1"/>
  <c r="J26" i="1"/>
  <c r="G26" i="1" s="1"/>
  <c r="H26" i="1" s="1"/>
  <c r="I26" i="1"/>
  <c r="DY26" i="1" s="1"/>
  <c r="F26" i="1"/>
  <c r="EM25" i="1"/>
  <c r="EL25" i="1"/>
  <c r="EK25" i="1"/>
  <c r="EI25" i="1"/>
  <c r="EH25" i="1"/>
  <c r="EG25" i="1"/>
  <c r="EF25" i="1"/>
  <c r="EE25" i="1"/>
  <c r="ED25" i="1"/>
  <c r="EC25" i="1"/>
  <c r="EB25" i="1"/>
  <c r="DX25" i="1"/>
  <c r="DU25" i="1"/>
  <c r="DR25" i="1"/>
  <c r="DO25" i="1"/>
  <c r="DL25" i="1"/>
  <c r="DI25" i="1"/>
  <c r="DF25" i="1"/>
  <c r="DC25" i="1"/>
  <c r="DB25" i="1"/>
  <c r="DA25" i="1"/>
  <c r="CZ25" i="1"/>
  <c r="CW25" i="1"/>
  <c r="CT25" i="1"/>
  <c r="CQ25" i="1"/>
  <c r="CN25" i="1"/>
  <c r="CJ25" i="1"/>
  <c r="EJ25" i="1" s="1"/>
  <c r="CI25" i="1"/>
  <c r="CH25" i="1"/>
  <c r="BS25" i="1"/>
  <c r="BO25" i="1"/>
  <c r="BP25" i="1" s="1"/>
  <c r="BN25" i="1"/>
  <c r="BM25" i="1"/>
  <c r="BG25" i="1"/>
  <c r="BD25" i="1"/>
  <c r="BC25" i="1"/>
  <c r="BB25" i="1"/>
  <c r="BA25" i="1"/>
  <c r="AX25" i="1"/>
  <c r="AR25" i="1"/>
  <c r="AO25" i="1"/>
  <c r="AL25" i="1"/>
  <c r="AI25" i="1"/>
  <c r="AF25" i="1"/>
  <c r="AC25" i="1"/>
  <c r="Z25" i="1"/>
  <c r="W25" i="1"/>
  <c r="V25" i="1"/>
  <c r="U25" i="1"/>
  <c r="T25" i="1"/>
  <c r="Q25" i="1"/>
  <c r="N25" i="1"/>
  <c r="K25" i="1"/>
  <c r="J25" i="1"/>
  <c r="G25" i="1" s="1"/>
  <c r="H25" i="1" s="1"/>
  <c r="I25" i="1"/>
  <c r="F25" i="1" s="1"/>
  <c r="EL24" i="1"/>
  <c r="EK24" i="1"/>
  <c r="EI24" i="1"/>
  <c r="EH24" i="1"/>
  <c r="EG24" i="1"/>
  <c r="EE24" i="1"/>
  <c r="ED24" i="1"/>
  <c r="EC24" i="1"/>
  <c r="EB24" i="1"/>
  <c r="DX24" i="1"/>
  <c r="DS24" i="1"/>
  <c r="DU24" i="1" s="1"/>
  <c r="DR24" i="1"/>
  <c r="DO24" i="1"/>
  <c r="DL24" i="1"/>
  <c r="DI24" i="1"/>
  <c r="DF24" i="1"/>
  <c r="DB24" i="1"/>
  <c r="CZ24" i="1"/>
  <c r="CX24" i="1"/>
  <c r="CU24" i="1"/>
  <c r="CW24" i="1" s="1"/>
  <c r="CR24" i="1"/>
  <c r="CT24" i="1" s="1"/>
  <c r="CQ24" i="1"/>
  <c r="CO24" i="1"/>
  <c r="CL24" i="1"/>
  <c r="CN24" i="1" s="1"/>
  <c r="CJ24" i="1"/>
  <c r="CH24" i="1"/>
  <c r="BS24" i="1"/>
  <c r="BP24" i="1"/>
  <c r="BO24" i="1"/>
  <c r="BN24" i="1"/>
  <c r="BM24" i="1"/>
  <c r="BG24" i="1"/>
  <c r="BC24" i="1"/>
  <c r="BD24" i="1" s="1"/>
  <c r="BB24" i="1"/>
  <c r="BA24" i="1"/>
  <c r="AX24" i="1"/>
  <c r="AR24" i="1"/>
  <c r="AM24" i="1"/>
  <c r="AO24" i="1" s="1"/>
  <c r="AL24" i="1"/>
  <c r="AI24" i="1"/>
  <c r="AF24" i="1"/>
  <c r="AC24" i="1"/>
  <c r="Z24" i="1"/>
  <c r="V24" i="1"/>
  <c r="T24" i="1"/>
  <c r="Q24" i="1"/>
  <c r="N24" i="1"/>
  <c r="K24" i="1"/>
  <c r="J24" i="1"/>
  <c r="G24" i="1" s="1"/>
  <c r="I24" i="1"/>
  <c r="EM23" i="1"/>
  <c r="EL23" i="1"/>
  <c r="EK23" i="1"/>
  <c r="EI23" i="1"/>
  <c r="EH23" i="1"/>
  <c r="EG23" i="1"/>
  <c r="EF23" i="1"/>
  <c r="EE23" i="1"/>
  <c r="ED23" i="1"/>
  <c r="EC23" i="1"/>
  <c r="EB23" i="1"/>
  <c r="DX23" i="1"/>
  <c r="DU23" i="1"/>
  <c r="DR23" i="1"/>
  <c r="DO23" i="1"/>
  <c r="DL23" i="1"/>
  <c r="DI23" i="1"/>
  <c r="DF23" i="1"/>
  <c r="DB23" i="1"/>
  <c r="DC23" i="1" s="1"/>
  <c r="DA23" i="1"/>
  <c r="CZ23" i="1"/>
  <c r="CW23" i="1"/>
  <c r="CT23" i="1"/>
  <c r="CQ23" i="1"/>
  <c r="CN23" i="1"/>
  <c r="CJ23" i="1"/>
  <c r="CK23" i="1" s="1"/>
  <c r="CI23" i="1"/>
  <c r="CI21" i="1" s="1"/>
  <c r="CH23" i="1"/>
  <c r="BS23" i="1"/>
  <c r="BP23" i="1"/>
  <c r="BO23" i="1"/>
  <c r="BN23" i="1"/>
  <c r="BM23" i="1"/>
  <c r="BG23" i="1"/>
  <c r="BC23" i="1"/>
  <c r="BD23" i="1" s="1"/>
  <c r="BB23" i="1"/>
  <c r="BA23" i="1"/>
  <c r="AX23" i="1"/>
  <c r="AR23" i="1"/>
  <c r="AO23" i="1"/>
  <c r="AL23" i="1"/>
  <c r="AI23" i="1"/>
  <c r="AF23" i="1"/>
  <c r="AC23" i="1"/>
  <c r="Z23" i="1"/>
  <c r="V23" i="1"/>
  <c r="W23" i="1" s="1"/>
  <c r="U23" i="1"/>
  <c r="T23" i="1"/>
  <c r="Q23" i="1"/>
  <c r="N23" i="1"/>
  <c r="J23" i="1"/>
  <c r="K23" i="1" s="1"/>
  <c r="I23" i="1"/>
  <c r="F23" i="1" s="1"/>
  <c r="EM22" i="1"/>
  <c r="EL22" i="1"/>
  <c r="EK22" i="1"/>
  <c r="EJ22" i="1"/>
  <c r="EI22" i="1"/>
  <c r="EH22" i="1"/>
  <c r="EG22" i="1"/>
  <c r="EF22" i="1"/>
  <c r="EE22" i="1"/>
  <c r="ED22" i="1"/>
  <c r="DX22" i="1"/>
  <c r="DU22" i="1"/>
  <c r="DR22" i="1"/>
  <c r="DO22" i="1"/>
  <c r="DL22" i="1"/>
  <c r="DI22" i="1"/>
  <c r="DF22" i="1"/>
  <c r="DB22" i="1"/>
  <c r="DC22" i="1" s="1"/>
  <c r="DA22" i="1"/>
  <c r="DA21" i="1" s="1"/>
  <c r="CZ22" i="1"/>
  <c r="CW22" i="1"/>
  <c r="CT22" i="1"/>
  <c r="CQ22" i="1"/>
  <c r="CN22" i="1"/>
  <c r="CK22" i="1"/>
  <c r="CJ22" i="1"/>
  <c r="CI22" i="1"/>
  <c r="CH22" i="1"/>
  <c r="BS22" i="1"/>
  <c r="BO22" i="1"/>
  <c r="BP22" i="1" s="1"/>
  <c r="BN22" i="1"/>
  <c r="BN21" i="1" s="1"/>
  <c r="BM22" i="1"/>
  <c r="BG22" i="1"/>
  <c r="BC22" i="1"/>
  <c r="BD22" i="1" s="1"/>
  <c r="BB22" i="1"/>
  <c r="BB21" i="1" s="1"/>
  <c r="BB20" i="1" s="1"/>
  <c r="BA22" i="1"/>
  <c r="AX22" i="1"/>
  <c r="AR22" i="1"/>
  <c r="AO22" i="1"/>
  <c r="AL22" i="1"/>
  <c r="AI22" i="1"/>
  <c r="AF22" i="1"/>
  <c r="AC22" i="1"/>
  <c r="Z22" i="1"/>
  <c r="V22" i="1"/>
  <c r="W22" i="1" s="1"/>
  <c r="U22" i="1"/>
  <c r="U21" i="1" s="1"/>
  <c r="S22" i="1"/>
  <c r="T22" i="1" s="1"/>
  <c r="Q22" i="1"/>
  <c r="M22" i="1"/>
  <c r="EB22" i="1" s="1"/>
  <c r="I22" i="1"/>
  <c r="F22" i="1" s="1"/>
  <c r="F21" i="1" s="1"/>
  <c r="DX21" i="1"/>
  <c r="DX20" i="1" s="1"/>
  <c r="DW21" i="1"/>
  <c r="DV21" i="1"/>
  <c r="DU21" i="1"/>
  <c r="DT21" i="1"/>
  <c r="DS21" i="1"/>
  <c r="DR21" i="1"/>
  <c r="DR20" i="1" s="1"/>
  <c r="DQ21" i="1"/>
  <c r="DP21" i="1"/>
  <c r="DO21" i="1"/>
  <c r="DO20" i="1" s="1"/>
  <c r="DN21" i="1"/>
  <c r="DM21" i="1"/>
  <c r="DL21" i="1"/>
  <c r="DL20" i="1" s="1"/>
  <c r="DK21" i="1"/>
  <c r="DJ21" i="1"/>
  <c r="DI21" i="1"/>
  <c r="DI20" i="1" s="1"/>
  <c r="DH21" i="1"/>
  <c r="DG21" i="1"/>
  <c r="DF21" i="1"/>
  <c r="DF20" i="1" s="1"/>
  <c r="DE21" i="1"/>
  <c r="DD21" i="1"/>
  <c r="CZ21" i="1"/>
  <c r="CZ20" i="1" s="1"/>
  <c r="CY21" i="1"/>
  <c r="CX21" i="1"/>
  <c r="CW21" i="1"/>
  <c r="CV21" i="1"/>
  <c r="CU21" i="1"/>
  <c r="CT21" i="1"/>
  <c r="CS21" i="1"/>
  <c r="CR21" i="1"/>
  <c r="CQ21" i="1"/>
  <c r="CQ20" i="1" s="1"/>
  <c r="CP21" i="1"/>
  <c r="CO21" i="1"/>
  <c r="CN21" i="1"/>
  <c r="CN20" i="1" s="1"/>
  <c r="CM21" i="1"/>
  <c r="CL21" i="1"/>
  <c r="CH21" i="1"/>
  <c r="CH20" i="1" s="1"/>
  <c r="CG21" i="1"/>
  <c r="CF21" i="1"/>
  <c r="CE21" i="1"/>
  <c r="CE20" i="1" s="1"/>
  <c r="CD21" i="1"/>
  <c r="CC21" i="1"/>
  <c r="CB21" i="1"/>
  <c r="CB20" i="1" s="1"/>
  <c r="CA21" i="1"/>
  <c r="BZ21" i="1"/>
  <c r="BY21" i="1"/>
  <c r="BY20" i="1" s="1"/>
  <c r="BX21" i="1"/>
  <c r="BW21" i="1"/>
  <c r="BV21" i="1"/>
  <c r="BV20" i="1" s="1"/>
  <c r="BU21" i="1"/>
  <c r="BT21" i="1"/>
  <c r="BS21" i="1"/>
  <c r="BS20" i="1" s="1"/>
  <c r="BR21" i="1"/>
  <c r="BQ21" i="1"/>
  <c r="BM21" i="1"/>
  <c r="BM20" i="1" s="1"/>
  <c r="BL21" i="1"/>
  <c r="BK21" i="1"/>
  <c r="BJ21" i="1"/>
  <c r="BJ20" i="1" s="1"/>
  <c r="BI21" i="1"/>
  <c r="BH21" i="1"/>
  <c r="BG21" i="1"/>
  <c r="BG20" i="1" s="1"/>
  <c r="BF21" i="1"/>
  <c r="BE21" i="1"/>
  <c r="BA21" i="1"/>
  <c r="BA20" i="1" s="1"/>
  <c r="AZ21" i="1"/>
  <c r="AY21" i="1"/>
  <c r="AX21" i="1"/>
  <c r="AX20" i="1" s="1"/>
  <c r="AW21" i="1"/>
  <c r="AV21" i="1"/>
  <c r="AU21" i="1"/>
  <c r="AU20" i="1" s="1"/>
  <c r="AT21" i="1"/>
  <c r="AS21" i="1"/>
  <c r="AR21" i="1"/>
  <c r="AR20" i="1" s="1"/>
  <c r="AQ21" i="1"/>
  <c r="AP21" i="1"/>
  <c r="AO21" i="1"/>
  <c r="AN21" i="1"/>
  <c r="AM21" i="1"/>
  <c r="AL21" i="1"/>
  <c r="AL20" i="1" s="1"/>
  <c r="AK21" i="1"/>
  <c r="AJ21" i="1"/>
  <c r="AI21" i="1"/>
  <c r="AI20" i="1" s="1"/>
  <c r="AH21" i="1"/>
  <c r="AG21" i="1"/>
  <c r="AF21" i="1"/>
  <c r="AF20" i="1" s="1"/>
  <c r="AE21" i="1"/>
  <c r="AD21" i="1"/>
  <c r="AC21" i="1"/>
  <c r="AC20" i="1" s="1"/>
  <c r="AB21" i="1"/>
  <c r="AA21" i="1"/>
  <c r="Z21" i="1"/>
  <c r="Z20" i="1" s="1"/>
  <c r="Y21" i="1"/>
  <c r="X21" i="1"/>
  <c r="R21" i="1"/>
  <c r="Q21" i="1"/>
  <c r="Q20" i="1" s="1"/>
  <c r="P21" i="1"/>
  <c r="O21" i="1"/>
  <c r="L21" i="1"/>
  <c r="I21" i="1"/>
  <c r="EH20" i="1"/>
  <c r="DW20" i="1"/>
  <c r="DV20" i="1"/>
  <c r="DT20" i="1"/>
  <c r="DQ20" i="1"/>
  <c r="DP20" i="1"/>
  <c r="EL20" i="1" s="1"/>
  <c r="DN20" i="1"/>
  <c r="DM20" i="1"/>
  <c r="DK20" i="1"/>
  <c r="DJ20" i="1"/>
  <c r="DH20" i="1"/>
  <c r="DG20" i="1"/>
  <c r="DE20" i="1"/>
  <c r="DD20" i="1"/>
  <c r="EK20" i="1" s="1"/>
  <c r="CY20" i="1"/>
  <c r="CX20" i="1"/>
  <c r="CV20" i="1"/>
  <c r="CS20" i="1"/>
  <c r="CR20" i="1"/>
  <c r="CP20" i="1"/>
  <c r="CO20" i="1"/>
  <c r="CM20" i="1"/>
  <c r="CL20" i="1"/>
  <c r="CG20" i="1"/>
  <c r="EI20" i="1" s="1"/>
  <c r="CF20" i="1"/>
  <c r="CD20" i="1"/>
  <c r="CC20" i="1"/>
  <c r="CA20" i="1"/>
  <c r="BZ20" i="1"/>
  <c r="BX20" i="1"/>
  <c r="BW20" i="1"/>
  <c r="BU20" i="1"/>
  <c r="BT20" i="1"/>
  <c r="BR20" i="1"/>
  <c r="BQ20" i="1"/>
  <c r="BN20" i="1"/>
  <c r="BL20" i="1"/>
  <c r="BK20" i="1"/>
  <c r="BI20" i="1"/>
  <c r="BH20" i="1"/>
  <c r="BF20" i="1"/>
  <c r="BE20" i="1"/>
  <c r="AZ20" i="1"/>
  <c r="AY20" i="1"/>
  <c r="AW20" i="1"/>
  <c r="AV20" i="1"/>
  <c r="AT20" i="1"/>
  <c r="AS20" i="1"/>
  <c r="AQ20" i="1"/>
  <c r="AP20" i="1"/>
  <c r="EG20" i="1" s="1"/>
  <c r="AN20" i="1"/>
  <c r="AK20" i="1"/>
  <c r="AJ20" i="1"/>
  <c r="AH20" i="1"/>
  <c r="AG20" i="1"/>
  <c r="AE20" i="1"/>
  <c r="AD20" i="1"/>
  <c r="EE20" i="1" s="1"/>
  <c r="AB20" i="1"/>
  <c r="AA20" i="1"/>
  <c r="Y20" i="1"/>
  <c r="X20" i="1"/>
  <c r="R20" i="1"/>
  <c r="P20" i="1"/>
  <c r="O20" i="1"/>
  <c r="L20" i="1"/>
  <c r="I20" i="1"/>
  <c r="EM19" i="1"/>
  <c r="EL19" i="1"/>
  <c r="EK19" i="1"/>
  <c r="EI19" i="1"/>
  <c r="EH19" i="1"/>
  <c r="EG19" i="1"/>
  <c r="EF19" i="1"/>
  <c r="EE19" i="1"/>
  <c r="EC19" i="1"/>
  <c r="EB19" i="1"/>
  <c r="DX19" i="1"/>
  <c r="DU19" i="1"/>
  <c r="DR19" i="1"/>
  <c r="DO19" i="1"/>
  <c r="DL19" i="1"/>
  <c r="DI19" i="1"/>
  <c r="DF19" i="1"/>
  <c r="DC19" i="1"/>
  <c r="DB19" i="1"/>
  <c r="DA19" i="1"/>
  <c r="CZ19" i="1"/>
  <c r="CW19" i="1"/>
  <c r="CT19" i="1"/>
  <c r="CQ19" i="1"/>
  <c r="CN19" i="1"/>
  <c r="CJ19" i="1"/>
  <c r="EJ19" i="1" s="1"/>
  <c r="CI19" i="1"/>
  <c r="CH19" i="1"/>
  <c r="BS19" i="1"/>
  <c r="BO19" i="1"/>
  <c r="BP19" i="1" s="1"/>
  <c r="BN19" i="1"/>
  <c r="BM19" i="1"/>
  <c r="BG19" i="1"/>
  <c r="BD19" i="1"/>
  <c r="BC19" i="1"/>
  <c r="BB19" i="1"/>
  <c r="BA19" i="1"/>
  <c r="AX19" i="1"/>
  <c r="AR19" i="1"/>
  <c r="AO19" i="1"/>
  <c r="AL19" i="1"/>
  <c r="AI19" i="1"/>
  <c r="AF19" i="1"/>
  <c r="AB19" i="1"/>
  <c r="AC19" i="1" s="1"/>
  <c r="AA19" i="1"/>
  <c r="X19" i="1"/>
  <c r="ED19" i="1" s="1"/>
  <c r="T19" i="1"/>
  <c r="Q19" i="1"/>
  <c r="N19" i="1"/>
  <c r="K19" i="1"/>
  <c r="J19" i="1"/>
  <c r="I19" i="1"/>
  <c r="EM18" i="1"/>
  <c r="EL18" i="1"/>
  <c r="EK18" i="1"/>
  <c r="EI18" i="1"/>
  <c r="EH18" i="1"/>
  <c r="EG18" i="1"/>
  <c r="EF18" i="1"/>
  <c r="EE18" i="1"/>
  <c r="ED18" i="1"/>
  <c r="EC18" i="1"/>
  <c r="EB18" i="1"/>
  <c r="DX18" i="1"/>
  <c r="DU18" i="1"/>
  <c r="DR18" i="1"/>
  <c r="DP18" i="1"/>
  <c r="DO18" i="1"/>
  <c r="DL18" i="1"/>
  <c r="DI18" i="1"/>
  <c r="DF18" i="1"/>
  <c r="DC18" i="1"/>
  <c r="DB18" i="1"/>
  <c r="DA18" i="1"/>
  <c r="CZ18" i="1"/>
  <c r="CW18" i="1"/>
  <c r="CT18" i="1"/>
  <c r="CQ18" i="1"/>
  <c r="CN18" i="1"/>
  <c r="CJ18" i="1"/>
  <c r="CI18" i="1"/>
  <c r="CH18" i="1"/>
  <c r="BS18" i="1"/>
  <c r="BO18" i="1"/>
  <c r="BP18" i="1" s="1"/>
  <c r="BN18" i="1"/>
  <c r="BN17" i="1" s="1"/>
  <c r="BM18" i="1"/>
  <c r="BG18" i="1"/>
  <c r="BD18" i="1"/>
  <c r="BC18" i="1"/>
  <c r="BB18" i="1"/>
  <c r="BA18" i="1"/>
  <c r="AX18" i="1"/>
  <c r="AR18" i="1"/>
  <c r="AO18" i="1"/>
  <c r="AL18" i="1"/>
  <c r="AI18" i="1"/>
  <c r="AF18" i="1"/>
  <c r="AC18" i="1"/>
  <c r="Z18" i="1"/>
  <c r="W18" i="1"/>
  <c r="V18" i="1"/>
  <c r="U18" i="1"/>
  <c r="T18" i="1"/>
  <c r="S18" i="1"/>
  <c r="Q18" i="1"/>
  <c r="N18" i="1"/>
  <c r="M18" i="1"/>
  <c r="J18" i="1"/>
  <c r="I18" i="1"/>
  <c r="F18" i="1" s="1"/>
  <c r="EM17" i="1"/>
  <c r="EL17" i="1"/>
  <c r="EK17" i="1"/>
  <c r="EG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I17" i="1"/>
  <c r="CH17" i="1"/>
  <c r="CG17" i="1"/>
  <c r="EI17" i="1" s="1"/>
  <c r="CF17" i="1"/>
  <c r="BS17" i="1"/>
  <c r="BR17" i="1"/>
  <c r="BQ17" i="1"/>
  <c r="BM17" i="1"/>
  <c r="BL17" i="1"/>
  <c r="EH17" i="1" s="1"/>
  <c r="BK17" i="1"/>
  <c r="BG17" i="1"/>
  <c r="BF17" i="1"/>
  <c r="BE17" i="1"/>
  <c r="BD17" i="1"/>
  <c r="BC17" i="1"/>
  <c r="BB17" i="1"/>
  <c r="BA17" i="1"/>
  <c r="AW17" i="1"/>
  <c r="AV17" i="1"/>
  <c r="AQ17" i="1"/>
  <c r="AR17" i="1" s="1"/>
  <c r="AP17" i="1"/>
  <c r="AN17" i="1"/>
  <c r="AO17" i="1" s="1"/>
  <c r="AM17" i="1"/>
  <c r="EF17" i="1" s="1"/>
  <c r="AK17" i="1"/>
  <c r="AL17" i="1" s="1"/>
  <c r="AJ17" i="1"/>
  <c r="AH17" i="1"/>
  <c r="AI17" i="1" s="1"/>
  <c r="AG17" i="1"/>
  <c r="AE17" i="1"/>
  <c r="AF17" i="1" s="1"/>
  <c r="AD17" i="1"/>
  <c r="AB17" i="1"/>
  <c r="AA17" i="1"/>
  <c r="Y17" i="1"/>
  <c r="Z17" i="1" s="1"/>
  <c r="X17" i="1"/>
  <c r="ED17" i="1" s="1"/>
  <c r="S17" i="1"/>
  <c r="T17" i="1" s="1"/>
  <c r="R17" i="1"/>
  <c r="P17" i="1"/>
  <c r="O17" i="1"/>
  <c r="M17" i="1"/>
  <c r="EB17" i="1" s="1"/>
  <c r="L17" i="1"/>
  <c r="I17" i="1"/>
  <c r="EM16" i="1"/>
  <c r="EL16" i="1"/>
  <c r="EK16" i="1"/>
  <c r="EI16" i="1"/>
  <c r="EH16" i="1"/>
  <c r="EF16" i="1"/>
  <c r="EE16" i="1"/>
  <c r="ED16" i="1"/>
  <c r="EC16" i="1"/>
  <c r="EB16" i="1"/>
  <c r="DX16" i="1"/>
  <c r="DU16" i="1"/>
  <c r="DR16" i="1"/>
  <c r="DO16" i="1"/>
  <c r="DL16" i="1"/>
  <c r="DI16" i="1"/>
  <c r="DF16" i="1"/>
  <c r="DC16" i="1"/>
  <c r="DB16" i="1"/>
  <c r="DA16" i="1"/>
  <c r="CZ16" i="1"/>
  <c r="CW16" i="1"/>
  <c r="CT16" i="1"/>
  <c r="CQ16" i="1"/>
  <c r="CN16" i="1"/>
  <c r="CJ16" i="1"/>
  <c r="CI16" i="1"/>
  <c r="CH16" i="1"/>
  <c r="BS16" i="1"/>
  <c r="BO16" i="1"/>
  <c r="BN16" i="1"/>
  <c r="BM16" i="1"/>
  <c r="BG16" i="1"/>
  <c r="BD16" i="1"/>
  <c r="BC16" i="1"/>
  <c r="BB16" i="1"/>
  <c r="BA16" i="1"/>
  <c r="AX16" i="1"/>
  <c r="AQ16" i="1"/>
  <c r="EG16" i="1" s="1"/>
  <c r="AP16" i="1"/>
  <c r="AO16" i="1"/>
  <c r="AL16" i="1"/>
  <c r="AI16" i="1"/>
  <c r="AF16" i="1"/>
  <c r="AC16" i="1"/>
  <c r="Z16" i="1"/>
  <c r="V16" i="1"/>
  <c r="W16" i="1" s="1"/>
  <c r="U16" i="1"/>
  <c r="T16" i="1"/>
  <c r="Q16" i="1"/>
  <c r="N16" i="1"/>
  <c r="J16" i="1"/>
  <c r="I16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DX15" i="1"/>
  <c r="DU15" i="1"/>
  <c r="DR15" i="1"/>
  <c r="DO15" i="1"/>
  <c r="DL15" i="1"/>
  <c r="DI15" i="1"/>
  <c r="DF15" i="1"/>
  <c r="DB15" i="1"/>
  <c r="DA15" i="1"/>
  <c r="CZ15" i="1"/>
  <c r="CW15" i="1"/>
  <c r="CT15" i="1"/>
  <c r="CQ15" i="1"/>
  <c r="CN15" i="1"/>
  <c r="CK15" i="1"/>
  <c r="CJ15" i="1"/>
  <c r="CI15" i="1"/>
  <c r="CH15" i="1"/>
  <c r="BS15" i="1"/>
  <c r="BO15" i="1"/>
  <c r="BN15" i="1"/>
  <c r="BM15" i="1"/>
  <c r="BG15" i="1"/>
  <c r="BC15" i="1"/>
  <c r="BB15" i="1"/>
  <c r="F15" i="1" s="1"/>
  <c r="BA15" i="1"/>
  <c r="AX15" i="1"/>
  <c r="AR15" i="1"/>
  <c r="AO15" i="1"/>
  <c r="AL15" i="1"/>
  <c r="AI15" i="1"/>
  <c r="AF15" i="1"/>
  <c r="AC15" i="1"/>
  <c r="Z15" i="1"/>
  <c r="V15" i="1"/>
  <c r="U15" i="1"/>
  <c r="T15" i="1"/>
  <c r="Q15" i="1"/>
  <c r="N15" i="1"/>
  <c r="J15" i="1"/>
  <c r="K15" i="1" s="1"/>
  <c r="I15" i="1"/>
  <c r="EM14" i="1"/>
  <c r="EL14" i="1"/>
  <c r="EK14" i="1"/>
  <c r="EI14" i="1"/>
  <c r="EH14" i="1"/>
  <c r="EG14" i="1"/>
  <c r="EF14" i="1"/>
  <c r="EE14" i="1"/>
  <c r="ED14" i="1"/>
  <c r="EC14" i="1"/>
  <c r="EB14" i="1"/>
  <c r="DX14" i="1"/>
  <c r="DU14" i="1"/>
  <c r="DR14" i="1"/>
  <c r="DO14" i="1"/>
  <c r="DL14" i="1"/>
  <c r="DI14" i="1"/>
  <c r="DF14" i="1"/>
  <c r="DC14" i="1"/>
  <c r="DB14" i="1"/>
  <c r="DA14" i="1"/>
  <c r="CZ14" i="1"/>
  <c r="CW14" i="1"/>
  <c r="CT14" i="1"/>
  <c r="CQ14" i="1"/>
  <c r="CN14" i="1"/>
  <c r="CJ14" i="1"/>
  <c r="DZ14" i="1" s="1"/>
  <c r="CI14" i="1"/>
  <c r="CH14" i="1"/>
  <c r="BS14" i="1"/>
  <c r="BO14" i="1"/>
  <c r="BN14" i="1"/>
  <c r="BM14" i="1"/>
  <c r="BG14" i="1"/>
  <c r="BD14" i="1"/>
  <c r="BC14" i="1"/>
  <c r="BB14" i="1"/>
  <c r="BA14" i="1"/>
  <c r="AX14" i="1"/>
  <c r="AR14" i="1"/>
  <c r="AO14" i="1"/>
  <c r="AL14" i="1"/>
  <c r="AI14" i="1"/>
  <c r="AF14" i="1"/>
  <c r="AC14" i="1"/>
  <c r="Z14" i="1"/>
  <c r="W14" i="1"/>
  <c r="V14" i="1"/>
  <c r="U14" i="1"/>
  <c r="T14" i="1"/>
  <c r="Q14" i="1"/>
  <c r="N14" i="1"/>
  <c r="K14" i="1"/>
  <c r="J14" i="1"/>
  <c r="I14" i="1"/>
  <c r="EM13" i="1"/>
  <c r="EL13" i="1"/>
  <c r="EK13" i="1"/>
  <c r="EI13" i="1"/>
  <c r="EH13" i="1"/>
  <c r="EG13" i="1"/>
  <c r="EF13" i="1"/>
  <c r="EE13" i="1"/>
  <c r="ED13" i="1"/>
  <c r="EC13" i="1"/>
  <c r="EB13" i="1"/>
  <c r="DX13" i="1"/>
  <c r="DU13" i="1"/>
  <c r="DR13" i="1"/>
  <c r="DO13" i="1"/>
  <c r="DL13" i="1"/>
  <c r="DI13" i="1"/>
  <c r="DF13" i="1"/>
  <c r="DB13" i="1"/>
  <c r="DC13" i="1" s="1"/>
  <c r="DA13" i="1"/>
  <c r="CZ13" i="1"/>
  <c r="CW13" i="1"/>
  <c r="CT13" i="1"/>
  <c r="CQ13" i="1"/>
  <c r="CN13" i="1"/>
  <c r="CJ13" i="1"/>
  <c r="CI13" i="1"/>
  <c r="DY13" i="1" s="1"/>
  <c r="CH13" i="1"/>
  <c r="BS13" i="1"/>
  <c r="BP13" i="1"/>
  <c r="BO13" i="1"/>
  <c r="BN13" i="1"/>
  <c r="BM13" i="1"/>
  <c r="BG13" i="1"/>
  <c r="BC13" i="1"/>
  <c r="BD13" i="1" s="1"/>
  <c r="BB13" i="1"/>
  <c r="BA13" i="1"/>
  <c r="AX13" i="1"/>
  <c r="AR13" i="1"/>
  <c r="AO13" i="1"/>
  <c r="AL13" i="1"/>
  <c r="AI13" i="1"/>
  <c r="AF13" i="1"/>
  <c r="AC13" i="1"/>
  <c r="Z13" i="1"/>
  <c r="V13" i="1"/>
  <c r="W13" i="1" s="1"/>
  <c r="U13" i="1"/>
  <c r="T13" i="1"/>
  <c r="Q13" i="1"/>
  <c r="N13" i="1"/>
  <c r="J13" i="1"/>
  <c r="I13" i="1"/>
  <c r="EM12" i="1"/>
  <c r="EL12" i="1"/>
  <c r="EK12" i="1"/>
  <c r="EI12" i="1"/>
  <c r="EH12" i="1"/>
  <c r="EG12" i="1"/>
  <c r="EF12" i="1"/>
  <c r="EE12" i="1"/>
  <c r="ED12" i="1"/>
  <c r="EC12" i="1"/>
  <c r="EB12" i="1"/>
  <c r="DX12" i="1"/>
  <c r="DU12" i="1"/>
  <c r="DR12" i="1"/>
  <c r="DO12" i="1"/>
  <c r="DL12" i="1"/>
  <c r="DI12" i="1"/>
  <c r="DF12" i="1"/>
  <c r="DB12" i="1"/>
  <c r="DA12" i="1"/>
  <c r="CZ12" i="1"/>
  <c r="CW12" i="1"/>
  <c r="CT12" i="1"/>
  <c r="CP12" i="1"/>
  <c r="CO12" i="1"/>
  <c r="CI12" i="1" s="1"/>
  <c r="CN12" i="1"/>
  <c r="CJ12" i="1"/>
  <c r="CH12" i="1"/>
  <c r="BS12" i="1"/>
  <c r="BO12" i="1"/>
  <c r="BN12" i="1"/>
  <c r="BM12" i="1"/>
  <c r="BG12" i="1"/>
  <c r="BD12" i="1"/>
  <c r="BC12" i="1"/>
  <c r="BB12" i="1"/>
  <c r="BA12" i="1"/>
  <c r="AX12" i="1"/>
  <c r="AR12" i="1"/>
  <c r="AO12" i="1"/>
  <c r="AL12" i="1"/>
  <c r="AI12" i="1"/>
  <c r="AF12" i="1"/>
  <c r="AC12" i="1"/>
  <c r="Z12" i="1"/>
  <c r="W12" i="1"/>
  <c r="V12" i="1"/>
  <c r="U12" i="1"/>
  <c r="T12" i="1"/>
  <c r="Q12" i="1"/>
  <c r="N12" i="1"/>
  <c r="K12" i="1"/>
  <c r="J12" i="1"/>
  <c r="I12" i="1"/>
  <c r="EM11" i="1"/>
  <c r="EL11" i="1"/>
  <c r="EK11" i="1"/>
  <c r="EI11" i="1"/>
  <c r="EH11" i="1"/>
  <c r="EG11" i="1"/>
  <c r="EF11" i="1"/>
  <c r="EE11" i="1"/>
  <c r="ED11" i="1"/>
  <c r="EC11" i="1"/>
  <c r="EB11" i="1"/>
  <c r="DY11" i="1"/>
  <c r="DX11" i="1"/>
  <c r="DU11" i="1"/>
  <c r="DR11" i="1"/>
  <c r="DO11" i="1"/>
  <c r="DL11" i="1"/>
  <c r="DI11" i="1"/>
  <c r="DF11" i="1"/>
  <c r="DB11" i="1"/>
  <c r="DC11" i="1" s="1"/>
  <c r="DA11" i="1"/>
  <c r="CZ11" i="1"/>
  <c r="CW11" i="1"/>
  <c r="CT11" i="1"/>
  <c r="CQ11" i="1"/>
  <c r="CN11" i="1"/>
  <c r="CL11" i="1"/>
  <c r="CJ11" i="1"/>
  <c r="CI11" i="1"/>
  <c r="CH11" i="1"/>
  <c r="BS11" i="1"/>
  <c r="BO11" i="1"/>
  <c r="DZ11" i="1" s="1"/>
  <c r="EA11" i="1" s="1"/>
  <c r="BN11" i="1"/>
  <c r="F11" i="1" s="1"/>
  <c r="BM11" i="1"/>
  <c r="BG11" i="1"/>
  <c r="BD11" i="1"/>
  <c r="BC11" i="1"/>
  <c r="BB11" i="1"/>
  <c r="BA11" i="1"/>
  <c r="AX11" i="1"/>
  <c r="AR11" i="1"/>
  <c r="AO11" i="1"/>
  <c r="AL11" i="1"/>
  <c r="AI11" i="1"/>
  <c r="AF11" i="1"/>
  <c r="AC11" i="1"/>
  <c r="Z11" i="1"/>
  <c r="W11" i="1"/>
  <c r="V11" i="1"/>
  <c r="U11" i="1"/>
  <c r="T11" i="1"/>
  <c r="Q11" i="1"/>
  <c r="N11" i="1"/>
  <c r="K11" i="1"/>
  <c r="J11" i="1"/>
  <c r="I11" i="1"/>
  <c r="EM10" i="1"/>
  <c r="EL10" i="1"/>
  <c r="EK10" i="1"/>
  <c r="EI10" i="1"/>
  <c r="EH10" i="1"/>
  <c r="EG10" i="1"/>
  <c r="EF10" i="1"/>
  <c r="EE10" i="1"/>
  <c r="ED10" i="1"/>
  <c r="EC10" i="1"/>
  <c r="EB10" i="1"/>
  <c r="DY10" i="1"/>
  <c r="DX10" i="1"/>
  <c r="DU10" i="1"/>
  <c r="DR10" i="1"/>
  <c r="DO10" i="1"/>
  <c r="DL10" i="1"/>
  <c r="DI10" i="1"/>
  <c r="DF10" i="1"/>
  <c r="DB10" i="1"/>
  <c r="DC10" i="1" s="1"/>
  <c r="DA10" i="1"/>
  <c r="CZ10" i="1"/>
  <c r="CW10" i="1"/>
  <c r="CT10" i="1"/>
  <c r="CQ10" i="1"/>
  <c r="CN10" i="1"/>
  <c r="CJ10" i="1"/>
  <c r="CK10" i="1" s="1"/>
  <c r="CI10" i="1"/>
  <c r="CH10" i="1"/>
  <c r="BS10" i="1"/>
  <c r="BP10" i="1"/>
  <c r="BM10" i="1"/>
  <c r="BG10" i="1"/>
  <c r="BD10" i="1"/>
  <c r="BA10" i="1"/>
  <c r="AX10" i="1"/>
  <c r="AR10" i="1"/>
  <c r="AO10" i="1"/>
  <c r="AL10" i="1"/>
  <c r="AI10" i="1"/>
  <c r="AF10" i="1"/>
  <c r="AC10" i="1"/>
  <c r="Z10" i="1"/>
  <c r="W10" i="1"/>
  <c r="T10" i="1"/>
  <c r="Q10" i="1"/>
  <c r="N10" i="1"/>
  <c r="J10" i="1"/>
  <c r="DZ10" i="1" s="1"/>
  <c r="EA10" i="1" s="1"/>
  <c r="I10" i="1"/>
  <c r="G10" i="1"/>
  <c r="EK9" i="1"/>
  <c r="EI9" i="1"/>
  <c r="EH9" i="1"/>
  <c r="EF9" i="1"/>
  <c r="ED9" i="1"/>
  <c r="EC9" i="1"/>
  <c r="EB9" i="1"/>
  <c r="DX9" i="1"/>
  <c r="DT9" i="1"/>
  <c r="EM9" i="1"/>
  <c r="DQ9" i="1"/>
  <c r="EL9" i="1" s="1"/>
  <c r="DP9" i="1"/>
  <c r="DA9" i="1" s="1"/>
  <c r="DA7" i="1" s="1"/>
  <c r="DA5" i="1" s="1"/>
  <c r="DO9" i="1"/>
  <c r="DL9" i="1"/>
  <c r="DI9" i="1"/>
  <c r="DF9" i="1"/>
  <c r="DB9" i="1"/>
  <c r="DC9" i="1" s="1"/>
  <c r="CZ9" i="1"/>
  <c r="CW9" i="1"/>
  <c r="CT9" i="1"/>
  <c r="CQ9" i="1"/>
  <c r="CN9" i="1"/>
  <c r="CJ9" i="1"/>
  <c r="CK9" i="1" s="1"/>
  <c r="CI9" i="1"/>
  <c r="CI7" i="1" s="1"/>
  <c r="CI5" i="1" s="1"/>
  <c r="CH9" i="1"/>
  <c r="BS9" i="1"/>
  <c r="BO9" i="1"/>
  <c r="BO7" i="1" s="1"/>
  <c r="BN9" i="1"/>
  <c r="BP9" i="1" s="1"/>
  <c r="BM9" i="1"/>
  <c r="BG9" i="1"/>
  <c r="BC9" i="1"/>
  <c r="BB9" i="1"/>
  <c r="BA9" i="1"/>
  <c r="AX9" i="1"/>
  <c r="AQ9" i="1"/>
  <c r="AR9" i="1" s="1"/>
  <c r="EG9" i="1"/>
  <c r="AO9" i="1"/>
  <c r="AL9" i="1"/>
  <c r="AI9" i="1"/>
  <c r="AE9" i="1"/>
  <c r="EE9" i="1" s="1"/>
  <c r="U9" i="1"/>
  <c r="AC9" i="1"/>
  <c r="Y9" i="1"/>
  <c r="Z9" i="1" s="1"/>
  <c r="T9" i="1"/>
  <c r="Q9" i="1"/>
  <c r="N9" i="1"/>
  <c r="J9" i="1"/>
  <c r="I9" i="1"/>
  <c r="EM8" i="1"/>
  <c r="EL8" i="1"/>
  <c r="EK8" i="1"/>
  <c r="EI8" i="1"/>
  <c r="EH8" i="1"/>
  <c r="EG8" i="1"/>
  <c r="EF8" i="1"/>
  <c r="EE8" i="1"/>
  <c r="ED8" i="1"/>
  <c r="DZ8" i="1"/>
  <c r="DX8" i="1"/>
  <c r="DU8" i="1"/>
  <c r="DR8" i="1"/>
  <c r="DO8" i="1"/>
  <c r="DL8" i="1"/>
  <c r="DI8" i="1"/>
  <c r="DF8" i="1"/>
  <c r="DC8" i="1"/>
  <c r="DB8" i="1"/>
  <c r="DA8" i="1"/>
  <c r="CZ8" i="1"/>
  <c r="CW8" i="1"/>
  <c r="CT8" i="1"/>
  <c r="CQ8" i="1"/>
  <c r="CN8" i="1"/>
  <c r="CJ8" i="1"/>
  <c r="CK8" i="1" s="1"/>
  <c r="CI8" i="1"/>
  <c r="CH8" i="1"/>
  <c r="BS8" i="1"/>
  <c r="BO8" i="1"/>
  <c r="BP8" i="1" s="1"/>
  <c r="BN8" i="1"/>
  <c r="BM8" i="1"/>
  <c r="BG8" i="1"/>
  <c r="BD8" i="1"/>
  <c r="BC8" i="1"/>
  <c r="BB8" i="1"/>
  <c r="BA8" i="1"/>
  <c r="AX8" i="1"/>
  <c r="AR8" i="1"/>
  <c r="AO8" i="1"/>
  <c r="AL8" i="1"/>
  <c r="AI8" i="1"/>
  <c r="AF8" i="1"/>
  <c r="AC8" i="1"/>
  <c r="Z8" i="1"/>
  <c r="W8" i="1"/>
  <c r="V8" i="1"/>
  <c r="U8" i="1"/>
  <c r="S8" i="1"/>
  <c r="S7" i="1" s="1"/>
  <c r="EC8" i="1"/>
  <c r="Q8" i="1"/>
  <c r="M8" i="1"/>
  <c r="EB8" i="1" s="1"/>
  <c r="L7" i="1"/>
  <c r="L5" i="1" s="1"/>
  <c r="J8" i="1"/>
  <c r="DW7" i="1"/>
  <c r="DX7" i="1" s="1"/>
  <c r="DV7" i="1"/>
  <c r="DT7" i="1"/>
  <c r="DS7" i="1"/>
  <c r="DS5" i="1" s="1"/>
  <c r="DQ7" i="1"/>
  <c r="DP7" i="1"/>
  <c r="DP5" i="1" s="1"/>
  <c r="DN7" i="1"/>
  <c r="DO7" i="1" s="1"/>
  <c r="DM7" i="1"/>
  <c r="DK7" i="1"/>
  <c r="DJ7" i="1"/>
  <c r="DH7" i="1"/>
  <c r="DG7" i="1"/>
  <c r="DG5" i="1" s="1"/>
  <c r="DE7" i="1"/>
  <c r="DF7" i="1" s="1"/>
  <c r="DD7" i="1"/>
  <c r="CY7" i="1"/>
  <c r="CX7" i="1"/>
  <c r="CX5" i="1" s="1"/>
  <c r="CV7" i="1"/>
  <c r="CW7" i="1" s="1"/>
  <c r="CU7" i="1"/>
  <c r="CS7" i="1"/>
  <c r="CR7" i="1"/>
  <c r="CP7" i="1"/>
  <c r="CO7" i="1"/>
  <c r="CO5" i="1" s="1"/>
  <c r="CM7" i="1"/>
  <c r="CN7" i="1" s="1"/>
  <c r="CL7" i="1"/>
  <c r="CG7" i="1"/>
  <c r="CF7" i="1"/>
  <c r="CF5" i="1" s="1"/>
  <c r="CD7" i="1"/>
  <c r="CE7" i="1" s="1"/>
  <c r="CC7" i="1"/>
  <c r="CA7" i="1"/>
  <c r="BZ7" i="1"/>
  <c r="BX7" i="1"/>
  <c r="BW7" i="1"/>
  <c r="BW5" i="1" s="1"/>
  <c r="BU7" i="1"/>
  <c r="BV7" i="1" s="1"/>
  <c r="BT7" i="1"/>
  <c r="BR7" i="1"/>
  <c r="BQ7" i="1"/>
  <c r="BN7" i="1"/>
  <c r="BL7" i="1"/>
  <c r="BM7" i="1" s="1"/>
  <c r="BK7" i="1"/>
  <c r="BK5" i="1" s="1"/>
  <c r="BI7" i="1"/>
  <c r="BH7" i="1"/>
  <c r="BF7" i="1"/>
  <c r="BF5" i="1" s="1"/>
  <c r="BE7" i="1"/>
  <c r="BE5" i="1" s="1"/>
  <c r="BB7" i="1"/>
  <c r="AZ7" i="1"/>
  <c r="BA7" i="1" s="1"/>
  <c r="AY7" i="1"/>
  <c r="AW7" i="1"/>
  <c r="AV7" i="1"/>
  <c r="AV5" i="1" s="1"/>
  <c r="AT7" i="1"/>
  <c r="AS7" i="1"/>
  <c r="AQ7" i="1"/>
  <c r="AN7" i="1"/>
  <c r="AM7" i="1"/>
  <c r="AK7" i="1"/>
  <c r="AJ7" i="1"/>
  <c r="AH7" i="1"/>
  <c r="AI7" i="1" s="1"/>
  <c r="AG7" i="1"/>
  <c r="AE7" i="1"/>
  <c r="AB7" i="1"/>
  <c r="AA7" i="1"/>
  <c r="AA5" i="1" s="1"/>
  <c r="X7" i="1"/>
  <c r="X5" i="1" s="1"/>
  <c r="R7" i="1"/>
  <c r="R5" i="1" s="1"/>
  <c r="P7" i="1"/>
  <c r="O7" i="1"/>
  <c r="O5" i="1" s="1"/>
  <c r="M7" i="1"/>
  <c r="EM6" i="1"/>
  <c r="EL6" i="1"/>
  <c r="EK6" i="1"/>
  <c r="EJ6" i="1"/>
  <c r="EI6" i="1"/>
  <c r="EH6" i="1"/>
  <c r="EG6" i="1"/>
  <c r="EF6" i="1"/>
  <c r="EE6" i="1"/>
  <c r="ED6" i="1"/>
  <c r="DX6" i="1"/>
  <c r="DU6" i="1"/>
  <c r="DR6" i="1"/>
  <c r="DO6" i="1"/>
  <c r="DL6" i="1"/>
  <c r="DI6" i="1"/>
  <c r="DF6" i="1"/>
  <c r="DB6" i="1"/>
  <c r="DA6" i="1"/>
  <c r="DC6" i="1" s="1"/>
  <c r="CZ6" i="1"/>
  <c r="CW6" i="1"/>
  <c r="CT6" i="1"/>
  <c r="CQ6" i="1"/>
  <c r="CN6" i="1"/>
  <c r="CK6" i="1"/>
  <c r="CH6" i="1"/>
  <c r="BS6" i="1"/>
  <c r="BO6" i="1"/>
  <c r="BN6" i="1"/>
  <c r="BM6" i="1"/>
  <c r="BG6" i="1"/>
  <c r="BC6" i="1"/>
  <c r="BB6" i="1"/>
  <c r="BB5" i="1" s="1"/>
  <c r="BA6" i="1"/>
  <c r="AX6" i="1"/>
  <c r="AR6" i="1"/>
  <c r="AO6" i="1"/>
  <c r="AL6" i="1"/>
  <c r="AI6" i="1"/>
  <c r="AF6" i="1"/>
  <c r="AC6" i="1"/>
  <c r="Z6" i="1"/>
  <c r="V6" i="1"/>
  <c r="U6" i="1"/>
  <c r="S6" i="1"/>
  <c r="EC6" i="1" s="1"/>
  <c r="R6" i="1"/>
  <c r="I6" i="1" s="1"/>
  <c r="Q6" i="1"/>
  <c r="L6" i="1"/>
  <c r="DW5" i="1"/>
  <c r="DV5" i="1"/>
  <c r="DT5" i="1"/>
  <c r="DQ5" i="1"/>
  <c r="DM5" i="1"/>
  <c r="DK5" i="1"/>
  <c r="DJ5" i="1"/>
  <c r="DH5" i="1"/>
  <c r="DE5" i="1"/>
  <c r="DD5" i="1"/>
  <c r="CY5" i="1"/>
  <c r="CY63" i="1" s="1"/>
  <c r="CU5" i="1"/>
  <c r="CS5" i="1"/>
  <c r="CR5" i="1"/>
  <c r="CP5" i="1"/>
  <c r="CM5" i="1"/>
  <c r="CL5" i="1"/>
  <c r="CG5" i="1"/>
  <c r="CC5" i="1"/>
  <c r="CA5" i="1"/>
  <c r="BZ5" i="1"/>
  <c r="BX5" i="1"/>
  <c r="BU5" i="1"/>
  <c r="BT5" i="1"/>
  <c r="BR5" i="1"/>
  <c r="BQ5" i="1"/>
  <c r="BN5" i="1"/>
  <c r="BI5" i="1"/>
  <c r="BH5" i="1"/>
  <c r="AZ5" i="1"/>
  <c r="BA5" i="1" s="1"/>
  <c r="AY5" i="1"/>
  <c r="AW5" i="1"/>
  <c r="AT5" i="1"/>
  <c r="AU5" i="1" s="1"/>
  <c r="AS5" i="1"/>
  <c r="AN5" i="1"/>
  <c r="AM5" i="1"/>
  <c r="AK5" i="1"/>
  <c r="AJ5" i="1"/>
  <c r="AG5" i="1"/>
  <c r="AE5" i="1"/>
  <c r="AB5" i="1"/>
  <c r="M5" i="1"/>
  <c r="E5" i="1"/>
  <c r="E63" i="1" s="1"/>
  <c r="D5" i="1"/>
  <c r="D63" i="1" s="1"/>
  <c r="BC63" i="2" l="1"/>
  <c r="BC65" i="2" s="1"/>
  <c r="AC65" i="2"/>
  <c r="F66" i="2"/>
  <c r="AX68" i="2"/>
  <c r="AH65" i="2"/>
  <c r="F63" i="2"/>
  <c r="BK27" i="2"/>
  <c r="AX65" i="2"/>
  <c r="Z66" i="2"/>
  <c r="Y65" i="2"/>
  <c r="Y68" i="2"/>
  <c r="Z63" i="2"/>
  <c r="X65" i="2"/>
  <c r="X68" i="2"/>
  <c r="N68" i="2"/>
  <c r="N65" i="2"/>
  <c r="M68" i="2"/>
  <c r="M65" i="2"/>
  <c r="G68" i="2"/>
  <c r="G65" i="2"/>
  <c r="P68" i="2"/>
  <c r="P65" i="2"/>
  <c r="AW66" i="2"/>
  <c r="AW63" i="2"/>
  <c r="BI68" i="2"/>
  <c r="BI65" i="2"/>
  <c r="DY59" i="1"/>
  <c r="DC60" i="1"/>
  <c r="DA58" i="1"/>
  <c r="CI32" i="1"/>
  <c r="AD27" i="1"/>
  <c r="AC5" i="1"/>
  <c r="L66" i="1"/>
  <c r="F9" i="1"/>
  <c r="U7" i="1"/>
  <c r="U5" i="1" s="1"/>
  <c r="BK66" i="1"/>
  <c r="BK63" i="1"/>
  <c r="AA66" i="1"/>
  <c r="AA63" i="1"/>
  <c r="AV63" i="1"/>
  <c r="AV66" i="1"/>
  <c r="BF66" i="1"/>
  <c r="BF63" i="1"/>
  <c r="BG5" i="1"/>
  <c r="DP66" i="1"/>
  <c r="DP63" i="1"/>
  <c r="O66" i="1"/>
  <c r="O63" i="1"/>
  <c r="CX66" i="1"/>
  <c r="CX63" i="1"/>
  <c r="EN11" i="1"/>
  <c r="DY6" i="1"/>
  <c r="F6" i="1"/>
  <c r="BB66" i="1"/>
  <c r="CF66" i="1"/>
  <c r="CF63" i="1"/>
  <c r="X66" i="1"/>
  <c r="X63" i="1"/>
  <c r="BE63" i="1"/>
  <c r="BE66" i="1"/>
  <c r="BN66" i="1"/>
  <c r="BQ63" i="1"/>
  <c r="BQ66" i="1"/>
  <c r="DS63" i="1"/>
  <c r="AC7" i="1"/>
  <c r="CH7" i="1"/>
  <c r="DI7" i="1"/>
  <c r="J6" i="1"/>
  <c r="BP7" i="1"/>
  <c r="K10" i="1"/>
  <c r="F12" i="1"/>
  <c r="Q17" i="1"/>
  <c r="BV5" i="1"/>
  <c r="CV5" i="1"/>
  <c r="DN5" i="1"/>
  <c r="N6" i="1"/>
  <c r="EB6" i="1"/>
  <c r="EN6" i="1" s="1"/>
  <c r="J7" i="1"/>
  <c r="AX7" i="1"/>
  <c r="BS7" i="1"/>
  <c r="CJ7" i="1"/>
  <c r="CT7" i="1"/>
  <c r="DU7" i="1"/>
  <c r="I8" i="1"/>
  <c r="K8" i="1" s="1"/>
  <c r="DY9" i="1"/>
  <c r="DU9" i="1"/>
  <c r="EJ11" i="1"/>
  <c r="G11" i="1"/>
  <c r="H11" i="1" s="1"/>
  <c r="CK11" i="1"/>
  <c r="DY12" i="1"/>
  <c r="BP12" i="1"/>
  <c r="CQ12" i="1"/>
  <c r="BD15" i="1"/>
  <c r="BP16" i="1"/>
  <c r="AC17" i="1"/>
  <c r="AX17" i="1"/>
  <c r="CK24" i="1"/>
  <c r="AX27" i="1"/>
  <c r="AH5" i="1"/>
  <c r="AO5" i="1"/>
  <c r="AX5" i="1"/>
  <c r="AP7" i="1"/>
  <c r="AP5" i="1" s="1"/>
  <c r="BJ7" i="1"/>
  <c r="G8" i="1"/>
  <c r="T8" i="1"/>
  <c r="BD9" i="1"/>
  <c r="BC7" i="1"/>
  <c r="EJ10" i="1"/>
  <c r="EN10" i="1" s="1"/>
  <c r="F10" i="1"/>
  <c r="DZ12" i="1"/>
  <c r="DY15" i="1"/>
  <c r="W15" i="1"/>
  <c r="EN15" i="1"/>
  <c r="DY16" i="1"/>
  <c r="DY18" i="1"/>
  <c r="ED20" i="1"/>
  <c r="AO20" i="1"/>
  <c r="CT20" i="1"/>
  <c r="DU20" i="1"/>
  <c r="DC28" i="1"/>
  <c r="EA46" i="1"/>
  <c r="EA45" i="1" s="1"/>
  <c r="DZ45" i="1"/>
  <c r="AB63" i="1"/>
  <c r="AB66" i="1"/>
  <c r="AC66" i="1" s="1"/>
  <c r="BY5" i="1"/>
  <c r="CH5" i="1"/>
  <c r="CQ5" i="1"/>
  <c r="CY65" i="1"/>
  <c r="CZ63" i="1"/>
  <c r="DI5" i="1"/>
  <c r="BP6" i="1"/>
  <c r="BO5" i="1"/>
  <c r="N7" i="1"/>
  <c r="H10" i="1"/>
  <c r="G13" i="1"/>
  <c r="G14" i="1"/>
  <c r="EJ14" i="1"/>
  <c r="EN14" i="1" s="1"/>
  <c r="CK14" i="1"/>
  <c r="K16" i="1"/>
  <c r="G16" i="1"/>
  <c r="DZ16" i="1"/>
  <c r="CK18" i="1"/>
  <c r="EJ18" i="1"/>
  <c r="EN18" i="1" s="1"/>
  <c r="CJ17" i="1"/>
  <c r="EN19" i="1"/>
  <c r="G48" i="1"/>
  <c r="J47" i="1"/>
  <c r="DJ66" i="1"/>
  <c r="DJ63" i="1"/>
  <c r="G12" i="1"/>
  <c r="CK12" i="1"/>
  <c r="DY14" i="1"/>
  <c r="EA14" i="1" s="1"/>
  <c r="F14" i="1"/>
  <c r="EN25" i="1"/>
  <c r="H30" i="1"/>
  <c r="EN34" i="1"/>
  <c r="CR63" i="1"/>
  <c r="CR66" i="1"/>
  <c r="BJ5" i="1"/>
  <c r="DU5" i="1"/>
  <c r="AL7" i="1"/>
  <c r="BY7" i="1"/>
  <c r="CZ7" i="1"/>
  <c r="EJ9" i="1"/>
  <c r="EN9" i="1" s="1"/>
  <c r="EJ12" i="1"/>
  <c r="EN12" i="1" s="1"/>
  <c r="DZ13" i="1"/>
  <c r="EA13" i="1" s="1"/>
  <c r="K13" i="1"/>
  <c r="EJ13" i="1"/>
  <c r="EN13" i="1" s="1"/>
  <c r="F13" i="1"/>
  <c r="BP14" i="1"/>
  <c r="BP15" i="1"/>
  <c r="DZ15" i="1"/>
  <c r="EA15" i="1" s="1"/>
  <c r="G15" i="1"/>
  <c r="H15" i="1" s="1"/>
  <c r="DC15" i="1"/>
  <c r="EJ16" i="1"/>
  <c r="EN16" i="1" s="1"/>
  <c r="CK16" i="1"/>
  <c r="DZ18" i="1"/>
  <c r="K18" i="1"/>
  <c r="J17" i="1"/>
  <c r="K17" i="1" s="1"/>
  <c r="G18" i="1"/>
  <c r="CW20" i="1"/>
  <c r="EN29" i="1"/>
  <c r="R63" i="1"/>
  <c r="R66" i="1"/>
  <c r="AJ66" i="1"/>
  <c r="AJ63" i="1"/>
  <c r="S5" i="1"/>
  <c r="T6" i="1"/>
  <c r="BR63" i="1"/>
  <c r="BR66" i="1"/>
  <c r="BS66" i="1" s="1"/>
  <c r="BS5" i="1"/>
  <c r="AU7" i="1"/>
  <c r="CQ7" i="1"/>
  <c r="DC12" i="1"/>
  <c r="CK13" i="1"/>
  <c r="F24" i="1"/>
  <c r="F20" i="1" s="1"/>
  <c r="AY66" i="1"/>
  <c r="AY63" i="1"/>
  <c r="AY65" i="1" s="1"/>
  <c r="AZ66" i="1"/>
  <c r="BA66" i="1" s="1"/>
  <c r="AZ63" i="1"/>
  <c r="CB5" i="1"/>
  <c r="DL5" i="1"/>
  <c r="BD6" i="1"/>
  <c r="Q7" i="1"/>
  <c r="DR7" i="1"/>
  <c r="DM63" i="1"/>
  <c r="DM66" i="1"/>
  <c r="W6" i="1"/>
  <c r="AD7" i="1"/>
  <c r="AD5" i="1" s="1"/>
  <c r="BG7" i="1"/>
  <c r="P5" i="1"/>
  <c r="AG66" i="1"/>
  <c r="AG63" i="1"/>
  <c r="BL5" i="1"/>
  <c r="CD5" i="1"/>
  <c r="CE5" i="1" s="1"/>
  <c r="DX5" i="1"/>
  <c r="AO7" i="1"/>
  <c r="CB7" i="1"/>
  <c r="DB7" i="1"/>
  <c r="DL7" i="1"/>
  <c r="T7" i="1"/>
  <c r="EJ8" i="1"/>
  <c r="EN8" i="1" s="1"/>
  <c r="Y7" i="1"/>
  <c r="V9" i="1"/>
  <c r="H29" i="1"/>
  <c r="EA30" i="1"/>
  <c r="AQ5" i="1"/>
  <c r="CM66" i="1"/>
  <c r="CS66" i="1"/>
  <c r="CT66" i="1" s="1"/>
  <c r="CS63" i="1"/>
  <c r="DE66" i="1"/>
  <c r="DE63" i="1"/>
  <c r="DQ66" i="1"/>
  <c r="DR66" i="1" s="1"/>
  <c r="N5" i="1"/>
  <c r="AL5" i="1"/>
  <c r="CN5" i="1"/>
  <c r="CT5" i="1"/>
  <c r="CZ5" i="1"/>
  <c r="DF5" i="1"/>
  <c r="DR5" i="1"/>
  <c r="N8" i="1"/>
  <c r="K9" i="1"/>
  <c r="AF9" i="1"/>
  <c r="DR9" i="1"/>
  <c r="BP11" i="1"/>
  <c r="F16" i="1"/>
  <c r="BO17" i="1"/>
  <c r="BP17" i="1" s="1"/>
  <c r="EC17" i="1"/>
  <c r="V19" i="1"/>
  <c r="M21" i="1"/>
  <c r="S21" i="1"/>
  <c r="BC21" i="1"/>
  <c r="BO21" i="1"/>
  <c r="N22" i="1"/>
  <c r="EC22" i="1"/>
  <c r="EN22" i="1" s="1"/>
  <c r="EJ23" i="1"/>
  <c r="EN23" i="1" s="1"/>
  <c r="DY25" i="1"/>
  <c r="EJ26" i="1"/>
  <c r="EN26" i="1" s="1"/>
  <c r="M27" i="1"/>
  <c r="S27" i="1"/>
  <c r="Y27" i="1"/>
  <c r="AQ27" i="1"/>
  <c r="BC27" i="1"/>
  <c r="BD27" i="1" s="1"/>
  <c r="BI27" i="1"/>
  <c r="BJ27" i="1" s="1"/>
  <c r="BU27" i="1"/>
  <c r="BV27" i="1" s="1"/>
  <c r="CG27" i="1"/>
  <c r="CM27" i="1"/>
  <c r="N28" i="1"/>
  <c r="V28" i="1"/>
  <c r="CO27" i="1"/>
  <c r="CO63" i="1" s="1"/>
  <c r="CW28" i="1"/>
  <c r="AC32" i="1"/>
  <c r="AR32" i="1"/>
  <c r="BM32" i="1"/>
  <c r="CB32" i="1"/>
  <c r="EJ35" i="1"/>
  <c r="EN35" i="1" s="1"/>
  <c r="F36" i="1"/>
  <c r="DY36" i="1"/>
  <c r="W36" i="1"/>
  <c r="BO38" i="1"/>
  <c r="BP38" i="1" s="1"/>
  <c r="BP39" i="1"/>
  <c r="DD38" i="1"/>
  <c r="EK39" i="1"/>
  <c r="DF39" i="1"/>
  <c r="DY40" i="1"/>
  <c r="DZ42" i="1"/>
  <c r="EA42" i="1" s="1"/>
  <c r="CQ44" i="1"/>
  <c r="CP38" i="1"/>
  <c r="CQ38" i="1" s="1"/>
  <c r="DK67" i="1"/>
  <c r="DL67" i="1" s="1"/>
  <c r="DL47" i="1"/>
  <c r="CK48" i="1"/>
  <c r="CJ47" i="1"/>
  <c r="EJ48" i="1"/>
  <c r="DB47" i="1"/>
  <c r="V59" i="1"/>
  <c r="EG59" i="1"/>
  <c r="AR59" i="1"/>
  <c r="AQ58" i="1"/>
  <c r="AM20" i="1"/>
  <c r="AM66" i="1" s="1"/>
  <c r="CU20" i="1"/>
  <c r="CU66" i="1" s="1"/>
  <c r="DS20" i="1"/>
  <c r="DS66" i="1" s="1"/>
  <c r="G23" i="1"/>
  <c r="H23" i="1" s="1"/>
  <c r="DY23" i="1"/>
  <c r="CI24" i="1"/>
  <c r="EJ24" i="1" s="1"/>
  <c r="EN24" i="1" s="1"/>
  <c r="DZ25" i="1"/>
  <c r="EA25" i="1" s="1"/>
  <c r="DQ27" i="1"/>
  <c r="DY29" i="1"/>
  <c r="DY28" i="1" s="1"/>
  <c r="EJ30" i="1"/>
  <c r="EM33" i="1"/>
  <c r="DT32" i="1"/>
  <c r="DU33" i="1"/>
  <c r="DZ36" i="1"/>
  <c r="EA36" i="1" s="1"/>
  <c r="K36" i="1"/>
  <c r="DZ41" i="1"/>
  <c r="EA41" i="1" s="1"/>
  <c r="AQ67" i="1"/>
  <c r="AR67" i="1" s="1"/>
  <c r="AR47" i="1"/>
  <c r="EG47" i="1"/>
  <c r="BF67" i="1"/>
  <c r="BG67" i="1" s="1"/>
  <c r="BG47" i="1"/>
  <c r="DM67" i="1"/>
  <c r="DO67" i="1" s="1"/>
  <c r="DO47" i="1"/>
  <c r="EC48" i="1"/>
  <c r="S47" i="1"/>
  <c r="W53" i="1"/>
  <c r="DY53" i="1"/>
  <c r="U47" i="1"/>
  <c r="U67" i="1" s="1"/>
  <c r="EH56" i="1"/>
  <c r="BM56" i="1"/>
  <c r="K57" i="1"/>
  <c r="I56" i="1"/>
  <c r="K56" i="1" s="1"/>
  <c r="DY57" i="1"/>
  <c r="DY56" i="1" s="1"/>
  <c r="F57" i="1"/>
  <c r="F56" i="1" s="1"/>
  <c r="AR16" i="1"/>
  <c r="EE17" i="1"/>
  <c r="CK19" i="1"/>
  <c r="DY22" i="1"/>
  <c r="DZ23" i="1"/>
  <c r="EA23" i="1" s="1"/>
  <c r="U24" i="1"/>
  <c r="U20" i="1" s="1"/>
  <c r="DA24" i="1"/>
  <c r="DC24" i="1" s="1"/>
  <c r="DZ24" i="1"/>
  <c r="EF24" i="1"/>
  <c r="CK25" i="1"/>
  <c r="DZ26" i="1"/>
  <c r="EA26" i="1" s="1"/>
  <c r="I28" i="1"/>
  <c r="Q28" i="1"/>
  <c r="BS28" i="1"/>
  <c r="K29" i="1"/>
  <c r="CI28" i="1"/>
  <c r="DZ29" i="1"/>
  <c r="K31" i="1"/>
  <c r="DZ31" i="1"/>
  <c r="EA31" i="1" s="1"/>
  <c r="G31" i="1"/>
  <c r="H31" i="1" s="1"/>
  <c r="DC31" i="1"/>
  <c r="AE32" i="1"/>
  <c r="AF32" i="1" s="1"/>
  <c r="BO32" i="1"/>
  <c r="BP32" i="1" s="1"/>
  <c r="EJ33" i="1"/>
  <c r="CK33" i="1"/>
  <c r="EL33" i="1"/>
  <c r="DC35" i="1"/>
  <c r="J38" i="1"/>
  <c r="K38" i="1" s="1"/>
  <c r="AO39" i="1"/>
  <c r="AN38" i="1"/>
  <c r="BD39" i="1"/>
  <c r="BC38" i="1"/>
  <c r="BD38" i="1" s="1"/>
  <c r="EF39" i="1"/>
  <c r="EN39" i="1" s="1"/>
  <c r="EM39" i="1"/>
  <c r="CK42" i="1"/>
  <c r="CJ38" i="1"/>
  <c r="AB67" i="1"/>
  <c r="AC67" i="1" s="1"/>
  <c r="AC47" i="1"/>
  <c r="T48" i="1"/>
  <c r="EC58" i="1"/>
  <c r="T58" i="1"/>
  <c r="N17" i="1"/>
  <c r="Z19" i="1"/>
  <c r="V21" i="1"/>
  <c r="CJ21" i="1"/>
  <c r="DB21" i="1"/>
  <c r="J22" i="1"/>
  <c r="EM24" i="1"/>
  <c r="K26" i="1"/>
  <c r="AT27" i="1"/>
  <c r="AU27" i="1" s="1"/>
  <c r="EH27" i="1"/>
  <c r="BX27" i="1"/>
  <c r="BY27" i="1" s="1"/>
  <c r="J28" i="1"/>
  <c r="AO28" i="1"/>
  <c r="AX28" i="1"/>
  <c r="DI28" i="1"/>
  <c r="DX28" i="1"/>
  <c r="U32" i="1"/>
  <c r="DB33" i="1"/>
  <c r="DY33" i="1"/>
  <c r="DY32" i="1" s="1"/>
  <c r="F34" i="1"/>
  <c r="F32" i="1" s="1"/>
  <c r="DZ34" i="1"/>
  <c r="EA34" i="1" s="1"/>
  <c r="BV38" i="1"/>
  <c r="G39" i="1"/>
  <c r="AR39" i="1"/>
  <c r="U39" i="1"/>
  <c r="U38" i="1" s="1"/>
  <c r="W38" i="1" s="1"/>
  <c r="EG39" i="1"/>
  <c r="CK44" i="1"/>
  <c r="EJ44" i="1"/>
  <c r="EN44" i="1" s="1"/>
  <c r="DG67" i="1"/>
  <c r="DI47" i="1"/>
  <c r="EJ53" i="1"/>
  <c r="CK53" i="1"/>
  <c r="DZ53" i="1"/>
  <c r="G53" i="1"/>
  <c r="H53" i="1" s="1"/>
  <c r="CK55" i="1"/>
  <c r="EJ55" i="1"/>
  <c r="EN55" i="1" s="1"/>
  <c r="EB58" i="1"/>
  <c r="N58" i="1"/>
  <c r="EL58" i="1"/>
  <c r="DR58" i="1"/>
  <c r="BB58" i="1"/>
  <c r="BD58" i="1" s="1"/>
  <c r="F59" i="1"/>
  <c r="F58" i="1" s="1"/>
  <c r="H34" i="1"/>
  <c r="DY44" i="1"/>
  <c r="EA44" i="1" s="1"/>
  <c r="K44" i="1"/>
  <c r="AE67" i="1"/>
  <c r="AF67" i="1" s="1"/>
  <c r="AF47" i="1"/>
  <c r="EE47" i="1"/>
  <c r="CX67" i="1"/>
  <c r="CZ47" i="1"/>
  <c r="DQ67" i="1"/>
  <c r="DR67" i="1" s="1"/>
  <c r="EL47" i="1"/>
  <c r="DR47" i="1"/>
  <c r="N48" i="1"/>
  <c r="EB48" i="1"/>
  <c r="M47" i="1"/>
  <c r="H55" i="1"/>
  <c r="T56" i="1"/>
  <c r="EC56" i="1"/>
  <c r="G61" i="1"/>
  <c r="W61" i="1"/>
  <c r="AF33" i="1"/>
  <c r="V33" i="1"/>
  <c r="AW66" i="1"/>
  <c r="AX66" i="1" s="1"/>
  <c r="AW63" i="1"/>
  <c r="CY66" i="1"/>
  <c r="CZ66" i="1" s="1"/>
  <c r="DK66" i="1"/>
  <c r="DL66" i="1" s="1"/>
  <c r="DK63" i="1"/>
  <c r="DW66" i="1"/>
  <c r="DW63" i="1"/>
  <c r="U19" i="1"/>
  <c r="DH27" i="1"/>
  <c r="BO28" i="1"/>
  <c r="CE28" i="1"/>
  <c r="CU27" i="1"/>
  <c r="CU63" i="1" s="1"/>
  <c r="DL28" i="1"/>
  <c r="DC29" i="1"/>
  <c r="EJ29" i="1"/>
  <c r="CK30" i="1"/>
  <c r="CJ28" i="1"/>
  <c r="EN30" i="1"/>
  <c r="AX32" i="1"/>
  <c r="CH32" i="1"/>
  <c r="DR33" i="1"/>
  <c r="EN33" i="1"/>
  <c r="DY34" i="1"/>
  <c r="K34" i="1"/>
  <c r="EJ34" i="1"/>
  <c r="CK34" i="1"/>
  <c r="F35" i="1"/>
  <c r="DY35" i="1"/>
  <c r="EA35" i="1" s="1"/>
  <c r="G36" i="1"/>
  <c r="H36" i="1" s="1"/>
  <c r="DY37" i="1"/>
  <c r="AP38" i="1"/>
  <c r="DB39" i="1"/>
  <c r="DR39" i="1"/>
  <c r="AO47" i="1"/>
  <c r="BO67" i="1"/>
  <c r="CR67" i="1"/>
  <c r="CT47" i="1"/>
  <c r="V48" i="1"/>
  <c r="DZ48" i="1" s="1"/>
  <c r="EG48" i="1"/>
  <c r="AR48" i="1"/>
  <c r="AI28" i="1"/>
  <c r="BM28" i="1"/>
  <c r="CB28" i="1"/>
  <c r="DO28" i="1"/>
  <c r="DV27" i="1"/>
  <c r="DX27" i="1" s="1"/>
  <c r="BD29" i="1"/>
  <c r="F30" i="1"/>
  <c r="F28" i="1" s="1"/>
  <c r="W30" i="1"/>
  <c r="DI33" i="1"/>
  <c r="DA33" i="1"/>
  <c r="DA32" i="1" s="1"/>
  <c r="DA27" i="1" s="1"/>
  <c r="CP32" i="1"/>
  <c r="CJ37" i="1"/>
  <c r="G37" i="1" s="1"/>
  <c r="H37" i="1" s="1"/>
  <c r="AL39" i="1"/>
  <c r="AK38" i="1"/>
  <c r="AL38" i="1" s="1"/>
  <c r="F40" i="1"/>
  <c r="H40" i="1" s="1"/>
  <c r="K43" i="1"/>
  <c r="DZ43" i="1"/>
  <c r="CI43" i="1"/>
  <c r="CK43" i="1" s="1"/>
  <c r="CL38" i="1"/>
  <c r="CL27" i="1" s="1"/>
  <c r="CN43" i="1"/>
  <c r="EH45" i="1"/>
  <c r="EJ45" i="1"/>
  <c r="DV47" i="1"/>
  <c r="DX48" i="1"/>
  <c r="EB56" i="1"/>
  <c r="N56" i="1"/>
  <c r="CK57" i="1"/>
  <c r="EJ57" i="1"/>
  <c r="EN57" i="1" s="1"/>
  <c r="CJ56" i="1"/>
  <c r="AI67" i="1"/>
  <c r="BP57" i="1"/>
  <c r="BO56" i="1"/>
  <c r="BP56" i="1" s="1"/>
  <c r="G57" i="1"/>
  <c r="DZ57" i="1"/>
  <c r="BG28" i="1"/>
  <c r="CQ28" i="1"/>
  <c r="DG38" i="1"/>
  <c r="DI38" i="1" s="1"/>
  <c r="DO38" i="1"/>
  <c r="I38" i="1"/>
  <c r="DZ40" i="1"/>
  <c r="EA40" i="1" s="1"/>
  <c r="AK67" i="1"/>
  <c r="AL67" i="1" s="1"/>
  <c r="AL47" i="1"/>
  <c r="AW67" i="1"/>
  <c r="AX67" i="1" s="1"/>
  <c r="AX47" i="1"/>
  <c r="CN67" i="1"/>
  <c r="CT67" i="1"/>
  <c r="CZ67" i="1"/>
  <c r="EK47" i="1"/>
  <c r="I48" i="1"/>
  <c r="K48" i="1" s="1"/>
  <c r="L47" i="1"/>
  <c r="L67" i="1" s="1"/>
  <c r="EA49" i="1"/>
  <c r="W50" i="1"/>
  <c r="EN52" i="1"/>
  <c r="F53" i="1"/>
  <c r="BP53" i="1"/>
  <c r="K54" i="1"/>
  <c r="DZ54" i="1"/>
  <c r="EA54" i="1" s="1"/>
  <c r="G54" i="1"/>
  <c r="H54" i="1" s="1"/>
  <c r="DF56" i="1"/>
  <c r="W57" i="1"/>
  <c r="U56" i="1"/>
  <c r="W56" i="1" s="1"/>
  <c r="BO58" i="1"/>
  <c r="BP58" i="1" s="1"/>
  <c r="CH58" i="1"/>
  <c r="EM58" i="1"/>
  <c r="DU58" i="1"/>
  <c r="G35" i="1"/>
  <c r="J32" i="1"/>
  <c r="K32" i="1" s="1"/>
  <c r="EN42" i="1"/>
  <c r="DC44" i="1"/>
  <c r="G46" i="1"/>
  <c r="G45" i="1" s="1"/>
  <c r="BN47" i="1"/>
  <c r="BN67" i="1" s="1"/>
  <c r="CG67" i="1"/>
  <c r="CH67" i="1" s="1"/>
  <c r="EI47" i="1"/>
  <c r="CH47" i="1"/>
  <c r="DF67" i="1"/>
  <c r="DS67" i="1"/>
  <c r="DU67" i="1" s="1"/>
  <c r="DU47" i="1"/>
  <c r="CI47" i="1"/>
  <c r="CI67" i="1" s="1"/>
  <c r="EN49" i="1"/>
  <c r="DC51" i="1"/>
  <c r="DZ52" i="1"/>
  <c r="EA52" i="1" s="1"/>
  <c r="G52" i="1"/>
  <c r="H52" i="1" s="1"/>
  <c r="EN54" i="1"/>
  <c r="F55" i="1"/>
  <c r="DY55" i="1"/>
  <c r="CN56" i="1"/>
  <c r="AF58" i="1"/>
  <c r="EE58" i="1"/>
  <c r="DC59" i="1"/>
  <c r="G64" i="1"/>
  <c r="DZ64" i="1"/>
  <c r="EA64" i="1" s="1"/>
  <c r="F49" i="1"/>
  <c r="H49" i="1" s="1"/>
  <c r="W49" i="1"/>
  <c r="CK50" i="1"/>
  <c r="EJ50" i="1"/>
  <c r="EN50" i="1" s="1"/>
  <c r="H51" i="1"/>
  <c r="EN53" i="1"/>
  <c r="DL56" i="1"/>
  <c r="BB56" i="1"/>
  <c r="BD56" i="1" s="1"/>
  <c r="BD57" i="1"/>
  <c r="Z58" i="1"/>
  <c r="CK60" i="1"/>
  <c r="CJ58" i="1"/>
  <c r="EJ58" i="1" s="1"/>
  <c r="H62" i="1"/>
  <c r="DY62" i="1"/>
  <c r="BM67" i="1"/>
  <c r="W43" i="1"/>
  <c r="G44" i="1"/>
  <c r="H44" i="1" s="1"/>
  <c r="EC45" i="1"/>
  <c r="EN45" i="1" s="1"/>
  <c r="F46" i="1"/>
  <c r="F45" i="1" s="1"/>
  <c r="BC47" i="1"/>
  <c r="EM48" i="1"/>
  <c r="K49" i="1"/>
  <c r="CK52" i="1"/>
  <c r="CK54" i="1"/>
  <c r="CG56" i="1"/>
  <c r="CG66" i="1" s="1"/>
  <c r="CH66" i="1" s="1"/>
  <c r="AL58" i="1"/>
  <c r="BD59" i="1"/>
  <c r="EN59" i="1"/>
  <c r="DY60" i="1"/>
  <c r="K60" i="1"/>
  <c r="F60" i="1"/>
  <c r="H60" i="1" s="1"/>
  <c r="F62" i="1"/>
  <c r="W62" i="1"/>
  <c r="EN62" i="1"/>
  <c r="Y67" i="1"/>
  <c r="Z67" i="1" s="1"/>
  <c r="Z47" i="1"/>
  <c r="EF47" i="1"/>
  <c r="DA48" i="1"/>
  <c r="DA47" i="1" s="1"/>
  <c r="DA67" i="1" s="1"/>
  <c r="K50" i="1"/>
  <c r="DZ55" i="1"/>
  <c r="EA55" i="1" s="1"/>
  <c r="DB58" i="1"/>
  <c r="DC58" i="1" s="1"/>
  <c r="BD62" i="1"/>
  <c r="DY64" i="1"/>
  <c r="J58" i="1"/>
  <c r="K58" i="1" s="1"/>
  <c r="DZ61" i="1"/>
  <c r="K62" i="1"/>
  <c r="DZ62" i="1"/>
  <c r="EA62" i="1" s="1"/>
  <c r="F64" i="1"/>
  <c r="DI67" i="1"/>
  <c r="BC68" i="2" l="1"/>
  <c r="F68" i="2"/>
  <c r="F65" i="2"/>
  <c r="BK66" i="2"/>
  <c r="BK63" i="2"/>
  <c r="BK65" i="2" s="1"/>
  <c r="Z68" i="2"/>
  <c r="AW68" i="2"/>
  <c r="AW65" i="2"/>
  <c r="Z65" i="2"/>
  <c r="DY58" i="1"/>
  <c r="CO66" i="1"/>
  <c r="DY39" i="1"/>
  <c r="DY38" i="1" s="1"/>
  <c r="DY27" i="1" s="1"/>
  <c r="DY43" i="1"/>
  <c r="EJ43" i="1"/>
  <c r="EN43" i="1" s="1"/>
  <c r="CI38" i="1"/>
  <c r="CK38" i="1" s="1"/>
  <c r="U27" i="1"/>
  <c r="U66" i="1" s="1"/>
  <c r="F39" i="1"/>
  <c r="H39" i="1" s="1"/>
  <c r="W39" i="1"/>
  <c r="AR7" i="1"/>
  <c r="CU65" i="1"/>
  <c r="CU68" i="1"/>
  <c r="DZ47" i="1"/>
  <c r="M63" i="1"/>
  <c r="CO65" i="1"/>
  <c r="CO68" i="1"/>
  <c r="CL63" i="1"/>
  <c r="CL66" i="1"/>
  <c r="DC39" i="1"/>
  <c r="DB38" i="1"/>
  <c r="DC38" i="1" s="1"/>
  <c r="BP28" i="1"/>
  <c r="BO27" i="1"/>
  <c r="BP27" i="1" s="1"/>
  <c r="AD66" i="1"/>
  <c r="AD63" i="1"/>
  <c r="AJ65" i="1"/>
  <c r="AJ68" i="1"/>
  <c r="CR68" i="1"/>
  <c r="CR65" i="1"/>
  <c r="BK68" i="1"/>
  <c r="BK65" i="1"/>
  <c r="EN48" i="1"/>
  <c r="EA53" i="1"/>
  <c r="G38" i="1"/>
  <c r="DB32" i="1"/>
  <c r="DC33" i="1"/>
  <c r="K28" i="1"/>
  <c r="J27" i="1"/>
  <c r="K22" i="1"/>
  <c r="DZ22" i="1"/>
  <c r="J21" i="1"/>
  <c r="G22" i="1"/>
  <c r="DY21" i="1"/>
  <c r="DY20" i="1" s="1"/>
  <c r="BO20" i="1"/>
  <c r="BO66" i="1" s="1"/>
  <c r="BP66" i="1" s="1"/>
  <c r="BP21" i="1"/>
  <c r="BP20" i="1" s="1"/>
  <c r="CS65" i="1"/>
  <c r="CS68" i="1"/>
  <c r="CT63" i="1"/>
  <c r="CT68" i="1" s="1"/>
  <c r="DA20" i="1"/>
  <c r="DA66" i="1" s="1"/>
  <c r="DC7" i="1"/>
  <c r="DB5" i="1"/>
  <c r="AG68" i="1"/>
  <c r="AG65" i="1"/>
  <c r="DV63" i="1"/>
  <c r="EA18" i="1"/>
  <c r="J67" i="1"/>
  <c r="K67" i="1" s="1"/>
  <c r="K47" i="1"/>
  <c r="CI20" i="1"/>
  <c r="H14" i="1"/>
  <c r="BP5" i="1"/>
  <c r="CY68" i="1"/>
  <c r="AP66" i="1"/>
  <c r="H24" i="1"/>
  <c r="CK7" i="1"/>
  <c r="CJ5" i="1"/>
  <c r="K6" i="1"/>
  <c r="G6" i="1"/>
  <c r="DZ6" i="1"/>
  <c r="J5" i="1"/>
  <c r="BN63" i="1"/>
  <c r="BB63" i="1"/>
  <c r="CX68" i="1"/>
  <c r="CX65" i="1"/>
  <c r="CZ65" i="1" s="1"/>
  <c r="BG66" i="1"/>
  <c r="BL63" i="1"/>
  <c r="BL66" i="1"/>
  <c r="BM66" i="1" s="1"/>
  <c r="BM5" i="1"/>
  <c r="AF5" i="1"/>
  <c r="CZ68" i="1"/>
  <c r="BC5" i="1"/>
  <c r="BD7" i="1"/>
  <c r="X65" i="1"/>
  <c r="X68" i="1"/>
  <c r="BF65" i="1"/>
  <c r="BG65" i="1" s="1"/>
  <c r="BF68" i="1"/>
  <c r="BG63" i="1"/>
  <c r="BG68" i="1" s="1"/>
  <c r="H64" i="1"/>
  <c r="CK37" i="1"/>
  <c r="EJ37" i="1"/>
  <c r="EN37" i="1" s="1"/>
  <c r="EA60" i="1"/>
  <c r="BP47" i="1"/>
  <c r="AP27" i="1"/>
  <c r="EG27" i="1" s="1"/>
  <c r="AR38" i="1"/>
  <c r="CJ32" i="1"/>
  <c r="CK32" i="1" s="1"/>
  <c r="F19" i="1"/>
  <c r="F17" i="1" s="1"/>
  <c r="U17" i="1"/>
  <c r="CG63" i="1"/>
  <c r="F43" i="1"/>
  <c r="H43" i="1" s="1"/>
  <c r="DC21" i="1"/>
  <c r="DC20" i="1" s="1"/>
  <c r="DB20" i="1"/>
  <c r="DG27" i="1"/>
  <c r="S67" i="1"/>
  <c r="T67" i="1" s="1"/>
  <c r="T47" i="1"/>
  <c r="EC47" i="1"/>
  <c r="W59" i="1"/>
  <c r="V58" i="1"/>
  <c r="W58" i="1" s="1"/>
  <c r="DZ59" i="1"/>
  <c r="G59" i="1"/>
  <c r="CN27" i="1"/>
  <c r="AK27" i="1"/>
  <c r="BC20" i="1"/>
  <c r="BD21" i="1"/>
  <c r="BD20" i="1" s="1"/>
  <c r="W9" i="1"/>
  <c r="G9" i="1"/>
  <c r="H9" i="1" s="1"/>
  <c r="V7" i="1"/>
  <c r="DV66" i="1"/>
  <c r="DX66" i="1" s="1"/>
  <c r="EM20" i="1"/>
  <c r="EA16" i="1"/>
  <c r="H13" i="1"/>
  <c r="DZ9" i="1"/>
  <c r="DN63" i="1"/>
  <c r="DN66" i="1"/>
  <c r="DO66" i="1" s="1"/>
  <c r="DO5" i="1"/>
  <c r="CJ67" i="1"/>
  <c r="CK67" i="1" s="1"/>
  <c r="EJ47" i="1"/>
  <c r="CK47" i="1"/>
  <c r="W28" i="1"/>
  <c r="V27" i="1"/>
  <c r="W27" i="1" s="1"/>
  <c r="EB27" i="1"/>
  <c r="N27" i="1"/>
  <c r="AZ65" i="1"/>
  <c r="BA65" i="1" s="1"/>
  <c r="BA63" i="1"/>
  <c r="BQ65" i="1"/>
  <c r="BQ68" i="1"/>
  <c r="EJ56" i="1"/>
  <c r="CK56" i="1"/>
  <c r="DV67" i="1"/>
  <c r="DX67" i="1" s="1"/>
  <c r="DX47" i="1"/>
  <c r="EA43" i="1"/>
  <c r="CQ32" i="1"/>
  <c r="CP27" i="1"/>
  <c r="BP67" i="1"/>
  <c r="DW65" i="1"/>
  <c r="DX63" i="1"/>
  <c r="DW68" i="1"/>
  <c r="DZ37" i="1"/>
  <c r="EA37" i="1" s="1"/>
  <c r="CK21" i="1"/>
  <c r="CK20" i="1" s="1"/>
  <c r="CJ20" i="1"/>
  <c r="AN27" i="1"/>
  <c r="AO38" i="1"/>
  <c r="EA24" i="1"/>
  <c r="EL27" i="1"/>
  <c r="DR27" i="1"/>
  <c r="DC48" i="1"/>
  <c r="EI27" i="1"/>
  <c r="CH27" i="1"/>
  <c r="AE27" i="1"/>
  <c r="S20" i="1"/>
  <c r="EC20" i="1" s="1"/>
  <c r="T21" i="1"/>
  <c r="T20" i="1" s="1"/>
  <c r="DQ63" i="1"/>
  <c r="CM63" i="1"/>
  <c r="Z7" i="1"/>
  <c r="Y5" i="1"/>
  <c r="P63" i="1"/>
  <c r="P66" i="1"/>
  <c r="Q66" i="1" s="1"/>
  <c r="Q5" i="1"/>
  <c r="DM65" i="1"/>
  <c r="DM68" i="1"/>
  <c r="BR68" i="1"/>
  <c r="BR65" i="1"/>
  <c r="BS63" i="1"/>
  <c r="BS68" i="1" s="1"/>
  <c r="R65" i="1"/>
  <c r="R68" i="1"/>
  <c r="EF20" i="1"/>
  <c r="CN38" i="1"/>
  <c r="H12" i="1"/>
  <c r="DY19" i="1"/>
  <c r="DY17" i="1" s="1"/>
  <c r="H16" i="1"/>
  <c r="AB65" i="1"/>
  <c r="AC65" i="1" s="1"/>
  <c r="AC63" i="1"/>
  <c r="AC68" i="1" s="1"/>
  <c r="AB68" i="1"/>
  <c r="EA12" i="1"/>
  <c r="CV63" i="1"/>
  <c r="CV66" i="1"/>
  <c r="CW66" i="1" s="1"/>
  <c r="CW5" i="1"/>
  <c r="DP68" i="1"/>
  <c r="DP65" i="1"/>
  <c r="AV68" i="1"/>
  <c r="AV65" i="1"/>
  <c r="DY48" i="1"/>
  <c r="DY47" i="1" s="1"/>
  <c r="DY67" i="1" s="1"/>
  <c r="F48" i="1"/>
  <c r="F47" i="1" s="1"/>
  <c r="F67" i="1" s="1"/>
  <c r="I47" i="1"/>
  <c r="I67" i="1" s="1"/>
  <c r="EA57" i="1"/>
  <c r="DZ56" i="1"/>
  <c r="EA56" i="1" s="1"/>
  <c r="AW65" i="1"/>
  <c r="AX65" i="1" s="1"/>
  <c r="AX63" i="1"/>
  <c r="AX68" i="1" s="1"/>
  <c r="AW68" i="1"/>
  <c r="DZ39" i="1"/>
  <c r="DB67" i="1"/>
  <c r="DC67" i="1" s="1"/>
  <c r="DC47" i="1"/>
  <c r="ED27" i="1"/>
  <c r="Z27" i="1"/>
  <c r="M20" i="1"/>
  <c r="N21" i="1"/>
  <c r="N20" i="1" s="1"/>
  <c r="CN66" i="1"/>
  <c r="CW27" i="1"/>
  <c r="H18" i="1"/>
  <c r="G17" i="1"/>
  <c r="H17" i="1" s="1"/>
  <c r="H48" i="1"/>
  <c r="G47" i="1"/>
  <c r="DH66" i="1"/>
  <c r="AH63" i="1"/>
  <c r="AH66" i="1"/>
  <c r="AI66" i="1" s="1"/>
  <c r="AI5" i="1"/>
  <c r="DY8" i="1"/>
  <c r="F8" i="1"/>
  <c r="F7" i="1" s="1"/>
  <c r="F5" i="1" s="1"/>
  <c r="I7" i="1"/>
  <c r="I5" i="1" s="1"/>
  <c r="AF7" i="1"/>
  <c r="AM63" i="1"/>
  <c r="DS68" i="1"/>
  <c r="DS65" i="1"/>
  <c r="CF68" i="1"/>
  <c r="CF65" i="1"/>
  <c r="AA65" i="1"/>
  <c r="AA68" i="1"/>
  <c r="L63" i="1"/>
  <c r="M67" i="1"/>
  <c r="N67" i="1" s="1"/>
  <c r="N47" i="1"/>
  <c r="EB47" i="1"/>
  <c r="EN47" i="1" s="1"/>
  <c r="BC67" i="1"/>
  <c r="BD67" i="1" s="1"/>
  <c r="BD47" i="1"/>
  <c r="H35" i="1"/>
  <c r="V32" i="1"/>
  <c r="W32" i="1" s="1"/>
  <c r="W33" i="1"/>
  <c r="DZ33" i="1"/>
  <c r="G33" i="1"/>
  <c r="W21" i="1"/>
  <c r="V20" i="1"/>
  <c r="CH56" i="1"/>
  <c r="EI56" i="1"/>
  <c r="EN56" i="1" s="1"/>
  <c r="F38" i="1"/>
  <c r="F27" i="1" s="1"/>
  <c r="G56" i="1"/>
  <c r="H56" i="1" s="1"/>
  <c r="H57" i="1"/>
  <c r="W48" i="1"/>
  <c r="V47" i="1"/>
  <c r="CK28" i="1"/>
  <c r="CJ27" i="1"/>
  <c r="DK65" i="1"/>
  <c r="DL65" i="1" s="1"/>
  <c r="DL63" i="1"/>
  <c r="DL68" i="1" s="1"/>
  <c r="DK68" i="1"/>
  <c r="EA29" i="1"/>
  <c r="DZ28" i="1"/>
  <c r="I27" i="1"/>
  <c r="W24" i="1"/>
  <c r="DY24" i="1"/>
  <c r="DU32" i="1"/>
  <c r="DT27" i="1"/>
  <c r="EG58" i="1"/>
  <c r="EN58" i="1" s="1"/>
  <c r="AR58" i="1"/>
  <c r="DD27" i="1"/>
  <c r="DF38" i="1"/>
  <c r="EC27" i="1"/>
  <c r="T27" i="1"/>
  <c r="V17" i="1"/>
  <c r="G19" i="1"/>
  <c r="H19" i="1" s="1"/>
  <c r="DZ19" i="1"/>
  <c r="EA19" i="1" s="1"/>
  <c r="W19" i="1"/>
  <c r="DE65" i="1"/>
  <c r="DE68" i="1"/>
  <c r="AQ66" i="1"/>
  <c r="AQ63" i="1"/>
  <c r="AR5" i="1"/>
  <c r="G28" i="1"/>
  <c r="S66" i="1"/>
  <c r="T66" i="1" s="1"/>
  <c r="S63" i="1"/>
  <c r="T5" i="1"/>
  <c r="DJ65" i="1"/>
  <c r="DJ68" i="1"/>
  <c r="EJ17" i="1"/>
  <c r="EN17" i="1" s="1"/>
  <c r="CK17" i="1"/>
  <c r="DH63" i="1"/>
  <c r="H8" i="1"/>
  <c r="G7" i="1"/>
  <c r="BE65" i="1"/>
  <c r="BE68" i="1"/>
  <c r="O68" i="1"/>
  <c r="O65" i="1"/>
  <c r="BK68" i="2" l="1"/>
  <c r="U63" i="1"/>
  <c r="U65" i="1" s="1"/>
  <c r="CI27" i="1"/>
  <c r="CI66" i="1" s="1"/>
  <c r="AR66" i="1"/>
  <c r="U68" i="1"/>
  <c r="S68" i="1"/>
  <c r="S65" i="1"/>
  <c r="T65" i="1" s="1"/>
  <c r="EC63" i="1"/>
  <c r="T63" i="1"/>
  <c r="T68" i="1" s="1"/>
  <c r="CK27" i="1"/>
  <c r="EJ27" i="1"/>
  <c r="EA33" i="1"/>
  <c r="DZ32" i="1"/>
  <c r="EA32" i="1" s="1"/>
  <c r="DX68" i="1"/>
  <c r="DG66" i="1"/>
  <c r="DI66" i="1" s="1"/>
  <c r="DG63" i="1"/>
  <c r="CT65" i="1"/>
  <c r="DI27" i="1"/>
  <c r="F66" i="1"/>
  <c r="F63" i="1"/>
  <c r="CJ63" i="1"/>
  <c r="CJ66" i="1"/>
  <c r="CK5" i="1"/>
  <c r="DC32" i="1"/>
  <c r="DB27" i="1"/>
  <c r="DC27" i="1" s="1"/>
  <c r="CI63" i="1"/>
  <c r="EM27" i="1"/>
  <c r="DU27" i="1"/>
  <c r="DT63" i="1"/>
  <c r="DT66" i="1"/>
  <c r="DU66" i="1" s="1"/>
  <c r="I63" i="1"/>
  <c r="I66" i="1"/>
  <c r="P68" i="1"/>
  <c r="Q63" i="1"/>
  <c r="Q68" i="1" s="1"/>
  <c r="P65" i="1"/>
  <c r="Q65" i="1" s="1"/>
  <c r="AL27" i="1"/>
  <c r="AK66" i="1"/>
  <c r="AL66" i="1" s="1"/>
  <c r="AK63" i="1"/>
  <c r="BN65" i="1"/>
  <c r="BN68" i="1"/>
  <c r="BO63" i="1"/>
  <c r="DZ21" i="1"/>
  <c r="EA22" i="1"/>
  <c r="EA48" i="1"/>
  <c r="G67" i="1"/>
  <c r="H67" i="1" s="1"/>
  <c r="H47" i="1"/>
  <c r="DZ38" i="1"/>
  <c r="EA38" i="1" s="1"/>
  <c r="EA39" i="1"/>
  <c r="Y66" i="1"/>
  <c r="Z66" i="1" s="1"/>
  <c r="Y63" i="1"/>
  <c r="Z5" i="1"/>
  <c r="EE27" i="1"/>
  <c r="AF27" i="1"/>
  <c r="AE63" i="1"/>
  <c r="AE66" i="1"/>
  <c r="AF66" i="1" s="1"/>
  <c r="CQ27" i="1"/>
  <c r="CP63" i="1"/>
  <c r="CP66" i="1"/>
  <c r="CQ66" i="1" s="1"/>
  <c r="DZ7" i="1"/>
  <c r="EA9" i="1"/>
  <c r="W7" i="1"/>
  <c r="V5" i="1"/>
  <c r="BC63" i="1"/>
  <c r="BC66" i="1"/>
  <c r="BD66" i="1" s="1"/>
  <c r="BD5" i="1"/>
  <c r="K5" i="1"/>
  <c r="DZ17" i="1"/>
  <c r="EA17" i="1" s="1"/>
  <c r="AR27" i="1"/>
  <c r="AD68" i="1"/>
  <c r="AD65" i="1"/>
  <c r="DZ67" i="1"/>
  <c r="EA67" i="1" s="1"/>
  <c r="EA47" i="1"/>
  <c r="DA63" i="1"/>
  <c r="H7" i="1"/>
  <c r="AQ68" i="1"/>
  <c r="AQ65" i="1"/>
  <c r="W20" i="1"/>
  <c r="L68" i="1"/>
  <c r="L65" i="1"/>
  <c r="DY7" i="1"/>
  <c r="DY5" i="1" s="1"/>
  <c r="EA8" i="1"/>
  <c r="EB20" i="1"/>
  <c r="M66" i="1"/>
  <c r="N66" i="1" s="1"/>
  <c r="H59" i="1"/>
  <c r="G58" i="1"/>
  <c r="H58" i="1" s="1"/>
  <c r="CG65" i="1"/>
  <c r="CH65" i="1" s="1"/>
  <c r="CG68" i="1"/>
  <c r="EI63" i="1"/>
  <c r="CH63" i="1"/>
  <c r="CH68" i="1" s="1"/>
  <c r="EA6" i="1"/>
  <c r="AP63" i="1"/>
  <c r="EG63" i="1" s="1"/>
  <c r="DV65" i="1"/>
  <c r="DX65" i="1" s="1"/>
  <c r="DV68" i="1"/>
  <c r="K27" i="1"/>
  <c r="CL65" i="1"/>
  <c r="CL68" i="1"/>
  <c r="EA59" i="1"/>
  <c r="DZ58" i="1"/>
  <c r="EA58" i="1" s="1"/>
  <c r="G5" i="1"/>
  <c r="H6" i="1"/>
  <c r="DF27" i="1"/>
  <c r="DD63" i="1"/>
  <c r="EK27" i="1"/>
  <c r="DD66" i="1"/>
  <c r="DF66" i="1" s="1"/>
  <c r="CM65" i="1"/>
  <c r="CN63" i="1"/>
  <c r="CN68" i="1" s="1"/>
  <c r="CM68" i="1"/>
  <c r="AO27" i="1"/>
  <c r="EF27" i="1"/>
  <c r="AN66" i="1"/>
  <c r="AO66" i="1" s="1"/>
  <c r="AN63" i="1"/>
  <c r="H33" i="1"/>
  <c r="G32" i="1"/>
  <c r="H32" i="1" s="1"/>
  <c r="DH68" i="1"/>
  <c r="DI63" i="1"/>
  <c r="DH65" i="1"/>
  <c r="AM65" i="1"/>
  <c r="AM68" i="1"/>
  <c r="CV68" i="1"/>
  <c r="CV65" i="1"/>
  <c r="CW65" i="1" s="1"/>
  <c r="CW63" i="1"/>
  <c r="CW68" i="1" s="1"/>
  <c r="DQ65" i="1"/>
  <c r="DR65" i="1" s="1"/>
  <c r="EL63" i="1"/>
  <c r="DQ68" i="1"/>
  <c r="DR63" i="1"/>
  <c r="DR68" i="1" s="1"/>
  <c r="H22" i="1"/>
  <c r="G21" i="1"/>
  <c r="W17" i="1"/>
  <c r="EA28" i="1"/>
  <c r="DZ27" i="1"/>
  <c r="EA27" i="1" s="1"/>
  <c r="AH68" i="1"/>
  <c r="AI63" i="1"/>
  <c r="AI68" i="1" s="1"/>
  <c r="AH65" i="1"/>
  <c r="AI65" i="1" s="1"/>
  <c r="EJ20" i="1"/>
  <c r="BB68" i="1"/>
  <c r="BB65" i="1"/>
  <c r="DB63" i="1"/>
  <c r="DB66" i="1"/>
  <c r="DC66" i="1" s="1"/>
  <c r="DC5" i="1"/>
  <c r="K21" i="1"/>
  <c r="K20" i="1" s="1"/>
  <c r="J20" i="1"/>
  <c r="J63" i="1" s="1"/>
  <c r="M68" i="1"/>
  <c r="M65" i="1"/>
  <c r="EB63" i="1"/>
  <c r="N63" i="1"/>
  <c r="N68" i="1" s="1"/>
  <c r="H28" i="1"/>
  <c r="G27" i="1"/>
  <c r="H27" i="1" s="1"/>
  <c r="V67" i="1"/>
  <c r="W67" i="1" s="1"/>
  <c r="W47" i="1"/>
  <c r="BS65" i="1"/>
  <c r="DN68" i="1"/>
  <c r="DO63" i="1"/>
  <c r="DO68" i="1" s="1"/>
  <c r="DN65" i="1"/>
  <c r="DO65" i="1" s="1"/>
  <c r="BL68" i="1"/>
  <c r="BM63" i="1"/>
  <c r="BM68" i="1" s="1"/>
  <c r="BL65" i="1"/>
  <c r="BM65" i="1" s="1"/>
  <c r="EH63" i="1"/>
  <c r="H38" i="1"/>
  <c r="K7" i="1"/>
  <c r="EN27" i="1" l="1"/>
  <c r="CK66" i="1"/>
  <c r="CN65" i="1"/>
  <c r="N65" i="1"/>
  <c r="EA7" i="1"/>
  <c r="J65" i="1"/>
  <c r="K63" i="1"/>
  <c r="AK68" i="1"/>
  <c r="AK65" i="1"/>
  <c r="AL65" i="1" s="1"/>
  <c r="AL63" i="1"/>
  <c r="AL68" i="1" s="1"/>
  <c r="DD65" i="1"/>
  <c r="DF65" i="1" s="1"/>
  <c r="DD68" i="1"/>
  <c r="EK63" i="1"/>
  <c r="DF63" i="1"/>
  <c r="DF68" i="1" s="1"/>
  <c r="DZ5" i="1"/>
  <c r="DY66" i="1"/>
  <c r="DY63" i="1"/>
  <c r="J66" i="1"/>
  <c r="K66" i="1" s="1"/>
  <c r="AE68" i="1"/>
  <c r="AE65" i="1"/>
  <c r="AF65" i="1" s="1"/>
  <c r="EE63" i="1"/>
  <c r="AF63" i="1"/>
  <c r="AF68" i="1" s="1"/>
  <c r="I68" i="1"/>
  <c r="I65" i="1"/>
  <c r="F68" i="1"/>
  <c r="F65" i="1"/>
  <c r="DB68" i="1"/>
  <c r="DC63" i="1"/>
  <c r="DC68" i="1" s="1"/>
  <c r="DB65" i="1"/>
  <c r="EA21" i="1"/>
  <c r="EA20" i="1" s="1"/>
  <c r="DZ20" i="1"/>
  <c r="BO65" i="1"/>
  <c r="BP65" i="1" s="1"/>
  <c r="BP63" i="1"/>
  <c r="BP68" i="1" s="1"/>
  <c r="BO68" i="1"/>
  <c r="DT68" i="1"/>
  <c r="EM63" i="1"/>
  <c r="DT65" i="1"/>
  <c r="DU65" i="1" s="1"/>
  <c r="DU63" i="1"/>
  <c r="DU68" i="1" s="1"/>
  <c r="EF63" i="1"/>
  <c r="AN68" i="1"/>
  <c r="AN65" i="1"/>
  <c r="AO65" i="1" s="1"/>
  <c r="AO63" i="1"/>
  <c r="AO68" i="1" s="1"/>
  <c r="G66" i="1"/>
  <c r="H66" i="1" s="1"/>
  <c r="H5" i="1"/>
  <c r="DA65" i="1"/>
  <c r="DA68" i="1"/>
  <c r="BC68" i="1"/>
  <c r="BD63" i="1"/>
  <c r="BD68" i="1" s="1"/>
  <c r="BC65" i="1"/>
  <c r="BD65" i="1" s="1"/>
  <c r="CP68" i="1"/>
  <c r="CQ63" i="1"/>
  <c r="CQ68" i="1" s="1"/>
  <c r="CP65" i="1"/>
  <c r="CQ65" i="1" s="1"/>
  <c r="DI65" i="1"/>
  <c r="EN20" i="1"/>
  <c r="V63" i="1"/>
  <c r="V66" i="1"/>
  <c r="W66" i="1" s="1"/>
  <c r="W5" i="1"/>
  <c r="Y68" i="1"/>
  <c r="Y65" i="1"/>
  <c r="Z65" i="1" s="1"/>
  <c r="ED63" i="1"/>
  <c r="Z63" i="1"/>
  <c r="Z68" i="1" s="1"/>
  <c r="CJ68" i="1"/>
  <c r="EJ63" i="1"/>
  <c r="CK63" i="1"/>
  <c r="CJ65" i="1"/>
  <c r="DG68" i="1"/>
  <c r="DG65" i="1"/>
  <c r="G20" i="1"/>
  <c r="G63" i="1" s="1"/>
  <c r="H21" i="1"/>
  <c r="H20" i="1" s="1"/>
  <c r="DI68" i="1"/>
  <c r="AP68" i="1"/>
  <c r="AP65" i="1"/>
  <c r="AR65" i="1" s="1"/>
  <c r="AR63" i="1"/>
  <c r="AR68" i="1" s="1"/>
  <c r="CI68" i="1"/>
  <c r="CI65" i="1"/>
  <c r="CK68" i="1" l="1"/>
  <c r="EN63" i="1"/>
  <c r="CK65" i="1"/>
  <c r="DC65" i="1"/>
  <c r="G68" i="1"/>
  <c r="G65" i="1"/>
  <c r="H65" i="1" s="1"/>
  <c r="H63" i="1"/>
  <c r="H68" i="1" s="1"/>
  <c r="EN64" i="1"/>
  <c r="J68" i="1"/>
  <c r="DY65" i="1"/>
  <c r="DY68" i="1"/>
  <c r="EP63" i="1"/>
  <c r="K68" i="1"/>
  <c r="K65" i="1"/>
  <c r="V68" i="1"/>
  <c r="W63" i="1"/>
  <c r="W68" i="1" s="1"/>
  <c r="V65" i="1"/>
  <c r="W65" i="1" s="1"/>
  <c r="DZ63" i="1"/>
  <c r="DZ66" i="1"/>
  <c r="EA66" i="1" s="1"/>
  <c r="EA5" i="1"/>
  <c r="DZ68" i="1" l="1"/>
  <c r="EA63" i="1"/>
  <c r="DZ65" i="1"/>
  <c r="EA65" i="1" s="1"/>
</calcChain>
</file>

<file path=xl/sharedStrings.xml><?xml version="1.0" encoding="utf-8"?>
<sst xmlns="http://schemas.openxmlformats.org/spreadsheetml/2006/main" count="439" uniqueCount="114">
  <si>
    <t>Баяндай</t>
  </si>
  <si>
    <t>200 Расходы</t>
  </si>
  <si>
    <t>210 Оплата труда и начисл на оплату труда</t>
  </si>
  <si>
    <t>211 Заработная плата</t>
  </si>
  <si>
    <t>212 Командировочные расходы</t>
  </si>
  <si>
    <t>213 Начисления на оплату труда</t>
  </si>
  <si>
    <t>220 Приобретение услуг</t>
  </si>
  <si>
    <t>221 Услуги связи</t>
  </si>
  <si>
    <t>222 транспортные расходы</t>
  </si>
  <si>
    <t>223 Оплата за электроэнергию</t>
  </si>
  <si>
    <t>223 Оплата за водоснабжение</t>
  </si>
  <si>
    <t>224 Арендная плата за имущество</t>
  </si>
  <si>
    <t>225 Содержание помещений</t>
  </si>
  <si>
    <t>226 Прочие услуги</t>
  </si>
  <si>
    <t>240 Безвозмезд.и безвоз-вратн.перечисл.орг-м</t>
  </si>
  <si>
    <t>242 Безвозмезд.и безвозврат. перечисл.за искл.гос.орг-м</t>
  </si>
  <si>
    <t>251 Перечисления б-там др.уровней безвозврат. Перечисл.гос.орг-м</t>
  </si>
  <si>
    <t>260 Социальное обеспечение</t>
  </si>
  <si>
    <t>262 Пособия</t>
  </si>
  <si>
    <t xml:space="preserve">262 Пособия  ВР  321                                               </t>
  </si>
  <si>
    <t xml:space="preserve">262 Пособия  ВР  322                                               </t>
  </si>
  <si>
    <t>262 Пособия   ВР 330</t>
  </si>
  <si>
    <t>262 Пособия    ВР 360</t>
  </si>
  <si>
    <t>290 Прочие расходы</t>
  </si>
  <si>
    <t>300 Поступление нефинансовых активов</t>
  </si>
  <si>
    <t>310 Увеличение стоимости основных средств</t>
  </si>
  <si>
    <t>340 котельно-печное топливо</t>
  </si>
  <si>
    <t>340 Питание</t>
  </si>
  <si>
    <t>ВСЕГО РАСХОДОВ</t>
  </si>
  <si>
    <t>гсм</t>
  </si>
  <si>
    <t>канц</t>
  </si>
  <si>
    <t>план</t>
  </si>
  <si>
    <t xml:space="preserve">факт </t>
  </si>
  <si>
    <t>% исп</t>
  </si>
  <si>
    <t>О100</t>
  </si>
  <si>
    <t>Общегосударственные вопросы</t>
  </si>
  <si>
    <t>О102</t>
  </si>
  <si>
    <t>121, 129</t>
  </si>
  <si>
    <t>Глава</t>
  </si>
  <si>
    <t>О104</t>
  </si>
  <si>
    <t>центральный аппарат</t>
  </si>
  <si>
    <t>обеспечение деятельности</t>
  </si>
  <si>
    <t>О106</t>
  </si>
  <si>
    <t>финансовый отдел</t>
  </si>
  <si>
    <t>О107</t>
  </si>
  <si>
    <t>Проведение выборов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</si>
  <si>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</si>
  <si>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</si>
  <si>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</si>
  <si>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</si>
  <si>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</si>
  <si>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</si>
  <si>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</si>
  <si>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 xml:space="preserve">121, 129 </t>
  </si>
  <si>
    <t>Осуществление первичного воинского учета</t>
  </si>
  <si>
    <t>О400</t>
  </si>
  <si>
    <t>Национальная экономика</t>
  </si>
  <si>
    <t>О401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</si>
  <si>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</si>
  <si>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</si>
  <si>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</si>
  <si>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</si>
  <si>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</si>
  <si>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</si>
  <si>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</si>
  <si>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</si>
  <si>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коммунальное хозяйство</t>
  </si>
  <si>
    <t>О503</t>
  </si>
  <si>
    <t>О800</t>
  </si>
  <si>
    <t>Культура</t>
  </si>
  <si>
    <t>О801</t>
  </si>
  <si>
    <t>дома культуры</t>
  </si>
  <si>
    <t>библиотеки</t>
  </si>
  <si>
    <t>Социальная политика</t>
  </si>
  <si>
    <t>Пенсии и пособия</t>
  </si>
  <si>
    <t>Физическая культура и спорт</t>
  </si>
  <si>
    <t xml:space="preserve">Физическая культура </t>
  </si>
  <si>
    <t>Межбюджетные трансферты</t>
  </si>
  <si>
    <t>Внутренние обороты</t>
  </si>
  <si>
    <t>О600</t>
  </si>
  <si>
    <t>Охрана окружающей среды</t>
  </si>
  <si>
    <t>О605</t>
  </si>
  <si>
    <t>в том числе казенные учреждения</t>
  </si>
  <si>
    <t xml:space="preserve">                     бюджетные учреждения</t>
  </si>
  <si>
    <t>налог наимущесво и земельный налог</t>
  </si>
  <si>
    <t>прочие налоги и сборы</t>
  </si>
  <si>
    <t>иные платежи</t>
  </si>
  <si>
    <t>налог на имущество и земельный налог</t>
  </si>
  <si>
    <t>Закупки в области геодезии</t>
  </si>
  <si>
    <t xml:space="preserve">иные субсидии </t>
  </si>
  <si>
    <t>Бюджетные инвестиции</t>
  </si>
  <si>
    <t xml:space="preserve"> </t>
  </si>
  <si>
    <t>291 Налоги, пошлины и сборы</t>
  </si>
  <si>
    <t>292 Штрафы за нарушение законодательства о налогах и сборах</t>
  </si>
  <si>
    <t>293 Штрафы за нарушение законодательства о закупках</t>
  </si>
  <si>
    <t>295 Другие экономические санкции</t>
  </si>
  <si>
    <t>296 Иные расходы</t>
  </si>
  <si>
    <t>О502</t>
  </si>
  <si>
    <t>благоустройство</t>
  </si>
  <si>
    <t xml:space="preserve">264 Социальные пособия </t>
  </si>
  <si>
    <t>349 подарки</t>
  </si>
  <si>
    <t>343 ГСМ</t>
  </si>
  <si>
    <t>346 Канцелярские и хозяйственные расходы</t>
  </si>
  <si>
    <t>344 стр.мат.</t>
  </si>
  <si>
    <t>228 Услуги, работы для целей капитальных вложений</t>
  </si>
  <si>
    <t>Другие вопросы в области охраны окружающей среды</t>
  </si>
  <si>
    <t>227 страхование</t>
  </si>
  <si>
    <t>обслуживание мун.долга</t>
  </si>
  <si>
    <t>231 Обслуживание внутреннего долга</t>
  </si>
  <si>
    <t>Премии и гранты</t>
  </si>
  <si>
    <t>расходы на оплату труда</t>
  </si>
  <si>
    <t>Андреянов З.И.</t>
  </si>
  <si>
    <t>Глава администрации</t>
  </si>
  <si>
    <t>Исполнение бюджета по МО Баяндай  на 01 апреля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</si>
</sst>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FF"/>
      <name val="Arial Cyr"/>
      <charset val="204"/>
    </font>
    <font>
      <b/>
      <sz val="11"/>
      <color indexed="12"/>
      <name val="Arial Cyr"/>
      <charset val="204"/>
    </font>
    <font>
      <b/>
      <sz val="11"/>
      <color rgb="FF0000FF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/>
    <xf numFmtId="0" fontId="2" fillId="0" borderId="1" xfId="0" applyFont="1" applyBorder="1" applyAlignment="1">
      <alignment vertical="top"/>
    </xf>
    <xf numFmtId="2" fontId="1" fillId="0" borderId="1" xfId="0" applyNumberFormat="1" applyFont="1" applyBorder="1" applyAlignment="1"/>
    <xf numFmtId="0" fontId="1" fillId="0" borderId="1" xfId="0" applyFont="1" applyBorder="1"/>
    <xf numFmtId="2" fontId="1" fillId="0" borderId="1" xfId="0" applyNumberFormat="1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5" xfId="0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5" xfId="0" applyNumberFormat="1" applyFon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/>
    <xf numFmtId="165" fontId="0" fillId="0" borderId="1" xfId="0" applyNumberForma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1" fontId="2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/>
    <xf numFmtId="2" fontId="2" fillId="0" borderId="6" xfId="0" applyNumberFormat="1" applyFont="1" applyBorder="1"/>
    <xf numFmtId="164" fontId="1" fillId="0" borderId="6" xfId="0" applyNumberFormat="1" applyFont="1" applyBorder="1"/>
    <xf numFmtId="2" fontId="1" fillId="0" borderId="6" xfId="0" applyNumberFormat="1" applyFont="1" applyBorder="1"/>
    <xf numFmtId="0" fontId="2" fillId="0" borderId="6" xfId="0" applyFont="1" applyBorder="1"/>
    <xf numFmtId="2" fontId="2" fillId="0" borderId="5" xfId="0" applyNumberFormat="1" applyFont="1" applyBorder="1"/>
    <xf numFmtId="164" fontId="2" fillId="0" borderId="6" xfId="0" applyNumberFormat="1" applyFont="1" applyBorder="1"/>
    <xf numFmtId="0" fontId="6" fillId="0" borderId="1" xfId="0" applyFont="1" applyBorder="1"/>
    <xf numFmtId="2" fontId="7" fillId="0" borderId="6" xfId="0" applyNumberFormat="1" applyFont="1" applyBorder="1"/>
    <xf numFmtId="0" fontId="1" fillId="0" borderId="2" xfId="0" applyFont="1" applyBorder="1"/>
    <xf numFmtId="0" fontId="0" fillId="2" borderId="0" xfId="0" applyFill="1"/>
    <xf numFmtId="0" fontId="2" fillId="0" borderId="2" xfId="0" applyFont="1" applyBorder="1"/>
    <xf numFmtId="2" fontId="1" fillId="0" borderId="1" xfId="0" applyNumberFormat="1" applyFont="1" applyFill="1" applyBorder="1"/>
    <xf numFmtId="2" fontId="2" fillId="0" borderId="1" xfId="0" applyNumberFormat="1" applyFont="1" applyFill="1" applyBorder="1"/>
    <xf numFmtId="14" fontId="1" fillId="0" borderId="1" xfId="0" applyNumberFormat="1" applyFont="1" applyBorder="1" applyAlignment="1">
      <alignment vertical="top" wrapText="1"/>
    </xf>
    <xf numFmtId="2" fontId="1" fillId="3" borderId="1" xfId="0" applyNumberFormat="1" applyFont="1" applyFill="1" applyBorder="1"/>
    <xf numFmtId="0" fontId="8" fillId="0" borderId="0" xfId="0" applyFont="1"/>
    <xf numFmtId="2" fontId="1" fillId="3" borderId="6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ont="1"/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2" fontId="0" fillId="0" borderId="0" xfId="0" applyNumberFormat="1"/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9" fillId="0" borderId="1" xfId="0" applyNumberFormat="1" applyFont="1" applyBorder="1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6600FF"/>
      <color rgb="FFFFFF00"/>
      <color rgb="FFFF66CC"/>
      <color rgb="FF00FF00"/>
      <color rgb="FFFF00FF"/>
      <color rgb="FF0066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69"/>
  <sheetViews>
    <sheetView tabSelected="1" zoomScale="80" zoomScaleNormal="80" zoomScaleSheetLayoutView="100" workbookViewId="0">
      <pane xSplit="6" ySplit="8" topLeftCell="DR9" activePane="bottomRight" state="frozen"/>
      <selection pane="topRight" activeCell="G1" sqref="G1"/>
      <selection pane="bottomLeft" activeCell="A8" sqref="A8"/>
      <selection pane="bottomRight" activeCell="U18" sqref="U18"/>
    </sheetView>
  </sheetViews>
  <sheetFormatPr defaultRowHeight="15" x14ac:dyDescent="0.25"/>
  <cols>
    <col min="1" max="1" width="6.25" customWidth="1"/>
    <col min="2" max="2" width="10.75" customWidth="1"/>
    <col min="3" max="3" width="37" customWidth="1"/>
    <col min="4" max="5" width="10.75" customWidth="1"/>
    <col min="6" max="6" width="13.625" customWidth="1"/>
    <col min="7" max="7" width="13.25" customWidth="1"/>
    <col min="8" max="8" width="9.375" customWidth="1"/>
    <col min="9" max="9" width="12.375" customWidth="1"/>
    <col min="10" max="10" width="13.125" customWidth="1"/>
    <col min="11" max="11" width="10.75" customWidth="1"/>
    <col min="12" max="12" width="11.375" customWidth="1"/>
    <col min="13" max="13" width="11.875" customWidth="1"/>
    <col min="14" max="14" width="9.25" customWidth="1"/>
    <col min="15" max="17" width="10.75" hidden="1" customWidth="1"/>
    <col min="18" max="18" width="11.75" customWidth="1"/>
    <col min="19" max="20" width="10.75" customWidth="1"/>
    <col min="21" max="21" width="12.125" customWidth="1"/>
    <col min="22" max="22" width="10.75" customWidth="1"/>
    <col min="23" max="23" width="10.75" style="58" customWidth="1"/>
    <col min="24" max="25" width="10.75" customWidth="1"/>
    <col min="26" max="26" width="10.75" style="58" customWidth="1"/>
    <col min="27" max="34" width="10.75" customWidth="1"/>
    <col min="35" max="35" width="10.75" style="58" customWidth="1"/>
    <col min="36" max="37" width="10.75" customWidth="1"/>
    <col min="38" max="38" width="10.75" style="58" customWidth="1"/>
    <col min="39" max="39" width="12.125" customWidth="1"/>
    <col min="40" max="41" width="10.75" customWidth="1"/>
    <col min="42" max="42" width="12.375" customWidth="1"/>
    <col min="43" max="44" width="10.75" customWidth="1"/>
    <col min="45" max="45" width="6.875" customWidth="1"/>
    <col min="46" max="46" width="7" customWidth="1"/>
    <col min="47" max="47" width="9.375" customWidth="1"/>
    <col min="48" max="50" width="10.75" customWidth="1"/>
    <col min="51" max="51" width="6.5" customWidth="1"/>
    <col min="52" max="52" width="6.375" customWidth="1"/>
    <col min="53" max="53" width="10.75" customWidth="1"/>
    <col min="54" max="54" width="6.5" customWidth="1"/>
    <col min="55" max="55" width="6.375" customWidth="1"/>
    <col min="56" max="56" width="10.125" customWidth="1"/>
    <col min="57" max="57" width="6.5" customWidth="1"/>
    <col min="58" max="58" width="6.625" customWidth="1"/>
    <col min="59" max="59" width="9.5" customWidth="1"/>
    <col min="60" max="60" width="6.875" customWidth="1"/>
    <col min="61" max="61" width="6.625" customWidth="1"/>
    <col min="62" max="62" width="9.375" customWidth="1"/>
    <col min="63" max="68" width="10.75" customWidth="1"/>
    <col min="69" max="69" width="6.5" customWidth="1"/>
    <col min="70" max="70" width="6.625" customWidth="1"/>
    <col min="71" max="71" width="10" customWidth="1"/>
    <col min="72" max="72" width="6.625" customWidth="1"/>
    <col min="73" max="73" width="6.5" customWidth="1"/>
    <col min="74" max="74" width="8.125" customWidth="1"/>
    <col min="75" max="76" width="5.875" customWidth="1"/>
    <col min="77" max="77" width="9.625" customWidth="1"/>
    <col min="78" max="78" width="6.25" customWidth="1"/>
    <col min="79" max="79" width="5.25" customWidth="1"/>
    <col min="80" max="80" width="9.75" customWidth="1"/>
    <col min="81" max="81" width="5.125" customWidth="1"/>
    <col min="82" max="82" width="5" customWidth="1"/>
    <col min="83" max="83" width="9.75" customWidth="1"/>
    <col min="84" max="84" width="6.375" customWidth="1"/>
    <col min="85" max="85" width="6.25" customWidth="1"/>
    <col min="86" max="86" width="10.75" customWidth="1"/>
    <col min="87" max="87" width="12" customWidth="1"/>
    <col min="88" max="88" width="10.75" customWidth="1"/>
    <col min="89" max="89" width="9.5" customWidth="1"/>
    <col min="90" max="91" width="10.75" customWidth="1"/>
    <col min="92" max="92" width="9.125" style="58" customWidth="1"/>
    <col min="93" max="94" width="10.75" customWidth="1"/>
    <col min="95" max="95" width="9.375" customWidth="1"/>
    <col min="96" max="96" width="6" customWidth="1"/>
    <col min="97" max="97" width="5.625" customWidth="1"/>
    <col min="98" max="98" width="10.75" customWidth="1"/>
    <col min="99" max="99" width="6.25" customWidth="1"/>
    <col min="100" max="100" width="6" customWidth="1"/>
    <col min="101" max="103" width="10.75" customWidth="1"/>
    <col min="104" max="104" width="9.375" customWidth="1"/>
    <col min="105" max="105" width="12.5" customWidth="1"/>
    <col min="106" max="106" width="10.75" customWidth="1"/>
    <col min="107" max="107" width="8.5" customWidth="1"/>
    <col min="108" max="108" width="12.625" customWidth="1"/>
    <col min="109" max="109" width="10.75" customWidth="1"/>
    <col min="110" max="110" width="7.875" customWidth="1"/>
    <col min="111" max="112" width="10.75" customWidth="1"/>
    <col min="113" max="113" width="9.125" customWidth="1"/>
    <col min="114" max="115" width="10.75" customWidth="1"/>
    <col min="116" max="116" width="9.625" customWidth="1"/>
    <col min="117" max="117" width="3.75" customWidth="1"/>
    <col min="118" max="118" width="3.375" customWidth="1"/>
    <col min="119" max="119" width="9.5" customWidth="1"/>
    <col min="120" max="122" width="10.75" customWidth="1"/>
    <col min="123" max="123" width="12" customWidth="1"/>
    <col min="124" max="124" width="10.75" customWidth="1"/>
    <col min="125" max="125" width="8.625" customWidth="1"/>
    <col min="126" max="127" width="10.75" customWidth="1"/>
    <col min="128" max="128" width="8.875" customWidth="1"/>
    <col min="129" max="130" width="13.75" customWidth="1"/>
    <col min="131" max="131" width="7.625" customWidth="1"/>
    <col min="132" max="132" width="6.875" customWidth="1"/>
    <col min="133" max="133" width="5.25" customWidth="1"/>
    <col min="134" max="134" width="5.625" customWidth="1"/>
    <col min="135" max="135" width="6" customWidth="1"/>
    <col min="136" max="136" width="5.125" customWidth="1"/>
    <col min="137" max="137" width="5.625" customWidth="1"/>
    <col min="138" max="138" width="6.125" customWidth="1"/>
    <col min="139" max="139" width="5.625" customWidth="1"/>
    <col min="140" max="140" width="5.125" customWidth="1"/>
    <col min="141" max="141" width="5.625" customWidth="1"/>
    <col min="142" max="142" width="5.25" customWidth="1"/>
    <col min="143" max="143" width="5.75" customWidth="1"/>
    <col min="145" max="145" width="9.375" customWidth="1"/>
    <col min="146" max="146" width="9.625" customWidth="1"/>
  </cols>
  <sheetData>
    <row r="1" spans="1:144" x14ac:dyDescent="0.25">
      <c r="A1" s="1"/>
      <c r="B1" s="1"/>
      <c r="C1" s="1" t="s">
        <v>91</v>
      </c>
      <c r="D1" s="1"/>
      <c r="E1" s="1"/>
      <c r="F1" s="1"/>
      <c r="G1" s="1"/>
      <c r="H1" s="1"/>
      <c r="I1" s="2" t="s">
        <v>113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4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 t="s">
        <v>0</v>
      </c>
      <c r="DU2" s="1"/>
      <c r="DV2" s="1"/>
      <c r="DW2" s="1"/>
      <c r="DX2" s="1"/>
      <c r="DY2" s="1"/>
      <c r="DZ2" s="1" t="s">
        <v>0</v>
      </c>
      <c r="EA2" s="1"/>
    </row>
    <row r="3" spans="1:144" ht="32.25" customHeight="1" x14ac:dyDescent="0.25">
      <c r="A3" s="3"/>
      <c r="B3" s="3"/>
      <c r="C3" s="3"/>
      <c r="D3" s="63"/>
      <c r="E3" s="47">
        <v>43831</v>
      </c>
      <c r="F3" s="76" t="s">
        <v>1</v>
      </c>
      <c r="G3" s="85"/>
      <c r="H3" s="78"/>
      <c r="I3" s="89" t="s">
        <v>2</v>
      </c>
      <c r="J3" s="90"/>
      <c r="K3" s="91"/>
      <c r="L3" s="79" t="s">
        <v>3</v>
      </c>
      <c r="M3" s="90"/>
      <c r="N3" s="91"/>
      <c r="O3" s="79" t="s">
        <v>4</v>
      </c>
      <c r="P3" s="85"/>
      <c r="Q3" s="78"/>
      <c r="R3" s="79" t="s">
        <v>5</v>
      </c>
      <c r="S3" s="80"/>
      <c r="T3" s="81"/>
      <c r="U3" s="76" t="s">
        <v>6</v>
      </c>
      <c r="V3" s="77"/>
      <c r="W3" s="82"/>
      <c r="X3" s="79" t="s">
        <v>7</v>
      </c>
      <c r="Y3" s="80"/>
      <c r="Z3" s="81"/>
      <c r="AA3" s="79" t="s">
        <v>8</v>
      </c>
      <c r="AB3" s="80"/>
      <c r="AC3" s="81"/>
      <c r="AD3" s="79" t="s">
        <v>9</v>
      </c>
      <c r="AE3" s="85"/>
      <c r="AF3" s="78"/>
      <c r="AG3" s="79" t="s">
        <v>10</v>
      </c>
      <c r="AH3" s="85"/>
      <c r="AI3" s="78"/>
      <c r="AJ3" s="79" t="s">
        <v>11</v>
      </c>
      <c r="AK3" s="85"/>
      <c r="AL3" s="85"/>
      <c r="AM3" s="92" t="s">
        <v>12</v>
      </c>
      <c r="AN3" s="93"/>
      <c r="AO3" s="93"/>
      <c r="AP3" s="79" t="s">
        <v>13</v>
      </c>
      <c r="AQ3" s="80"/>
      <c r="AR3" s="81"/>
      <c r="AS3" s="73" t="s">
        <v>106</v>
      </c>
      <c r="AT3" s="83"/>
      <c r="AU3" s="84"/>
      <c r="AV3" s="79" t="s">
        <v>104</v>
      </c>
      <c r="AW3" s="80"/>
      <c r="AX3" s="81"/>
      <c r="AY3" s="73" t="s">
        <v>108</v>
      </c>
      <c r="AZ3" s="83"/>
      <c r="BA3" s="84"/>
      <c r="BB3" s="76" t="s">
        <v>14</v>
      </c>
      <c r="BC3" s="77"/>
      <c r="BD3" s="82"/>
      <c r="BE3" s="79" t="s">
        <v>15</v>
      </c>
      <c r="BF3" s="85"/>
      <c r="BG3" s="78"/>
      <c r="BH3" s="62"/>
      <c r="BI3" s="62"/>
      <c r="BJ3" s="62"/>
      <c r="BK3" s="94" t="s">
        <v>16</v>
      </c>
      <c r="BL3" s="93"/>
      <c r="BM3" s="93"/>
      <c r="BN3" s="77" t="s">
        <v>17</v>
      </c>
      <c r="BO3" s="85"/>
      <c r="BP3" s="78"/>
      <c r="BQ3" s="76" t="s">
        <v>18</v>
      </c>
      <c r="BR3" s="85"/>
      <c r="BS3" s="78"/>
      <c r="BT3" s="86" t="s">
        <v>19</v>
      </c>
      <c r="BU3" s="87"/>
      <c r="BV3" s="88"/>
      <c r="BW3" s="86" t="s">
        <v>20</v>
      </c>
      <c r="BX3" s="87"/>
      <c r="BY3" s="88"/>
      <c r="BZ3" s="86" t="s">
        <v>21</v>
      </c>
      <c r="CA3" s="87"/>
      <c r="CB3" s="88"/>
      <c r="CC3" s="86" t="s">
        <v>22</v>
      </c>
      <c r="CD3" s="87"/>
      <c r="CE3" s="88"/>
      <c r="CF3" s="79" t="s">
        <v>99</v>
      </c>
      <c r="CG3" s="80"/>
      <c r="CH3" s="81"/>
      <c r="CI3" s="76" t="s">
        <v>23</v>
      </c>
      <c r="CJ3" s="77"/>
      <c r="CK3" s="82"/>
      <c r="CL3" s="73" t="s">
        <v>92</v>
      </c>
      <c r="CM3" s="74"/>
      <c r="CN3" s="75"/>
      <c r="CO3" s="73" t="s">
        <v>93</v>
      </c>
      <c r="CP3" s="74"/>
      <c r="CQ3" s="75"/>
      <c r="CR3" s="73" t="s">
        <v>94</v>
      </c>
      <c r="CS3" s="74"/>
      <c r="CT3" s="75"/>
      <c r="CU3" s="73" t="s">
        <v>95</v>
      </c>
      <c r="CV3" s="83"/>
      <c r="CW3" s="84"/>
      <c r="CX3" s="73" t="s">
        <v>96</v>
      </c>
      <c r="CY3" s="83"/>
      <c r="CZ3" s="84"/>
      <c r="DA3" s="76" t="s">
        <v>24</v>
      </c>
      <c r="DB3" s="77"/>
      <c r="DC3" s="82"/>
      <c r="DD3" s="79" t="s">
        <v>25</v>
      </c>
      <c r="DE3" s="85"/>
      <c r="DF3" s="78"/>
      <c r="DG3" s="79" t="s">
        <v>26</v>
      </c>
      <c r="DH3" s="85"/>
      <c r="DI3" s="78"/>
      <c r="DJ3" s="79" t="s">
        <v>103</v>
      </c>
      <c r="DK3" s="80"/>
      <c r="DL3" s="81"/>
      <c r="DM3" s="79" t="s">
        <v>27</v>
      </c>
      <c r="DN3" s="80"/>
      <c r="DO3" s="81"/>
      <c r="DP3" s="79" t="s">
        <v>101</v>
      </c>
      <c r="DQ3" s="80"/>
      <c r="DR3" s="81"/>
      <c r="DS3" s="79" t="s">
        <v>102</v>
      </c>
      <c r="DT3" s="80"/>
      <c r="DU3" s="81"/>
      <c r="DV3" s="73" t="s">
        <v>100</v>
      </c>
      <c r="DW3" s="74"/>
      <c r="DX3" s="75"/>
      <c r="DY3" s="76" t="s">
        <v>28</v>
      </c>
      <c r="DZ3" s="77"/>
      <c r="EA3" s="78"/>
      <c r="EL3" t="s">
        <v>29</v>
      </c>
      <c r="EM3" t="s">
        <v>30</v>
      </c>
    </row>
    <row r="4" spans="1:144" x14ac:dyDescent="0.25">
      <c r="A4" s="3"/>
      <c r="B4" s="3"/>
      <c r="C4" s="3"/>
      <c r="D4" s="3"/>
      <c r="E4" s="3"/>
      <c r="F4" s="3"/>
      <c r="G4" s="5"/>
      <c r="H4" s="3"/>
      <c r="I4" s="6" t="s">
        <v>31</v>
      </c>
      <c r="J4" s="6" t="s">
        <v>32</v>
      </c>
      <c r="K4" s="6" t="s">
        <v>33</v>
      </c>
      <c r="L4" s="6" t="s">
        <v>31</v>
      </c>
      <c r="M4" s="6" t="s">
        <v>32</v>
      </c>
      <c r="N4" s="6" t="s">
        <v>33</v>
      </c>
      <c r="O4" s="6" t="s">
        <v>31</v>
      </c>
      <c r="P4" s="6" t="s">
        <v>32</v>
      </c>
      <c r="Q4" s="6" t="s">
        <v>33</v>
      </c>
      <c r="R4" s="6" t="s">
        <v>31</v>
      </c>
      <c r="S4" s="6" t="s">
        <v>32</v>
      </c>
      <c r="T4" s="6" t="s">
        <v>33</v>
      </c>
      <c r="U4" s="6" t="s">
        <v>31</v>
      </c>
      <c r="V4" s="6" t="s">
        <v>32</v>
      </c>
      <c r="W4" s="6" t="s">
        <v>33</v>
      </c>
      <c r="X4" s="6" t="s">
        <v>31</v>
      </c>
      <c r="Y4" s="6" t="s">
        <v>32</v>
      </c>
      <c r="Z4" s="6" t="s">
        <v>33</v>
      </c>
      <c r="AA4" s="6" t="s">
        <v>31</v>
      </c>
      <c r="AB4" s="6" t="s">
        <v>32</v>
      </c>
      <c r="AC4" s="6" t="s">
        <v>33</v>
      </c>
      <c r="AD4" s="6" t="s">
        <v>31</v>
      </c>
      <c r="AE4" s="7" t="s">
        <v>32</v>
      </c>
      <c r="AF4" s="6" t="s">
        <v>33</v>
      </c>
      <c r="AG4" s="6" t="s">
        <v>31</v>
      </c>
      <c r="AH4" s="6" t="s">
        <v>32</v>
      </c>
      <c r="AI4" s="6" t="s">
        <v>33</v>
      </c>
      <c r="AJ4" s="6" t="s">
        <v>31</v>
      </c>
      <c r="AK4" s="6" t="s">
        <v>32</v>
      </c>
      <c r="AL4" s="6" t="s">
        <v>33</v>
      </c>
      <c r="AM4" s="8" t="s">
        <v>31</v>
      </c>
      <c r="AN4" s="8" t="s">
        <v>32</v>
      </c>
      <c r="AO4" s="8" t="s">
        <v>33</v>
      </c>
      <c r="AP4" s="8" t="s">
        <v>31</v>
      </c>
      <c r="AQ4" s="8" t="s">
        <v>32</v>
      </c>
      <c r="AR4" s="8" t="s">
        <v>33</v>
      </c>
      <c r="AS4" s="8"/>
      <c r="AT4" s="8"/>
      <c r="AU4" s="8"/>
      <c r="AV4" s="8" t="s">
        <v>31</v>
      </c>
      <c r="AW4" s="8" t="s">
        <v>32</v>
      </c>
      <c r="AX4" s="8" t="s">
        <v>33</v>
      </c>
      <c r="AY4" s="8" t="s">
        <v>31</v>
      </c>
      <c r="AZ4" s="8" t="s">
        <v>32</v>
      </c>
      <c r="BA4" s="8" t="s">
        <v>33</v>
      </c>
      <c r="BB4" s="8" t="s">
        <v>31</v>
      </c>
      <c r="BC4" s="8" t="s">
        <v>32</v>
      </c>
      <c r="BD4" s="8" t="s">
        <v>33</v>
      </c>
      <c r="BE4" s="8" t="s">
        <v>31</v>
      </c>
      <c r="BF4" s="8" t="s">
        <v>32</v>
      </c>
      <c r="BG4" s="8" t="s">
        <v>33</v>
      </c>
      <c r="BH4" s="8"/>
      <c r="BI4" s="8"/>
      <c r="BJ4" s="8"/>
      <c r="BK4" s="8" t="s">
        <v>31</v>
      </c>
      <c r="BL4" s="8" t="s">
        <v>32</v>
      </c>
      <c r="BM4" s="8" t="s">
        <v>33</v>
      </c>
      <c r="BN4" s="8" t="s">
        <v>31</v>
      </c>
      <c r="BO4" s="8" t="s">
        <v>32</v>
      </c>
      <c r="BP4" s="8" t="s">
        <v>33</v>
      </c>
      <c r="BQ4" s="8" t="s">
        <v>31</v>
      </c>
      <c r="BR4" s="8" t="s">
        <v>32</v>
      </c>
      <c r="BS4" s="8" t="s">
        <v>33</v>
      </c>
      <c r="BT4" s="8" t="s">
        <v>31</v>
      </c>
      <c r="BU4" s="8" t="s">
        <v>32</v>
      </c>
      <c r="BV4" s="8" t="s">
        <v>33</v>
      </c>
      <c r="BW4" s="8" t="s">
        <v>31</v>
      </c>
      <c r="BX4" s="8" t="s">
        <v>32</v>
      </c>
      <c r="BY4" s="8" t="s">
        <v>33</v>
      </c>
      <c r="BZ4" s="8" t="s">
        <v>31</v>
      </c>
      <c r="CA4" s="8" t="s">
        <v>32</v>
      </c>
      <c r="CB4" s="8" t="s">
        <v>33</v>
      </c>
      <c r="CC4" s="8" t="s">
        <v>31</v>
      </c>
      <c r="CD4" s="8" t="s">
        <v>32</v>
      </c>
      <c r="CE4" s="8" t="s">
        <v>33</v>
      </c>
      <c r="CF4" s="8" t="s">
        <v>31</v>
      </c>
      <c r="CG4" s="8" t="s">
        <v>32</v>
      </c>
      <c r="CH4" s="8" t="s">
        <v>33</v>
      </c>
      <c r="CI4" s="8" t="s">
        <v>31</v>
      </c>
      <c r="CJ4" s="8" t="s">
        <v>32</v>
      </c>
      <c r="CK4" s="8" t="s">
        <v>33</v>
      </c>
      <c r="CL4" s="8" t="s">
        <v>31</v>
      </c>
      <c r="CM4" s="8" t="s">
        <v>32</v>
      </c>
      <c r="CN4" s="8" t="s">
        <v>33</v>
      </c>
      <c r="CO4" s="8" t="s">
        <v>31</v>
      </c>
      <c r="CP4" s="8" t="s">
        <v>32</v>
      </c>
      <c r="CQ4" s="8" t="s">
        <v>33</v>
      </c>
      <c r="CR4" s="8" t="s">
        <v>31</v>
      </c>
      <c r="CS4" s="8" t="s">
        <v>32</v>
      </c>
      <c r="CT4" s="8" t="s">
        <v>33</v>
      </c>
      <c r="CU4" s="8" t="s">
        <v>31</v>
      </c>
      <c r="CV4" s="8" t="s">
        <v>32</v>
      </c>
      <c r="CW4" s="8" t="s">
        <v>33</v>
      </c>
      <c r="CX4" s="8" t="s">
        <v>31</v>
      </c>
      <c r="CY4" s="8" t="s">
        <v>32</v>
      </c>
      <c r="CZ4" s="8" t="s">
        <v>33</v>
      </c>
      <c r="DA4" s="8" t="s">
        <v>31</v>
      </c>
      <c r="DB4" s="8" t="s">
        <v>32</v>
      </c>
      <c r="DC4" s="8" t="s">
        <v>33</v>
      </c>
      <c r="DD4" s="8" t="s">
        <v>31</v>
      </c>
      <c r="DE4" s="9" t="s">
        <v>32</v>
      </c>
      <c r="DF4" s="8" t="s">
        <v>33</v>
      </c>
      <c r="DG4" s="8" t="s">
        <v>31</v>
      </c>
      <c r="DH4" s="8" t="s">
        <v>32</v>
      </c>
      <c r="DI4" s="8" t="s">
        <v>33</v>
      </c>
      <c r="DJ4" s="8" t="s">
        <v>31</v>
      </c>
      <c r="DK4" s="8" t="s">
        <v>32</v>
      </c>
      <c r="DL4" s="8" t="s">
        <v>33</v>
      </c>
      <c r="DM4" s="8" t="s">
        <v>31</v>
      </c>
      <c r="DN4" s="8" t="s">
        <v>32</v>
      </c>
      <c r="DO4" s="8" t="s">
        <v>33</v>
      </c>
      <c r="DP4" s="8" t="s">
        <v>31</v>
      </c>
      <c r="DQ4" s="9" t="s">
        <v>32</v>
      </c>
      <c r="DR4" s="8" t="s">
        <v>33</v>
      </c>
      <c r="DS4" s="8" t="s">
        <v>31</v>
      </c>
      <c r="DT4" s="8" t="s">
        <v>32</v>
      </c>
      <c r="DU4" s="8" t="s">
        <v>33</v>
      </c>
      <c r="DV4" s="8" t="s">
        <v>31</v>
      </c>
      <c r="DW4" s="8" t="s">
        <v>32</v>
      </c>
      <c r="DX4" s="8" t="s">
        <v>33</v>
      </c>
      <c r="DY4" s="8" t="s">
        <v>31</v>
      </c>
      <c r="DZ4" s="8" t="s">
        <v>32</v>
      </c>
      <c r="EA4" s="8" t="s">
        <v>33</v>
      </c>
      <c r="EB4">
        <v>211</v>
      </c>
      <c r="EC4">
        <v>213</v>
      </c>
      <c r="ED4">
        <v>221</v>
      </c>
      <c r="EE4">
        <v>223</v>
      </c>
      <c r="EF4">
        <v>225</v>
      </c>
      <c r="EG4">
        <v>226</v>
      </c>
      <c r="EH4">
        <v>251</v>
      </c>
      <c r="EI4">
        <v>263</v>
      </c>
      <c r="EJ4">
        <v>290</v>
      </c>
      <c r="EK4">
        <v>310</v>
      </c>
      <c r="EL4">
        <v>340</v>
      </c>
      <c r="EM4">
        <v>340</v>
      </c>
    </row>
    <row r="5" spans="1:144" x14ac:dyDescent="0.25">
      <c r="A5" s="10" t="s">
        <v>34</v>
      </c>
      <c r="B5" s="10"/>
      <c r="C5" s="10" t="s">
        <v>35</v>
      </c>
      <c r="D5" s="10">
        <f>D6</f>
        <v>0</v>
      </c>
      <c r="E5" s="10">
        <f>E6</f>
        <v>0</v>
      </c>
      <c r="F5" s="11">
        <f>F6+F7+F13+F14+F15+F16</f>
        <v>10532500</v>
      </c>
      <c r="G5" s="11">
        <f>G6+G7+G13+G14+G15+G16</f>
        <v>2626872.7000000002</v>
      </c>
      <c r="H5" s="13">
        <f>G5/F5*100</f>
        <v>24.940638025160219</v>
      </c>
      <c r="I5" s="11">
        <f t="shared" ref="I5:J5" si="0">I6+I7+I13+I14+I15+I16</f>
        <v>9501400</v>
      </c>
      <c r="J5" s="11">
        <f t="shared" si="0"/>
        <v>2002643.36</v>
      </c>
      <c r="K5" s="13">
        <f t="shared" ref="K5:K44" si="1">J5/I5*100</f>
        <v>21.077350285221126</v>
      </c>
      <c r="L5" s="11">
        <f t="shared" ref="L5:M5" si="2">L6+L7+L13+L14+L15+L16</f>
        <v>7297500</v>
      </c>
      <c r="M5" s="11">
        <f t="shared" si="2"/>
        <v>1509913.42</v>
      </c>
      <c r="N5" s="13">
        <f t="shared" ref="N5:N44" si="3">M5/L5*100</f>
        <v>20.690831380609797</v>
      </c>
      <c r="O5" s="11">
        <f t="shared" ref="O5:P5" si="4">O6+O7+O13+O14+O15+O16</f>
        <v>0</v>
      </c>
      <c r="P5" s="11">
        <f t="shared" si="4"/>
        <v>0</v>
      </c>
      <c r="Q5" s="13" t="e">
        <f t="shared" ref="Q5:Q44" si="5">P5/O5*100</f>
        <v>#DIV/0!</v>
      </c>
      <c r="R5" s="11">
        <f t="shared" ref="R5:S5" si="6">R6+R7+R13+R14+R15+R16</f>
        <v>2203900</v>
      </c>
      <c r="S5" s="11">
        <f t="shared" si="6"/>
        <v>492729.94</v>
      </c>
      <c r="T5" s="13">
        <f t="shared" ref="T5:T44" si="7">S5/R5*100</f>
        <v>22.357182267797995</v>
      </c>
      <c r="U5" s="11">
        <f t="shared" ref="U5:V5" si="8">U6+U7+U13+U14+U15+U16</f>
        <v>535000</v>
      </c>
      <c r="V5" s="11">
        <f t="shared" si="8"/>
        <v>181019.5</v>
      </c>
      <c r="W5" s="13">
        <f t="shared" ref="W5:W44" si="9">V5/U5*100</f>
        <v>33.835420560747664</v>
      </c>
      <c r="X5" s="11">
        <f t="shared" ref="X5:Y5" si="10">X6+X7+X13+X14+X15+X16</f>
        <v>120000</v>
      </c>
      <c r="Y5" s="11">
        <f t="shared" si="10"/>
        <v>33000</v>
      </c>
      <c r="Z5" s="13">
        <f t="shared" ref="Z5:Z44" si="11">Y5/X5*100</f>
        <v>27.500000000000004</v>
      </c>
      <c r="AA5" s="11">
        <f t="shared" ref="AA5:AB5" si="12">AA6+AA7+AA13+AA14+AA15+AA16</f>
        <v>0</v>
      </c>
      <c r="AB5" s="11">
        <f t="shared" si="12"/>
        <v>0</v>
      </c>
      <c r="AC5" s="13" t="e">
        <f t="shared" ref="AC5:AC44" si="13">AB5/AA5*100</f>
        <v>#DIV/0!</v>
      </c>
      <c r="AD5" s="11">
        <f t="shared" ref="AD5:AE5" si="14">AD6+AD7+AD13+AD14+AD15+AD16</f>
        <v>150000</v>
      </c>
      <c r="AE5" s="11">
        <f t="shared" si="14"/>
        <v>66224.5</v>
      </c>
      <c r="AF5" s="13">
        <f t="shared" ref="AF5:AF44" si="15">AE5/AD5*100</f>
        <v>44.149666666666661</v>
      </c>
      <c r="AG5" s="11">
        <f t="shared" ref="AG5:AH5" si="16">AG6+AG7+AG13+AG14+AG15+AG16</f>
        <v>0</v>
      </c>
      <c r="AH5" s="11">
        <f t="shared" si="16"/>
        <v>0</v>
      </c>
      <c r="AI5" s="13" t="e">
        <f t="shared" ref="AI5:AI44" si="17">AH5/AG5*100</f>
        <v>#DIV/0!</v>
      </c>
      <c r="AJ5" s="11">
        <f t="shared" ref="AJ5:AK5" si="18">AJ6+AJ7+AJ13+AJ14+AJ15+AJ16</f>
        <v>0</v>
      </c>
      <c r="AK5" s="11">
        <f t="shared" si="18"/>
        <v>0</v>
      </c>
      <c r="AL5" s="13" t="e">
        <f t="shared" ref="AL5:AL44" si="19">AK5/AJ5*100</f>
        <v>#DIV/0!</v>
      </c>
      <c r="AM5" s="11">
        <f t="shared" ref="AM5:AN5" si="20">AM6+AM7+AM13+AM14+AM15+AM16</f>
        <v>5000</v>
      </c>
      <c r="AN5" s="11">
        <f t="shared" si="20"/>
        <v>0</v>
      </c>
      <c r="AO5" s="13">
        <f t="shared" ref="AO5:AO44" si="21">AN5/AM5*100</f>
        <v>0</v>
      </c>
      <c r="AP5" s="11">
        <f t="shared" ref="AP5:AQ5" si="22">AP6+AP7+AP13+AP14+AP15+AP16</f>
        <v>260000</v>
      </c>
      <c r="AQ5" s="11">
        <f t="shared" si="22"/>
        <v>81795</v>
      </c>
      <c r="AR5" s="13">
        <f t="shared" ref="AR5:AR44" si="23">AQ5/AP5*100</f>
        <v>31.459615384615386</v>
      </c>
      <c r="AS5" s="11">
        <f t="shared" ref="AS5:AT5" si="24">AS6+AS7+AS13+AS14+AS15+AS16</f>
        <v>0</v>
      </c>
      <c r="AT5" s="11">
        <f t="shared" si="24"/>
        <v>0</v>
      </c>
      <c r="AU5" s="13" t="e">
        <f t="shared" ref="AU5" si="25">AT5/AS5*100</f>
        <v>#DIV/0!</v>
      </c>
      <c r="AV5" s="11">
        <f t="shared" ref="AV5:AW5" si="26">AV6+AV7+AV13+AV14+AV15+AV16</f>
        <v>0</v>
      </c>
      <c r="AW5" s="11">
        <f t="shared" si="26"/>
        <v>0</v>
      </c>
      <c r="AX5" s="13" t="e">
        <f t="shared" ref="AX5:AX44" si="27">AW5/AV5*100</f>
        <v>#DIV/0!</v>
      </c>
      <c r="AY5" s="11">
        <f t="shared" ref="AY5:AZ5" si="28">AY6+AY7+AY13+AY14+AY15+AY16</f>
        <v>0</v>
      </c>
      <c r="AZ5" s="11">
        <f t="shared" si="28"/>
        <v>0</v>
      </c>
      <c r="BA5" s="13" t="e">
        <f t="shared" ref="BA5:BA44" si="29">AZ5/AY5*100</f>
        <v>#DIV/0!</v>
      </c>
      <c r="BB5" s="11">
        <f t="shared" ref="BB5:BC5" si="30">BB6+BB7+BB13+BB14+BB15+BB16</f>
        <v>0</v>
      </c>
      <c r="BC5" s="11">
        <f t="shared" si="30"/>
        <v>0</v>
      </c>
      <c r="BD5" s="13" t="e">
        <f t="shared" ref="BD5:BD44" si="31">BC5/BB5*100</f>
        <v>#DIV/0!</v>
      </c>
      <c r="BE5" s="11">
        <f t="shared" ref="BE5:BF5" si="32">BE6+BE7+BE13+BE14+BE15+BE16</f>
        <v>0</v>
      </c>
      <c r="BF5" s="11">
        <f t="shared" si="32"/>
        <v>0</v>
      </c>
      <c r="BG5" s="13" t="e">
        <f t="shared" ref="BG5:BG44" si="33">BF5/BE5*100</f>
        <v>#DIV/0!</v>
      </c>
      <c r="BH5" s="11">
        <f t="shared" ref="BH5:BI5" si="34">BH6+BH7+BH13+BH14+BH15+BH16</f>
        <v>0</v>
      </c>
      <c r="BI5" s="11">
        <f t="shared" si="34"/>
        <v>0</v>
      </c>
      <c r="BJ5" s="13" t="e">
        <f t="shared" ref="BJ5" si="35">BI5/BH5*100</f>
        <v>#DIV/0!</v>
      </c>
      <c r="BK5" s="11">
        <f t="shared" ref="BK5:BL5" si="36">BK6+BK7+BK13+BK14+BK15+BK16</f>
        <v>0</v>
      </c>
      <c r="BL5" s="11">
        <f t="shared" si="36"/>
        <v>0</v>
      </c>
      <c r="BM5" s="13" t="e">
        <f t="shared" ref="BM5:BM44" si="37">BL5/BK5*100</f>
        <v>#DIV/0!</v>
      </c>
      <c r="BN5" s="11">
        <f t="shared" ref="BN5:BO5" si="38">BN6+BN7+BN13+BN14+BN15+BN16</f>
        <v>0</v>
      </c>
      <c r="BO5" s="11">
        <f t="shared" si="38"/>
        <v>0</v>
      </c>
      <c r="BP5" s="13" t="e">
        <f t="shared" ref="BP5:BP32" si="39">BO5/BN5*100</f>
        <v>#DIV/0!</v>
      </c>
      <c r="BQ5" s="11">
        <f t="shared" ref="BQ5:BR5" si="40">BQ6+BQ7+BQ13+BQ14+BQ15+BQ16</f>
        <v>0</v>
      </c>
      <c r="BR5" s="11">
        <f t="shared" si="40"/>
        <v>0</v>
      </c>
      <c r="BS5" s="13" t="e">
        <f t="shared" ref="BS5:BS44" si="41">BR5/BQ5*100</f>
        <v>#DIV/0!</v>
      </c>
      <c r="BT5" s="11">
        <f t="shared" ref="BT5:BU5" si="42">BT6+BT7+BT13+BT14+BT15+BT16</f>
        <v>0</v>
      </c>
      <c r="BU5" s="11">
        <f t="shared" si="42"/>
        <v>0</v>
      </c>
      <c r="BV5" s="13" t="e">
        <f t="shared" ref="BV5" si="43">BU5/BT5*100</f>
        <v>#DIV/0!</v>
      </c>
      <c r="BW5" s="11">
        <f t="shared" ref="BW5:BX5" si="44">BW6+BW7+BW13+BW14+BW15+BW16</f>
        <v>0</v>
      </c>
      <c r="BX5" s="11">
        <f t="shared" si="44"/>
        <v>0</v>
      </c>
      <c r="BY5" s="13" t="e">
        <f t="shared" ref="BY5" si="45">BX5/BW5*100</f>
        <v>#DIV/0!</v>
      </c>
      <c r="BZ5" s="11">
        <f t="shared" ref="BZ5:CA5" si="46">BZ6+BZ7+BZ13+BZ14+BZ15+BZ16</f>
        <v>0</v>
      </c>
      <c r="CA5" s="11">
        <f t="shared" si="46"/>
        <v>0</v>
      </c>
      <c r="CB5" s="13" t="e">
        <f t="shared" ref="CB5" si="47">CA5/BZ5*100</f>
        <v>#DIV/0!</v>
      </c>
      <c r="CC5" s="11">
        <f t="shared" ref="CC5:CD5" si="48">CC6+CC7+CC13+CC14+CC15+CC16</f>
        <v>0</v>
      </c>
      <c r="CD5" s="11">
        <f t="shared" si="48"/>
        <v>0</v>
      </c>
      <c r="CE5" s="13" t="e">
        <f t="shared" ref="CE5" si="49">CD5/CC5*100</f>
        <v>#DIV/0!</v>
      </c>
      <c r="CF5" s="11">
        <f t="shared" ref="CF5:CG5" si="50">CF6+CF7+CF13+CF14+CF15+CF16</f>
        <v>0</v>
      </c>
      <c r="CG5" s="11">
        <f t="shared" si="50"/>
        <v>0</v>
      </c>
      <c r="CH5" s="13" t="e">
        <f t="shared" ref="CH5:CH44" si="51">CG5/CF5*100</f>
        <v>#DIV/0!</v>
      </c>
      <c r="CI5" s="11">
        <f t="shared" ref="CI5:CJ5" si="52">CI6+CI7+CI13+CI14+CI15+CI16</f>
        <v>496100</v>
      </c>
      <c r="CJ5" s="11">
        <f t="shared" si="52"/>
        <v>443209.84</v>
      </c>
      <c r="CK5" s="13">
        <f t="shared" ref="CK5:CK44" si="53">CJ5/CI5*100</f>
        <v>89.338810723644428</v>
      </c>
      <c r="CL5" s="11">
        <f t="shared" ref="CL5:CM5" si="54">CL6+CL7+CL13+CL14+CL15+CL16</f>
        <v>4800</v>
      </c>
      <c r="CM5" s="11">
        <f t="shared" si="54"/>
        <v>0</v>
      </c>
      <c r="CN5" s="13">
        <f t="shared" ref="CN5:CN44" si="55">CM5/CL5*100</f>
        <v>0</v>
      </c>
      <c r="CO5" s="11">
        <f t="shared" ref="CO5:CP5" si="56">CO6+CO7+CO13+CO14+CO15+CO16</f>
        <v>200</v>
      </c>
      <c r="CP5" s="11">
        <f t="shared" si="56"/>
        <v>111.89</v>
      </c>
      <c r="CQ5" s="13">
        <f t="shared" ref="CQ5:CQ44" si="57">CP5/CO5*100</f>
        <v>55.945</v>
      </c>
      <c r="CR5" s="11">
        <f t="shared" ref="CR5:CS5" si="58">CR6+CR7+CR13+CR14+CR15+CR16</f>
        <v>0</v>
      </c>
      <c r="CS5" s="11">
        <f t="shared" si="58"/>
        <v>0</v>
      </c>
      <c r="CT5" s="13" t="e">
        <f t="shared" ref="CT5:CT44" si="59">CS5/CR5*100</f>
        <v>#DIV/0!</v>
      </c>
      <c r="CU5" s="11">
        <f t="shared" ref="CU5:CV5" si="60">CU6+CU7+CU13+CU14+CU15+CU16</f>
        <v>0</v>
      </c>
      <c r="CV5" s="11">
        <f t="shared" si="60"/>
        <v>0</v>
      </c>
      <c r="CW5" s="13" t="e">
        <f t="shared" ref="CW5:CW44" si="61">CV5/CU5*100</f>
        <v>#DIV/0!</v>
      </c>
      <c r="CX5" s="11">
        <f t="shared" ref="CX5:CY5" si="62">CX6+CX7+CX13+CX14+CX15+CX16</f>
        <v>491100</v>
      </c>
      <c r="CY5" s="11">
        <f t="shared" si="62"/>
        <v>443097.95</v>
      </c>
      <c r="CZ5" s="13">
        <f t="shared" ref="CZ5:CZ44" si="63">CY5/CX5*100</f>
        <v>90.22560578293627</v>
      </c>
      <c r="DA5" s="11">
        <f t="shared" ref="DA5:DB5" si="64">DA6+DA7+DA13+DA14+DA15+DA16</f>
        <v>264000</v>
      </c>
      <c r="DB5" s="11">
        <f t="shared" si="64"/>
        <v>75283.070000000007</v>
      </c>
      <c r="DC5" s="13">
        <f t="shared" ref="DC5:DC44" si="65">DB5/DA5*100</f>
        <v>28.516314393939396</v>
      </c>
      <c r="DD5" s="11">
        <f t="shared" ref="DD5:DE5" si="66">DD6+DD7+DD13+DD14+DD15+DD16</f>
        <v>60300</v>
      </c>
      <c r="DE5" s="11">
        <f t="shared" si="66"/>
        <v>0</v>
      </c>
      <c r="DF5" s="13">
        <f t="shared" ref="DF5:DF44" si="67">DE5/DD5*100</f>
        <v>0</v>
      </c>
      <c r="DG5" s="11">
        <f t="shared" ref="DG5:DH5" si="68">DG6+DG7+DG13+DG14+DG15+DG16</f>
        <v>0</v>
      </c>
      <c r="DH5" s="11">
        <f t="shared" si="68"/>
        <v>0</v>
      </c>
      <c r="DI5" s="13" t="e">
        <f t="shared" ref="DI5:DI44" si="69">DH5/DG5*100</f>
        <v>#DIV/0!</v>
      </c>
      <c r="DJ5" s="11">
        <f t="shared" ref="DJ5:DK5" si="70">DJ6+DJ7+DJ13+DJ14+DJ15+DJ16</f>
        <v>0</v>
      </c>
      <c r="DK5" s="11">
        <f t="shared" si="70"/>
        <v>0</v>
      </c>
      <c r="DL5" s="13" t="e">
        <f t="shared" ref="DL5:DL44" si="71">DK5/DJ5*100</f>
        <v>#DIV/0!</v>
      </c>
      <c r="DM5" s="11">
        <f t="shared" ref="DM5:DN5" si="72">DM6+DM7+DM13+DM14+DM15+DM16</f>
        <v>0</v>
      </c>
      <c r="DN5" s="11">
        <f t="shared" si="72"/>
        <v>0</v>
      </c>
      <c r="DO5" s="13" t="e">
        <f t="shared" ref="DO5:DO44" si="73">DN5/DM5*100</f>
        <v>#DIV/0!</v>
      </c>
      <c r="DP5" s="11">
        <f t="shared" ref="DP5:DQ5" si="74">DP6+DP7+DP13+DP14+DP15+DP16</f>
        <v>63000</v>
      </c>
      <c r="DQ5" s="11">
        <f t="shared" si="74"/>
        <v>62643.07</v>
      </c>
      <c r="DR5" s="13">
        <f t="shared" ref="DR5:DR44" si="75">DQ5/DP5*100</f>
        <v>99.433444444444447</v>
      </c>
      <c r="DS5" s="11">
        <f t="shared" ref="DS5:DT5" si="76">DS6+DS7+DS13+DS14+DS15+DS16</f>
        <v>140700</v>
      </c>
      <c r="DT5" s="11">
        <f t="shared" si="76"/>
        <v>12640</v>
      </c>
      <c r="DU5" s="13">
        <f t="shared" ref="DU5:DU44" si="77">DT5/DS5*100</f>
        <v>8.9836531627576406</v>
      </c>
      <c r="DV5" s="11">
        <f t="shared" ref="DV5:DW5" si="78">DV6+DV7+DV13+DV14+DV15+DV16</f>
        <v>0</v>
      </c>
      <c r="DW5" s="11">
        <f t="shared" si="78"/>
        <v>0</v>
      </c>
      <c r="DX5" s="13" t="e">
        <f t="shared" ref="DX5:DX44" si="79">DW5/DV5*100</f>
        <v>#DIV/0!</v>
      </c>
      <c r="DY5" s="11">
        <f t="shared" ref="DY5:DZ5" si="80">DY6+DY7+DY13+DY14+DY15+DY16</f>
        <v>10796500</v>
      </c>
      <c r="DZ5" s="11">
        <f t="shared" si="80"/>
        <v>2702155.77</v>
      </c>
      <c r="EA5" s="13">
        <f t="shared" ref="EA5:EA44" si="81">DZ5/DY5*100</f>
        <v>25.028071782522115</v>
      </c>
    </row>
    <row r="6" spans="1:144" x14ac:dyDescent="0.25">
      <c r="A6" s="6" t="s">
        <v>36</v>
      </c>
      <c r="B6" s="16" t="s">
        <v>37</v>
      </c>
      <c r="C6" s="17" t="s">
        <v>38</v>
      </c>
      <c r="D6" s="18"/>
      <c r="E6" s="18"/>
      <c r="F6" s="9">
        <f t="shared" ref="F6:G16" si="82">I6+U6+BB6+BN6+CI6+BK6</f>
        <v>1207000</v>
      </c>
      <c r="G6" s="9">
        <f t="shared" si="82"/>
        <v>90708.32</v>
      </c>
      <c r="H6" s="13">
        <f t="shared" ref="H6:H44" si="83">G6/F6*100</f>
        <v>7.5151880695940347</v>
      </c>
      <c r="I6" s="7">
        <f>L6+O6+R6</f>
        <v>1207000</v>
      </c>
      <c r="J6" s="7">
        <f>M6+P6+S6</f>
        <v>90708.32</v>
      </c>
      <c r="K6" s="13">
        <f t="shared" si="1"/>
        <v>7.5151880695940347</v>
      </c>
      <c r="L6" s="20">
        <f>902000+25000</f>
        <v>927000</v>
      </c>
      <c r="M6" s="21"/>
      <c r="N6" s="13">
        <f t="shared" si="3"/>
        <v>0</v>
      </c>
      <c r="O6" s="22"/>
      <c r="P6" s="22"/>
      <c r="Q6" s="13" t="e">
        <f t="shared" si="5"/>
        <v>#DIV/0!</v>
      </c>
      <c r="R6" s="20">
        <f>272400+7600</f>
        <v>280000</v>
      </c>
      <c r="S6" s="7">
        <f>90708.32</f>
        <v>90708.32</v>
      </c>
      <c r="T6" s="13">
        <f t="shared" si="7"/>
        <v>32.395828571428574</v>
      </c>
      <c r="U6" s="7">
        <f t="shared" ref="U6:V9" si="84">X6+AA6+AD6+AG6+AM6+AP6+AJ6</f>
        <v>0</v>
      </c>
      <c r="V6" s="7">
        <f t="shared" si="84"/>
        <v>0</v>
      </c>
      <c r="W6" s="13" t="e">
        <f t="shared" si="9"/>
        <v>#DIV/0!</v>
      </c>
      <c r="X6" s="7"/>
      <c r="Y6" s="7"/>
      <c r="Z6" s="13" t="e">
        <f t="shared" si="11"/>
        <v>#DIV/0!</v>
      </c>
      <c r="AA6" s="7"/>
      <c r="AB6" s="7"/>
      <c r="AC6" s="13" t="e">
        <f t="shared" si="13"/>
        <v>#DIV/0!</v>
      </c>
      <c r="AD6" s="7"/>
      <c r="AE6" s="7"/>
      <c r="AF6" s="13" t="e">
        <f t="shared" si="15"/>
        <v>#DIV/0!</v>
      </c>
      <c r="AG6" s="7"/>
      <c r="AH6" s="7"/>
      <c r="AI6" s="13" t="e">
        <f t="shared" si="17"/>
        <v>#DIV/0!</v>
      </c>
      <c r="AJ6" s="7"/>
      <c r="AK6" s="7"/>
      <c r="AL6" s="13" t="e">
        <f t="shared" si="19"/>
        <v>#DIV/0!</v>
      </c>
      <c r="AM6" s="7"/>
      <c r="AN6" s="7"/>
      <c r="AO6" s="13" t="e">
        <f t="shared" si="21"/>
        <v>#DIV/0!</v>
      </c>
      <c r="AP6" s="7"/>
      <c r="AQ6" s="7"/>
      <c r="AR6" s="13" t="e">
        <f t="shared" si="23"/>
        <v>#DIV/0!</v>
      </c>
      <c r="AS6" s="13"/>
      <c r="AT6" s="13"/>
      <c r="AU6" s="13"/>
      <c r="AV6" s="7"/>
      <c r="AW6" s="7"/>
      <c r="AX6" s="13" t="e">
        <f t="shared" si="27"/>
        <v>#DIV/0!</v>
      </c>
      <c r="AY6" s="13"/>
      <c r="AZ6" s="13"/>
      <c r="BA6" s="13" t="e">
        <f t="shared" si="29"/>
        <v>#DIV/0!</v>
      </c>
      <c r="BB6" s="13">
        <f t="shared" ref="BB6:BC9" si="85">BE6</f>
        <v>0</v>
      </c>
      <c r="BC6" s="13">
        <f t="shared" si="85"/>
        <v>0</v>
      </c>
      <c r="BD6" s="13" t="e">
        <f t="shared" si="31"/>
        <v>#DIV/0!</v>
      </c>
      <c r="BE6" s="7"/>
      <c r="BF6" s="7"/>
      <c r="BG6" s="13" t="e">
        <f t="shared" si="33"/>
        <v>#DIV/0!</v>
      </c>
      <c r="BH6" s="13"/>
      <c r="BI6" s="13"/>
      <c r="BJ6" s="13"/>
      <c r="BK6" s="14"/>
      <c r="BL6" s="14"/>
      <c r="BM6" s="13" t="e">
        <f t="shared" si="37"/>
        <v>#DIV/0!</v>
      </c>
      <c r="BN6" s="7">
        <f t="shared" ref="BN6:BO9" si="86">BQ6+CF6</f>
        <v>0</v>
      </c>
      <c r="BO6" s="7">
        <f t="shared" si="86"/>
        <v>0</v>
      </c>
      <c r="BP6" s="13" t="e">
        <f t="shared" si="39"/>
        <v>#DIV/0!</v>
      </c>
      <c r="BQ6" s="7"/>
      <c r="BR6" s="7"/>
      <c r="BS6" s="13" t="e">
        <f t="shared" si="41"/>
        <v>#DIV/0!</v>
      </c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13" t="e">
        <f t="shared" si="51"/>
        <v>#DIV/0!</v>
      </c>
      <c r="CI6" s="7"/>
      <c r="CJ6" s="7"/>
      <c r="CK6" s="13" t="e">
        <f t="shared" si="53"/>
        <v>#DIV/0!</v>
      </c>
      <c r="CL6" s="7"/>
      <c r="CM6" s="7"/>
      <c r="CN6" s="13" t="e">
        <f t="shared" si="55"/>
        <v>#DIV/0!</v>
      </c>
      <c r="CO6" s="7"/>
      <c r="CP6" s="7"/>
      <c r="CQ6" s="13" t="e">
        <f t="shared" si="57"/>
        <v>#DIV/0!</v>
      </c>
      <c r="CR6" s="7"/>
      <c r="CS6" s="7"/>
      <c r="CT6" s="13" t="e">
        <f t="shared" si="59"/>
        <v>#DIV/0!</v>
      </c>
      <c r="CU6" s="7"/>
      <c r="CV6" s="7"/>
      <c r="CW6" s="13" t="e">
        <f t="shared" si="61"/>
        <v>#DIV/0!</v>
      </c>
      <c r="CX6" s="7"/>
      <c r="CY6" s="7"/>
      <c r="CZ6" s="13" t="e">
        <f t="shared" si="63"/>
        <v>#DIV/0!</v>
      </c>
      <c r="DA6" s="7">
        <f>DD6+DG6+DJ6+DM6+DP6+DS6+DV6</f>
        <v>0</v>
      </c>
      <c r="DB6" s="7">
        <f>DE6+DH6+DK6+DN6+DQ6+DT6+DW6</f>
        <v>0</v>
      </c>
      <c r="DC6" s="13" t="e">
        <f t="shared" si="65"/>
        <v>#DIV/0!</v>
      </c>
      <c r="DD6" s="7"/>
      <c r="DE6" s="7"/>
      <c r="DF6" s="13" t="e">
        <f t="shared" si="67"/>
        <v>#DIV/0!</v>
      </c>
      <c r="DG6" s="7"/>
      <c r="DH6" s="7"/>
      <c r="DI6" s="13" t="e">
        <f t="shared" si="69"/>
        <v>#DIV/0!</v>
      </c>
      <c r="DJ6" s="7"/>
      <c r="DK6" s="7"/>
      <c r="DL6" s="13" t="e">
        <f t="shared" si="71"/>
        <v>#DIV/0!</v>
      </c>
      <c r="DM6" s="15"/>
      <c r="DN6" s="15"/>
      <c r="DO6" s="13" t="e">
        <f t="shared" si="73"/>
        <v>#DIV/0!</v>
      </c>
      <c r="DP6" s="7"/>
      <c r="DQ6" s="7"/>
      <c r="DR6" s="13" t="e">
        <f t="shared" si="75"/>
        <v>#DIV/0!</v>
      </c>
      <c r="DS6" s="7"/>
      <c r="DT6" s="7"/>
      <c r="DU6" s="13" t="e">
        <f t="shared" si="77"/>
        <v>#DIV/0!</v>
      </c>
      <c r="DV6" s="13"/>
      <c r="DW6" s="13"/>
      <c r="DX6" s="13" t="e">
        <f t="shared" si="79"/>
        <v>#DIV/0!</v>
      </c>
      <c r="DY6" s="7">
        <f t="shared" ref="DY6:DZ16" si="87">I6+U6+BB6+BN6+CI6+DA6+BK6</f>
        <v>1207000</v>
      </c>
      <c r="DZ6" s="7">
        <f t="shared" si="87"/>
        <v>90708.32</v>
      </c>
      <c r="EA6" s="13">
        <f t="shared" si="81"/>
        <v>7.5151880695940347</v>
      </c>
      <c r="EB6">
        <f>IF(M6&lt;=L6,1,0)</f>
        <v>1</v>
      </c>
      <c r="EC6">
        <f>IF(S6&lt;=R6,1,0)</f>
        <v>1</v>
      </c>
      <c r="ED6">
        <f>IF(Y6&lt;=X6,1,0)</f>
        <v>1</v>
      </c>
      <c r="EE6">
        <f>IF(AE6&lt;=AD6,1,0)</f>
        <v>1</v>
      </c>
      <c r="EF6">
        <f>IF(AN6&lt;=AM6,1,0)</f>
        <v>1</v>
      </c>
      <c r="EG6">
        <f>IF(AQ6&lt;=AP6,1,0)</f>
        <v>1</v>
      </c>
      <c r="EH6">
        <f>IF(BL6&lt;=BK6,1,0)</f>
        <v>1</v>
      </c>
      <c r="EI6">
        <f>IF(CG6&lt;=CF6,1,0)</f>
        <v>1</v>
      </c>
      <c r="EJ6">
        <f>IF(CJ6&lt;=CI6,1,0)</f>
        <v>1</v>
      </c>
      <c r="EK6">
        <f>IF(DE6&lt;=DD6,1,0)</f>
        <v>1</v>
      </c>
      <c r="EL6">
        <f>IF(DQ6&lt;=DP6,1,0)</f>
        <v>1</v>
      </c>
      <c r="EM6">
        <f>IF(DT6&lt;=DS6,1,0)</f>
        <v>1</v>
      </c>
      <c r="EN6">
        <f>SUM(EB6:EM6)</f>
        <v>12</v>
      </c>
    </row>
    <row r="7" spans="1:144" ht="18" customHeight="1" x14ac:dyDescent="0.25">
      <c r="A7" s="6" t="s">
        <v>39</v>
      </c>
      <c r="B7" s="16"/>
      <c r="C7" s="17" t="s">
        <v>40</v>
      </c>
      <c r="D7" s="18"/>
      <c r="E7" s="18"/>
      <c r="F7" s="9">
        <f>F8+F9+F10+F11+F12</f>
        <v>8764400</v>
      </c>
      <c r="G7" s="9">
        <f>G8+G9+G10+G11+G12</f>
        <v>2088823.43</v>
      </c>
      <c r="H7" s="13">
        <f t="shared" si="83"/>
        <v>23.833045388161196</v>
      </c>
      <c r="I7" s="9">
        <f t="shared" ref="I7:J7" si="88">I8+I9+I10+I11+I12</f>
        <v>8294400</v>
      </c>
      <c r="J7" s="9">
        <f t="shared" si="88"/>
        <v>1911935.04</v>
      </c>
      <c r="K7" s="13">
        <f t="shared" si="1"/>
        <v>23.050914351851855</v>
      </c>
      <c r="L7" s="9">
        <f t="shared" ref="L7:M7" si="89">L8+L9+L10+L11+L12</f>
        <v>6370500</v>
      </c>
      <c r="M7" s="9">
        <f t="shared" si="89"/>
        <v>1509913.42</v>
      </c>
      <c r="N7" s="13">
        <f t="shared" si="3"/>
        <v>23.701646966486145</v>
      </c>
      <c r="O7" s="9">
        <f t="shared" ref="O7:P7" si="90">O8+O9+O10+O11+O12</f>
        <v>0</v>
      </c>
      <c r="P7" s="9">
        <f t="shared" si="90"/>
        <v>0</v>
      </c>
      <c r="Q7" s="13" t="e">
        <f t="shared" si="5"/>
        <v>#DIV/0!</v>
      </c>
      <c r="R7" s="9">
        <f t="shared" ref="R7:S7" si="91">R8+R9+R10+R11+R12</f>
        <v>1923900</v>
      </c>
      <c r="S7" s="9">
        <f t="shared" si="91"/>
        <v>402021.62</v>
      </c>
      <c r="T7" s="13">
        <f t="shared" si="7"/>
        <v>20.896180674671243</v>
      </c>
      <c r="U7" s="9">
        <f t="shared" ref="U7:V7" si="92">U8+U9+U10+U11+U12</f>
        <v>465000</v>
      </c>
      <c r="V7" s="9">
        <f t="shared" si="92"/>
        <v>176776.5</v>
      </c>
      <c r="W7" s="13">
        <f t="shared" si="9"/>
        <v>38.016451612903225</v>
      </c>
      <c r="X7" s="9">
        <f t="shared" ref="X7:Y7" si="93">X8+X9+X10+X11+X12</f>
        <v>120000</v>
      </c>
      <c r="Y7" s="9">
        <f t="shared" si="93"/>
        <v>33000</v>
      </c>
      <c r="Z7" s="13">
        <f t="shared" si="11"/>
        <v>27.500000000000004</v>
      </c>
      <c r="AA7" s="9">
        <f t="shared" ref="AA7:AB7" si="94">AA8+AA9+AA10+AA11+AA12</f>
        <v>0</v>
      </c>
      <c r="AB7" s="9">
        <f t="shared" si="94"/>
        <v>0</v>
      </c>
      <c r="AC7" s="13" t="e">
        <f t="shared" si="13"/>
        <v>#DIV/0!</v>
      </c>
      <c r="AD7" s="9">
        <f t="shared" ref="AD7:AE7" si="95">AD8+AD9+AD10+AD11+AD12</f>
        <v>150000</v>
      </c>
      <c r="AE7" s="9">
        <f t="shared" si="95"/>
        <v>66224.5</v>
      </c>
      <c r="AF7" s="13">
        <f t="shared" si="15"/>
        <v>44.149666666666661</v>
      </c>
      <c r="AG7" s="9">
        <f t="shared" ref="AG7:AH7" si="96">AG8+AG9+AG10+AG11+AG12</f>
        <v>0</v>
      </c>
      <c r="AH7" s="9">
        <f t="shared" si="96"/>
        <v>0</v>
      </c>
      <c r="AI7" s="13" t="e">
        <f t="shared" si="17"/>
        <v>#DIV/0!</v>
      </c>
      <c r="AJ7" s="9">
        <f t="shared" ref="AJ7:AK7" si="97">AJ8+AJ9+AJ10+AJ11+AJ12</f>
        <v>0</v>
      </c>
      <c r="AK7" s="9">
        <f t="shared" si="97"/>
        <v>0</v>
      </c>
      <c r="AL7" s="13" t="e">
        <f t="shared" si="19"/>
        <v>#DIV/0!</v>
      </c>
      <c r="AM7" s="9">
        <f t="shared" ref="AM7:AN7" si="98">AM8+AM9+AM10+AM11+AM12</f>
        <v>5000</v>
      </c>
      <c r="AN7" s="9">
        <f t="shared" si="98"/>
        <v>0</v>
      </c>
      <c r="AO7" s="13">
        <f t="shared" si="21"/>
        <v>0</v>
      </c>
      <c r="AP7" s="9">
        <f t="shared" ref="AP7:AQ7" si="99">AP8+AP9+AP10+AP11+AP12</f>
        <v>190000</v>
      </c>
      <c r="AQ7" s="9">
        <f t="shared" si="99"/>
        <v>77552</v>
      </c>
      <c r="AR7" s="13">
        <f t="shared" si="23"/>
        <v>40.816842105263156</v>
      </c>
      <c r="AS7" s="9">
        <f t="shared" ref="AS7:AT7" si="100">AS8+AS9+AS10+AS11+AS12</f>
        <v>0</v>
      </c>
      <c r="AT7" s="9">
        <f t="shared" si="100"/>
        <v>0</v>
      </c>
      <c r="AU7" s="13" t="e">
        <f t="shared" ref="AU7" si="101">AT7/AS7*100</f>
        <v>#DIV/0!</v>
      </c>
      <c r="AV7" s="9">
        <f t="shared" ref="AV7:AW7" si="102">AV8+AV9+AV10+AV11+AV12</f>
        <v>0</v>
      </c>
      <c r="AW7" s="9">
        <f t="shared" si="102"/>
        <v>0</v>
      </c>
      <c r="AX7" s="13" t="e">
        <f t="shared" si="27"/>
        <v>#DIV/0!</v>
      </c>
      <c r="AY7" s="9">
        <f t="shared" ref="AY7:AZ7" si="103">AY8+AY9+AY10+AY11+AY12</f>
        <v>0</v>
      </c>
      <c r="AZ7" s="9">
        <f t="shared" si="103"/>
        <v>0</v>
      </c>
      <c r="BA7" s="13" t="e">
        <f t="shared" si="29"/>
        <v>#DIV/0!</v>
      </c>
      <c r="BB7" s="9">
        <f t="shared" ref="BB7:BC7" si="104">BB8+BB9+BB10+BB11+BB12</f>
        <v>0</v>
      </c>
      <c r="BC7" s="9">
        <f t="shared" si="104"/>
        <v>0</v>
      </c>
      <c r="BD7" s="13" t="e">
        <f t="shared" si="31"/>
        <v>#DIV/0!</v>
      </c>
      <c r="BE7" s="9">
        <f t="shared" ref="BE7:BF7" si="105">BE8+BE9+BE10+BE11+BE12</f>
        <v>0</v>
      </c>
      <c r="BF7" s="9">
        <f t="shared" si="105"/>
        <v>0</v>
      </c>
      <c r="BG7" s="13" t="e">
        <f t="shared" si="33"/>
        <v>#DIV/0!</v>
      </c>
      <c r="BH7" s="9">
        <f t="shared" ref="BH7:BI7" si="106">BH8+BH9+BH10+BH11+BH12</f>
        <v>0</v>
      </c>
      <c r="BI7" s="9">
        <f t="shared" si="106"/>
        <v>0</v>
      </c>
      <c r="BJ7" s="13" t="e">
        <f t="shared" ref="BJ7" si="107">BI7/BH7*100</f>
        <v>#DIV/0!</v>
      </c>
      <c r="BK7" s="9">
        <f t="shared" ref="BK7:BL7" si="108">BK8+BK9+BK10+BK11+BK12</f>
        <v>0</v>
      </c>
      <c r="BL7" s="9">
        <f t="shared" si="108"/>
        <v>0</v>
      </c>
      <c r="BM7" s="13" t="e">
        <f t="shared" si="37"/>
        <v>#DIV/0!</v>
      </c>
      <c r="BN7" s="9">
        <f t="shared" ref="BN7:BO7" si="109">BN8+BN9+BN10+BN11+BN12</f>
        <v>0</v>
      </c>
      <c r="BO7" s="9">
        <f t="shared" si="109"/>
        <v>0</v>
      </c>
      <c r="BP7" s="13" t="e">
        <f t="shared" si="39"/>
        <v>#DIV/0!</v>
      </c>
      <c r="BQ7" s="9">
        <f t="shared" ref="BQ7:BR7" si="110">BQ8+BQ9+BQ10+BQ11+BQ12</f>
        <v>0</v>
      </c>
      <c r="BR7" s="9">
        <f t="shared" si="110"/>
        <v>0</v>
      </c>
      <c r="BS7" s="13" t="e">
        <f t="shared" si="41"/>
        <v>#DIV/0!</v>
      </c>
      <c r="BT7" s="9">
        <f t="shared" ref="BT7:BU7" si="111">BT8+BT9+BT10+BT11+BT12</f>
        <v>0</v>
      </c>
      <c r="BU7" s="9">
        <f t="shared" si="111"/>
        <v>0</v>
      </c>
      <c r="BV7" s="13" t="e">
        <f t="shared" ref="BV7" si="112">BU7/BT7*100</f>
        <v>#DIV/0!</v>
      </c>
      <c r="BW7" s="9">
        <f t="shared" ref="BW7:BX7" si="113">BW8+BW9+BW10+BW11+BW12</f>
        <v>0</v>
      </c>
      <c r="BX7" s="9">
        <f t="shared" si="113"/>
        <v>0</v>
      </c>
      <c r="BY7" s="13" t="e">
        <f t="shared" ref="BY7" si="114">BX7/BW7*100</f>
        <v>#DIV/0!</v>
      </c>
      <c r="BZ7" s="9">
        <f t="shared" ref="BZ7:CA7" si="115">BZ8+BZ9+BZ10+BZ11+BZ12</f>
        <v>0</v>
      </c>
      <c r="CA7" s="9">
        <f t="shared" si="115"/>
        <v>0</v>
      </c>
      <c r="CB7" s="13" t="e">
        <f t="shared" ref="CB7" si="116">CA7/BZ7*100</f>
        <v>#DIV/0!</v>
      </c>
      <c r="CC7" s="9">
        <f t="shared" ref="CC7:CD7" si="117">CC8+CC9+CC10+CC11+CC12</f>
        <v>0</v>
      </c>
      <c r="CD7" s="9">
        <f t="shared" si="117"/>
        <v>0</v>
      </c>
      <c r="CE7" s="13" t="e">
        <f t="shared" ref="CE7" si="118">CD7/CC7*100</f>
        <v>#DIV/0!</v>
      </c>
      <c r="CF7" s="9">
        <f t="shared" ref="CF7:CG7" si="119">CF8+CF9+CF10+CF11+CF12</f>
        <v>0</v>
      </c>
      <c r="CG7" s="9">
        <f t="shared" si="119"/>
        <v>0</v>
      </c>
      <c r="CH7" s="13" t="e">
        <f t="shared" si="51"/>
        <v>#DIV/0!</v>
      </c>
      <c r="CI7" s="9">
        <f t="shared" ref="CI7:CJ7" si="120">CI8+CI9+CI10+CI11+CI12</f>
        <v>5000</v>
      </c>
      <c r="CJ7" s="9">
        <f t="shared" si="120"/>
        <v>111.89</v>
      </c>
      <c r="CK7" s="13">
        <f t="shared" si="53"/>
        <v>2.2378</v>
      </c>
      <c r="CL7" s="9">
        <f t="shared" ref="CL7:CM7" si="121">CL8+CL9+CL10+CL11+CL12</f>
        <v>4800</v>
      </c>
      <c r="CM7" s="9">
        <f t="shared" si="121"/>
        <v>0</v>
      </c>
      <c r="CN7" s="13">
        <f t="shared" si="55"/>
        <v>0</v>
      </c>
      <c r="CO7" s="9">
        <f t="shared" ref="CO7:CP7" si="122">CO8+CO9+CO10+CO11+CO12</f>
        <v>200</v>
      </c>
      <c r="CP7" s="9">
        <f t="shared" si="122"/>
        <v>111.89</v>
      </c>
      <c r="CQ7" s="13">
        <f t="shared" si="57"/>
        <v>55.945</v>
      </c>
      <c r="CR7" s="9">
        <f t="shared" ref="CR7:CS7" si="123">CR8+CR9+CR10+CR11+CR12</f>
        <v>0</v>
      </c>
      <c r="CS7" s="9">
        <f t="shared" si="123"/>
        <v>0</v>
      </c>
      <c r="CT7" s="13" t="e">
        <f t="shared" si="59"/>
        <v>#DIV/0!</v>
      </c>
      <c r="CU7" s="9">
        <f t="shared" ref="CU7:CV7" si="124">CU8+CU9+CU10+CU11+CU12</f>
        <v>0</v>
      </c>
      <c r="CV7" s="9">
        <f t="shared" si="124"/>
        <v>0</v>
      </c>
      <c r="CW7" s="13" t="e">
        <f t="shared" si="61"/>
        <v>#DIV/0!</v>
      </c>
      <c r="CX7" s="9">
        <f t="shared" ref="CX7:CY7" si="125">CX8+CX9+CX10+CX11+CX12</f>
        <v>0</v>
      </c>
      <c r="CY7" s="9">
        <f t="shared" si="125"/>
        <v>0</v>
      </c>
      <c r="CZ7" s="13" t="e">
        <f t="shared" si="63"/>
        <v>#DIV/0!</v>
      </c>
      <c r="DA7" s="9">
        <f t="shared" ref="DA7:DB7" si="126">DA8+DA9+DA10+DA11+DA12</f>
        <v>263300</v>
      </c>
      <c r="DB7" s="9">
        <f t="shared" si="126"/>
        <v>75283.070000000007</v>
      </c>
      <c r="DC7" s="13">
        <f t="shared" si="65"/>
        <v>28.592126851500193</v>
      </c>
      <c r="DD7" s="9">
        <f t="shared" ref="DD7:DE7" si="127">DD8+DD9+DD10+DD11+DD12</f>
        <v>60300</v>
      </c>
      <c r="DE7" s="9">
        <f t="shared" si="127"/>
        <v>0</v>
      </c>
      <c r="DF7" s="13">
        <f t="shared" si="67"/>
        <v>0</v>
      </c>
      <c r="DG7" s="9">
        <f t="shared" ref="DG7:DH7" si="128">DG8+DG9+DG10+DG11+DG12</f>
        <v>0</v>
      </c>
      <c r="DH7" s="9">
        <f t="shared" si="128"/>
        <v>0</v>
      </c>
      <c r="DI7" s="13" t="e">
        <f t="shared" si="69"/>
        <v>#DIV/0!</v>
      </c>
      <c r="DJ7" s="9">
        <f t="shared" ref="DJ7:DK7" si="129">DJ8+DJ9+DJ10+DJ11+DJ12</f>
        <v>0</v>
      </c>
      <c r="DK7" s="9">
        <f t="shared" si="129"/>
        <v>0</v>
      </c>
      <c r="DL7" s="13" t="e">
        <f t="shared" si="71"/>
        <v>#DIV/0!</v>
      </c>
      <c r="DM7" s="9">
        <f t="shared" ref="DM7:DN7" si="130">DM8+DM9+DM10+DM11+DM12</f>
        <v>0</v>
      </c>
      <c r="DN7" s="9">
        <f t="shared" si="130"/>
        <v>0</v>
      </c>
      <c r="DO7" s="13" t="e">
        <f t="shared" si="73"/>
        <v>#DIV/0!</v>
      </c>
      <c r="DP7" s="9">
        <f t="shared" ref="DP7:DQ7" si="131">DP8+DP9+DP10+DP11+DP12</f>
        <v>63000</v>
      </c>
      <c r="DQ7" s="9">
        <f t="shared" si="131"/>
        <v>62643.07</v>
      </c>
      <c r="DR7" s="13">
        <f t="shared" si="75"/>
        <v>99.433444444444447</v>
      </c>
      <c r="DS7" s="9">
        <f t="shared" ref="DS7:DT7" si="132">DS8+DS9+DS10+DS11+DS12</f>
        <v>140000</v>
      </c>
      <c r="DT7" s="9">
        <f t="shared" si="132"/>
        <v>12640</v>
      </c>
      <c r="DU7" s="13">
        <f t="shared" si="77"/>
        <v>9.0285714285714285</v>
      </c>
      <c r="DV7" s="9">
        <f t="shared" ref="DV7:DW7" si="133">DV8+DV9+DV10+DV11+DV12</f>
        <v>0</v>
      </c>
      <c r="DW7" s="9">
        <f t="shared" si="133"/>
        <v>0</v>
      </c>
      <c r="DX7" s="13" t="e">
        <f t="shared" si="79"/>
        <v>#DIV/0!</v>
      </c>
      <c r="DY7" s="9">
        <f t="shared" ref="DY7:DZ7" si="134">DY8+DY9+DY10+DY11+DY12</f>
        <v>9027700</v>
      </c>
      <c r="DZ7" s="9">
        <f t="shared" si="134"/>
        <v>2164106.5</v>
      </c>
      <c r="EA7" s="13">
        <f t="shared" si="81"/>
        <v>23.971847757457603</v>
      </c>
    </row>
    <row r="8" spans="1:144" ht="14.25" customHeight="1" x14ac:dyDescent="0.25">
      <c r="A8" s="6"/>
      <c r="B8" s="16" t="s">
        <v>37</v>
      </c>
      <c r="C8" s="17" t="s">
        <v>110</v>
      </c>
      <c r="D8" s="18"/>
      <c r="E8" s="18"/>
      <c r="F8" s="9">
        <f t="shared" si="82"/>
        <v>8294400</v>
      </c>
      <c r="G8" s="9">
        <f>J8+V8+BC8+BO8+CJ8+BL8</f>
        <v>1911935.04</v>
      </c>
      <c r="H8" s="13">
        <f t="shared" si="83"/>
        <v>23.050914351851855</v>
      </c>
      <c r="I8" s="7">
        <f t="shared" ref="I8:J16" si="135">L8+O8+R8</f>
        <v>8294400</v>
      </c>
      <c r="J8" s="7">
        <f t="shared" si="135"/>
        <v>1911935.04</v>
      </c>
      <c r="K8" s="13">
        <f t="shared" si="1"/>
        <v>23.050914351851855</v>
      </c>
      <c r="L8" s="20">
        <f>6592800-105600+331400-448100</f>
        <v>6370500</v>
      </c>
      <c r="M8" s="21">
        <f>396790.86+636968.71+476153.85</f>
        <v>1509913.42</v>
      </c>
      <c r="N8" s="13">
        <f t="shared" si="3"/>
        <v>23.701646966486145</v>
      </c>
      <c r="O8" s="22"/>
      <c r="P8" s="22"/>
      <c r="Q8" s="13" t="e">
        <f t="shared" si="5"/>
        <v>#DIV/0!</v>
      </c>
      <c r="R8" s="20">
        <f>1991000-31900+100100-135300</f>
        <v>1923900</v>
      </c>
      <c r="S8" s="7">
        <f>23014.47+166919.83+212087.32</f>
        <v>402021.62</v>
      </c>
      <c r="T8" s="13">
        <f t="shared" si="7"/>
        <v>20.896180674671243</v>
      </c>
      <c r="U8" s="7">
        <f t="shared" si="84"/>
        <v>0</v>
      </c>
      <c r="V8" s="7">
        <f t="shared" si="84"/>
        <v>0</v>
      </c>
      <c r="W8" s="13" t="e">
        <f t="shared" si="9"/>
        <v>#DIV/0!</v>
      </c>
      <c r="X8" s="7"/>
      <c r="Y8" s="7"/>
      <c r="Z8" s="13" t="e">
        <f t="shared" si="11"/>
        <v>#DIV/0!</v>
      </c>
      <c r="AA8" s="7"/>
      <c r="AB8" s="7"/>
      <c r="AC8" s="13" t="e">
        <f t="shared" si="13"/>
        <v>#DIV/0!</v>
      </c>
      <c r="AD8" s="7"/>
      <c r="AE8" s="7"/>
      <c r="AF8" s="13" t="e">
        <f t="shared" si="15"/>
        <v>#DIV/0!</v>
      </c>
      <c r="AG8" s="7"/>
      <c r="AH8" s="7"/>
      <c r="AI8" s="13" t="e">
        <f t="shared" si="17"/>
        <v>#DIV/0!</v>
      </c>
      <c r="AJ8" s="7"/>
      <c r="AK8" s="7"/>
      <c r="AL8" s="13" t="e">
        <f t="shared" si="19"/>
        <v>#DIV/0!</v>
      </c>
      <c r="AM8" s="7"/>
      <c r="AN8" s="7"/>
      <c r="AO8" s="13" t="e">
        <f t="shared" si="21"/>
        <v>#DIV/0!</v>
      </c>
      <c r="AP8" s="7"/>
      <c r="AQ8" s="7"/>
      <c r="AR8" s="13" t="e">
        <f t="shared" si="23"/>
        <v>#DIV/0!</v>
      </c>
      <c r="AS8" s="13"/>
      <c r="AT8" s="13"/>
      <c r="AU8" s="13"/>
      <c r="AV8" s="7"/>
      <c r="AW8" s="7"/>
      <c r="AX8" s="13" t="e">
        <f t="shared" si="27"/>
        <v>#DIV/0!</v>
      </c>
      <c r="AY8" s="13"/>
      <c r="AZ8" s="13"/>
      <c r="BA8" s="13" t="e">
        <f t="shared" si="29"/>
        <v>#DIV/0!</v>
      </c>
      <c r="BB8" s="13">
        <f t="shared" si="85"/>
        <v>0</v>
      </c>
      <c r="BC8" s="13">
        <f t="shared" si="85"/>
        <v>0</v>
      </c>
      <c r="BD8" s="13" t="e">
        <f t="shared" si="31"/>
        <v>#DIV/0!</v>
      </c>
      <c r="BE8" s="7"/>
      <c r="BF8" s="7"/>
      <c r="BG8" s="13" t="e">
        <f t="shared" si="33"/>
        <v>#DIV/0!</v>
      </c>
      <c r="BH8" s="13"/>
      <c r="BI8" s="13"/>
      <c r="BJ8" s="13"/>
      <c r="BK8" s="14"/>
      <c r="BL8" s="14"/>
      <c r="BM8" s="13" t="e">
        <f t="shared" si="37"/>
        <v>#DIV/0!</v>
      </c>
      <c r="BN8" s="7">
        <f t="shared" si="86"/>
        <v>0</v>
      </c>
      <c r="BO8" s="7">
        <f t="shared" si="86"/>
        <v>0</v>
      </c>
      <c r="BP8" s="13" t="e">
        <f t="shared" si="39"/>
        <v>#DIV/0!</v>
      </c>
      <c r="BQ8" s="7"/>
      <c r="BR8" s="7"/>
      <c r="BS8" s="13" t="e">
        <f t="shared" si="41"/>
        <v>#DIV/0!</v>
      </c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13" t="e">
        <f t="shared" si="51"/>
        <v>#DIV/0!</v>
      </c>
      <c r="CI8" s="7">
        <f>CL8+CO8+CR8+CU8+CX8</f>
        <v>0</v>
      </c>
      <c r="CJ8" s="7">
        <f>CM8+CP8+CS8+CV8+CY8</f>
        <v>0</v>
      </c>
      <c r="CK8" s="13" t="e">
        <f t="shared" si="53"/>
        <v>#DIV/0!</v>
      </c>
      <c r="CL8" s="7"/>
      <c r="CM8" s="7"/>
      <c r="CN8" s="13" t="e">
        <f t="shared" si="55"/>
        <v>#DIV/0!</v>
      </c>
      <c r="CO8" s="7"/>
      <c r="CP8" s="7"/>
      <c r="CQ8" s="13" t="e">
        <f t="shared" si="57"/>
        <v>#DIV/0!</v>
      </c>
      <c r="CR8" s="7"/>
      <c r="CS8" s="7"/>
      <c r="CT8" s="13" t="e">
        <f t="shared" si="59"/>
        <v>#DIV/0!</v>
      </c>
      <c r="CU8" s="7"/>
      <c r="CV8" s="7"/>
      <c r="CW8" s="13" t="e">
        <f t="shared" si="61"/>
        <v>#DIV/0!</v>
      </c>
      <c r="CX8" s="7"/>
      <c r="CY8" s="7"/>
      <c r="CZ8" s="13" t="e">
        <f t="shared" si="63"/>
        <v>#DIV/0!</v>
      </c>
      <c r="DA8" s="7">
        <f t="shared" ref="DA8:DB16" si="136">DD8+DG8+DJ8+DM8+DP8+DS8+DV8</f>
        <v>0</v>
      </c>
      <c r="DB8" s="7">
        <f t="shared" si="136"/>
        <v>0</v>
      </c>
      <c r="DC8" s="13" t="e">
        <f t="shared" si="65"/>
        <v>#DIV/0!</v>
      </c>
      <c r="DD8" s="7"/>
      <c r="DE8" s="7"/>
      <c r="DF8" s="13" t="e">
        <f t="shared" si="67"/>
        <v>#DIV/0!</v>
      </c>
      <c r="DG8" s="7"/>
      <c r="DH8" s="7"/>
      <c r="DI8" s="13" t="e">
        <f t="shared" si="69"/>
        <v>#DIV/0!</v>
      </c>
      <c r="DJ8" s="7"/>
      <c r="DK8" s="7"/>
      <c r="DL8" s="13" t="e">
        <f t="shared" si="71"/>
        <v>#DIV/0!</v>
      </c>
      <c r="DM8" s="15"/>
      <c r="DN8" s="15"/>
      <c r="DO8" s="13" t="e">
        <f t="shared" si="73"/>
        <v>#DIV/0!</v>
      </c>
      <c r="DP8" s="7"/>
      <c r="DQ8" s="7"/>
      <c r="DR8" s="13" t="e">
        <f t="shared" si="75"/>
        <v>#DIV/0!</v>
      </c>
      <c r="DS8" s="7"/>
      <c r="DT8" s="7"/>
      <c r="DU8" s="13" t="e">
        <f t="shared" si="77"/>
        <v>#DIV/0!</v>
      </c>
      <c r="DV8" s="13"/>
      <c r="DW8" s="13"/>
      <c r="DX8" s="13" t="e">
        <f t="shared" si="79"/>
        <v>#DIV/0!</v>
      </c>
      <c r="DY8" s="7">
        <f t="shared" si="87"/>
        <v>8294400</v>
      </c>
      <c r="DZ8" s="7">
        <f t="shared" si="87"/>
        <v>1911935.04</v>
      </c>
      <c r="EA8" s="13">
        <f t="shared" si="81"/>
        <v>23.050914351851855</v>
      </c>
      <c r="EB8">
        <f>IF(M8&lt;=L8,1,0)</f>
        <v>1</v>
      </c>
      <c r="EC8">
        <f>IF(S8&lt;=R8,1,0)</f>
        <v>1</v>
      </c>
      <c r="ED8">
        <f>IF(Y8&lt;=X8,1,0)</f>
        <v>1</v>
      </c>
      <c r="EE8">
        <f>IF(AE8&lt;=AD8,1,0)</f>
        <v>1</v>
      </c>
      <c r="EF8">
        <f>IF(AN8&lt;=AM8,1,0)</f>
        <v>1</v>
      </c>
      <c r="EG8">
        <f>IF(AQ8&lt;=AP8,1,0)</f>
        <v>1</v>
      </c>
      <c r="EH8">
        <f>IF(BL8&lt;=BK8,1,0)</f>
        <v>1</v>
      </c>
      <c r="EI8">
        <f>IF(CG8&lt;=CF8,1,0)</f>
        <v>1</v>
      </c>
      <c r="EJ8">
        <f>IF(CJ8&lt;=CI8,1,0)</f>
        <v>1</v>
      </c>
      <c r="EK8">
        <f>IF(DE8&lt;=DD8,1,0)</f>
        <v>1</v>
      </c>
      <c r="EL8">
        <f>IF(DQ8&lt;=DP8,1,0)</f>
        <v>1</v>
      </c>
      <c r="EM8">
        <f>IF(DT8&lt;=DS8,1,0)</f>
        <v>1</v>
      </c>
      <c r="EN8">
        <f>SUM(EB8:EM8)</f>
        <v>12</v>
      </c>
    </row>
    <row r="9" spans="1:144" ht="15" customHeight="1" x14ac:dyDescent="0.25">
      <c r="A9" s="6"/>
      <c r="B9" s="16">
        <v>244</v>
      </c>
      <c r="C9" s="17" t="s">
        <v>41</v>
      </c>
      <c r="D9" s="18"/>
      <c r="E9" s="18"/>
      <c r="F9" s="9">
        <f t="shared" si="82"/>
        <v>465000</v>
      </c>
      <c r="G9" s="9">
        <f t="shared" si="82"/>
        <v>176776.5</v>
      </c>
      <c r="H9" s="13">
        <f t="shared" si="83"/>
        <v>38.016451612903225</v>
      </c>
      <c r="I9" s="7">
        <f t="shared" si="135"/>
        <v>0</v>
      </c>
      <c r="J9" s="7">
        <f t="shared" si="135"/>
        <v>0</v>
      </c>
      <c r="K9" s="13" t="e">
        <f t="shared" si="1"/>
        <v>#DIV/0!</v>
      </c>
      <c r="L9" s="23"/>
      <c r="M9" s="7"/>
      <c r="N9" s="13" t="e">
        <f t="shared" si="3"/>
        <v>#DIV/0!</v>
      </c>
      <c r="O9" s="6"/>
      <c r="P9" s="6"/>
      <c r="Q9" s="13" t="e">
        <f t="shared" si="5"/>
        <v>#DIV/0!</v>
      </c>
      <c r="R9" s="23"/>
      <c r="S9" s="7"/>
      <c r="T9" s="13" t="e">
        <f t="shared" si="7"/>
        <v>#DIV/0!</v>
      </c>
      <c r="U9" s="7">
        <f t="shared" si="84"/>
        <v>465000</v>
      </c>
      <c r="V9" s="7">
        <f t="shared" si="84"/>
        <v>176776.5</v>
      </c>
      <c r="W9" s="13">
        <f t="shared" si="9"/>
        <v>38.016451612903225</v>
      </c>
      <c r="X9" s="7">
        <f>120000</f>
        <v>120000</v>
      </c>
      <c r="Y9" s="7">
        <f>16000+17000</f>
        <v>33000</v>
      </c>
      <c r="Z9" s="13">
        <f t="shared" si="11"/>
        <v>27.500000000000004</v>
      </c>
      <c r="AA9" s="7"/>
      <c r="AB9" s="7"/>
      <c r="AC9" s="13" t="e">
        <f t="shared" si="13"/>
        <v>#DIV/0!</v>
      </c>
      <c r="AD9" s="7">
        <f>120000+30000</f>
        <v>150000</v>
      </c>
      <c r="AE9" s="7">
        <f>61941.72+18282.78-14000</f>
        <v>66224.5</v>
      </c>
      <c r="AF9" s="13">
        <f t="shared" si="15"/>
        <v>44.149666666666661</v>
      </c>
      <c r="AG9" s="7"/>
      <c r="AH9" s="7"/>
      <c r="AI9" s="13" t="e">
        <f t="shared" si="17"/>
        <v>#DIV/0!</v>
      </c>
      <c r="AJ9" s="7"/>
      <c r="AK9" s="7"/>
      <c r="AL9" s="13" t="e">
        <f t="shared" si="19"/>
        <v>#DIV/0!</v>
      </c>
      <c r="AM9" s="7">
        <v>5000</v>
      </c>
      <c r="AN9" s="7"/>
      <c r="AO9" s="13">
        <f t="shared" si="21"/>
        <v>0</v>
      </c>
      <c r="AP9" s="7">
        <f>40000+50000+100000</f>
        <v>190000</v>
      </c>
      <c r="AQ9" s="48">
        <f>6000+6000+9560+55992</f>
        <v>77552</v>
      </c>
      <c r="AR9" s="13">
        <f t="shared" si="23"/>
        <v>40.816842105263156</v>
      </c>
      <c r="AS9" s="13"/>
      <c r="AT9" s="13"/>
      <c r="AU9" s="13"/>
      <c r="AV9" s="7"/>
      <c r="AW9" s="48"/>
      <c r="AX9" s="13" t="e">
        <f t="shared" si="27"/>
        <v>#DIV/0!</v>
      </c>
      <c r="AY9" s="13"/>
      <c r="AZ9" s="13"/>
      <c r="BA9" s="13" t="e">
        <f t="shared" si="29"/>
        <v>#DIV/0!</v>
      </c>
      <c r="BB9" s="13">
        <f t="shared" si="85"/>
        <v>0</v>
      </c>
      <c r="BC9" s="13">
        <f t="shared" si="85"/>
        <v>0</v>
      </c>
      <c r="BD9" s="13" t="e">
        <f t="shared" si="31"/>
        <v>#DIV/0!</v>
      </c>
      <c r="BE9" s="7"/>
      <c r="BF9" s="7"/>
      <c r="BG9" s="13" t="e">
        <f t="shared" si="33"/>
        <v>#DIV/0!</v>
      </c>
      <c r="BH9" s="13"/>
      <c r="BI9" s="13"/>
      <c r="BJ9" s="13"/>
      <c r="BK9" s="14"/>
      <c r="BL9" s="14"/>
      <c r="BM9" s="13" t="e">
        <f t="shared" si="37"/>
        <v>#DIV/0!</v>
      </c>
      <c r="BN9" s="7">
        <f t="shared" si="86"/>
        <v>0</v>
      </c>
      <c r="BO9" s="7">
        <f t="shared" si="86"/>
        <v>0</v>
      </c>
      <c r="BP9" s="13" t="e">
        <f t="shared" si="39"/>
        <v>#DIV/0!</v>
      </c>
      <c r="BQ9" s="7"/>
      <c r="BR9" s="7"/>
      <c r="BS9" s="13" t="e">
        <f t="shared" si="41"/>
        <v>#DIV/0!</v>
      </c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13" t="e">
        <f t="shared" si="51"/>
        <v>#DIV/0!</v>
      </c>
      <c r="CI9" s="7">
        <f t="shared" ref="CI9:CJ16" si="137">CL9+CO9+CR9+CU9+CX9</f>
        <v>0</v>
      </c>
      <c r="CJ9" s="7">
        <f t="shared" si="137"/>
        <v>0</v>
      </c>
      <c r="CK9" s="13" t="e">
        <f t="shared" si="53"/>
        <v>#DIV/0!</v>
      </c>
      <c r="CL9" s="7"/>
      <c r="CM9" s="7"/>
      <c r="CN9" s="13" t="e">
        <f t="shared" si="55"/>
        <v>#DIV/0!</v>
      </c>
      <c r="CO9" s="7"/>
      <c r="CP9" s="7"/>
      <c r="CQ9" s="13" t="e">
        <f t="shared" si="57"/>
        <v>#DIV/0!</v>
      </c>
      <c r="CR9" s="7"/>
      <c r="CS9" s="7"/>
      <c r="CT9" s="13" t="e">
        <f t="shared" si="59"/>
        <v>#DIV/0!</v>
      </c>
      <c r="CU9" s="7"/>
      <c r="CV9" s="7"/>
      <c r="CW9" s="13" t="e">
        <f t="shared" si="61"/>
        <v>#DIV/0!</v>
      </c>
      <c r="CX9" s="7"/>
      <c r="CY9" s="7"/>
      <c r="CZ9" s="13" t="e">
        <f t="shared" si="63"/>
        <v>#DIV/0!</v>
      </c>
      <c r="DA9" s="7">
        <f t="shared" si="136"/>
        <v>263300</v>
      </c>
      <c r="DB9" s="7">
        <f t="shared" si="136"/>
        <v>75283.070000000007</v>
      </c>
      <c r="DC9" s="13">
        <f t="shared" si="65"/>
        <v>28.592126851500193</v>
      </c>
      <c r="DD9" s="7">
        <v>60300</v>
      </c>
      <c r="DE9" s="7"/>
      <c r="DF9" s="13">
        <f t="shared" si="67"/>
        <v>0</v>
      </c>
      <c r="DG9" s="7"/>
      <c r="DH9" s="7"/>
      <c r="DI9" s="13" t="e">
        <f t="shared" si="69"/>
        <v>#DIV/0!</v>
      </c>
      <c r="DJ9" s="7"/>
      <c r="DK9" s="7"/>
      <c r="DL9" s="13" t="e">
        <f t="shared" si="71"/>
        <v>#DIV/0!</v>
      </c>
      <c r="DM9" s="15"/>
      <c r="DN9" s="15"/>
      <c r="DO9" s="13" t="e">
        <f t="shared" si="73"/>
        <v>#DIV/0!</v>
      </c>
      <c r="DP9" s="7">
        <f>38000+50000-25000</f>
        <v>63000</v>
      </c>
      <c r="DQ9" s="7">
        <f>45230.18+322+17412.89-322</f>
        <v>62643.07</v>
      </c>
      <c r="DR9" s="13">
        <f t="shared" si="75"/>
        <v>99.433444444444447</v>
      </c>
      <c r="DS9" s="7">
        <f>120000-80000+50000*2</f>
        <v>140000</v>
      </c>
      <c r="DT9" s="7">
        <f>12000+640</f>
        <v>12640</v>
      </c>
      <c r="DU9" s="13">
        <f t="shared" si="77"/>
        <v>9.0285714285714285</v>
      </c>
      <c r="DV9" s="13"/>
      <c r="DW9" s="13"/>
      <c r="DX9" s="13" t="e">
        <f t="shared" si="79"/>
        <v>#DIV/0!</v>
      </c>
      <c r="DY9" s="7">
        <f t="shared" si="87"/>
        <v>728300</v>
      </c>
      <c r="DZ9" s="7">
        <f t="shared" si="87"/>
        <v>252059.57</v>
      </c>
      <c r="EA9" s="13">
        <f t="shared" si="81"/>
        <v>34.609305231360707</v>
      </c>
      <c r="EB9">
        <f>IF(M9&lt;=L9,1,0)</f>
        <v>1</v>
      </c>
      <c r="EC9">
        <f>IF(S9&lt;=R9,1,0)</f>
        <v>1</v>
      </c>
      <c r="ED9">
        <f>IF(Y9&lt;=X9,1,0)</f>
        <v>1</v>
      </c>
      <c r="EE9">
        <f>IF(AE9&lt;=AD9,1,0)</f>
        <v>1</v>
      </c>
      <c r="EF9">
        <f>IF(AN9&lt;=AM9,1,0)</f>
        <v>1</v>
      </c>
      <c r="EG9">
        <f>IF(AQ9&lt;=AP9,1,0)</f>
        <v>1</v>
      </c>
      <c r="EH9">
        <f>IF(BL9&lt;=BK9,1,0)</f>
        <v>1</v>
      </c>
      <c r="EI9">
        <f>IF(CG9&lt;=CF9,1,0)</f>
        <v>1</v>
      </c>
      <c r="EJ9">
        <f>IF(CJ9&lt;=CI9,1,0)</f>
        <v>1</v>
      </c>
      <c r="EK9">
        <f>IF(DE9&lt;=DD9,1,0)</f>
        <v>1</v>
      </c>
      <c r="EL9">
        <f>IF(DQ9&lt;=DP9,1,0)</f>
        <v>1</v>
      </c>
      <c r="EM9">
        <f>IF(DT9&lt;=DS9,1,0)</f>
        <v>1</v>
      </c>
      <c r="EN9">
        <f>SUM(EB9:EM9)</f>
        <v>12</v>
      </c>
    </row>
    <row r="10" spans="1:144" ht="15.75" customHeight="1" x14ac:dyDescent="0.25">
      <c r="A10" s="6"/>
      <c r="B10" s="16">
        <v>851</v>
      </c>
      <c r="C10" s="17" t="s">
        <v>84</v>
      </c>
      <c r="D10" s="18"/>
      <c r="E10" s="18"/>
      <c r="F10" s="9">
        <f t="shared" si="82"/>
        <v>0</v>
      </c>
      <c r="G10" s="9">
        <f t="shared" si="82"/>
        <v>0</v>
      </c>
      <c r="H10" s="13" t="e">
        <f t="shared" si="83"/>
        <v>#DIV/0!</v>
      </c>
      <c r="I10" s="7">
        <f t="shared" si="135"/>
        <v>0</v>
      </c>
      <c r="J10" s="7">
        <f t="shared" si="135"/>
        <v>0</v>
      </c>
      <c r="K10" s="13" t="e">
        <f t="shared" si="1"/>
        <v>#DIV/0!</v>
      </c>
      <c r="L10" s="23"/>
      <c r="M10" s="7"/>
      <c r="N10" s="13" t="e">
        <f t="shared" si="3"/>
        <v>#DIV/0!</v>
      </c>
      <c r="O10" s="6"/>
      <c r="P10" s="6"/>
      <c r="Q10" s="13" t="e">
        <f t="shared" si="5"/>
        <v>#DIV/0!</v>
      </c>
      <c r="R10" s="23"/>
      <c r="S10" s="7"/>
      <c r="T10" s="13" t="e">
        <f t="shared" si="7"/>
        <v>#DIV/0!</v>
      </c>
      <c r="U10" s="7"/>
      <c r="V10" s="7"/>
      <c r="W10" s="13" t="e">
        <f t="shared" si="9"/>
        <v>#DIV/0!</v>
      </c>
      <c r="X10" s="7"/>
      <c r="Y10" s="7"/>
      <c r="Z10" s="13" t="e">
        <f t="shared" si="11"/>
        <v>#DIV/0!</v>
      </c>
      <c r="AA10" s="7"/>
      <c r="AB10" s="7"/>
      <c r="AC10" s="13" t="e">
        <f t="shared" si="13"/>
        <v>#DIV/0!</v>
      </c>
      <c r="AD10" s="7"/>
      <c r="AE10" s="7"/>
      <c r="AF10" s="13" t="e">
        <f t="shared" si="15"/>
        <v>#DIV/0!</v>
      </c>
      <c r="AG10" s="7"/>
      <c r="AH10" s="7"/>
      <c r="AI10" s="13" t="e">
        <f t="shared" si="17"/>
        <v>#DIV/0!</v>
      </c>
      <c r="AJ10" s="7"/>
      <c r="AK10" s="7"/>
      <c r="AL10" s="13" t="e">
        <f t="shared" si="19"/>
        <v>#DIV/0!</v>
      </c>
      <c r="AM10" s="7"/>
      <c r="AN10" s="7"/>
      <c r="AO10" s="13" t="e">
        <f t="shared" si="21"/>
        <v>#DIV/0!</v>
      </c>
      <c r="AP10" s="7"/>
      <c r="AQ10" s="7"/>
      <c r="AR10" s="13" t="e">
        <f t="shared" si="23"/>
        <v>#DIV/0!</v>
      </c>
      <c r="AS10" s="13"/>
      <c r="AT10" s="13"/>
      <c r="AU10" s="13"/>
      <c r="AV10" s="7"/>
      <c r="AW10" s="7"/>
      <c r="AX10" s="13" t="e">
        <f t="shared" si="27"/>
        <v>#DIV/0!</v>
      </c>
      <c r="AY10" s="13"/>
      <c r="AZ10" s="13"/>
      <c r="BA10" s="13" t="e">
        <f t="shared" si="29"/>
        <v>#DIV/0!</v>
      </c>
      <c r="BB10" s="13"/>
      <c r="BC10" s="13"/>
      <c r="BD10" s="13" t="e">
        <f t="shared" si="31"/>
        <v>#DIV/0!</v>
      </c>
      <c r="BE10" s="7"/>
      <c r="BF10" s="7"/>
      <c r="BG10" s="13" t="e">
        <f t="shared" si="33"/>
        <v>#DIV/0!</v>
      </c>
      <c r="BH10" s="13"/>
      <c r="BI10" s="13"/>
      <c r="BJ10" s="13"/>
      <c r="BK10" s="14"/>
      <c r="BL10" s="14"/>
      <c r="BM10" s="13" t="e">
        <f t="shared" si="37"/>
        <v>#DIV/0!</v>
      </c>
      <c r="BN10" s="7"/>
      <c r="BO10" s="7"/>
      <c r="BP10" s="13" t="e">
        <f t="shared" si="39"/>
        <v>#DIV/0!</v>
      </c>
      <c r="BQ10" s="7"/>
      <c r="BR10" s="7"/>
      <c r="BS10" s="13" t="e">
        <f t="shared" si="41"/>
        <v>#DIV/0!</v>
      </c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13" t="e">
        <f t="shared" si="51"/>
        <v>#DIV/0!</v>
      </c>
      <c r="CI10" s="7">
        <f t="shared" si="137"/>
        <v>0</v>
      </c>
      <c r="CJ10" s="7">
        <f t="shared" si="137"/>
        <v>0</v>
      </c>
      <c r="CK10" s="13" t="e">
        <f t="shared" si="53"/>
        <v>#DIV/0!</v>
      </c>
      <c r="CL10" s="7"/>
      <c r="CM10" s="7"/>
      <c r="CN10" s="13" t="e">
        <f t="shared" si="55"/>
        <v>#DIV/0!</v>
      </c>
      <c r="CO10" s="7"/>
      <c r="CP10" s="7"/>
      <c r="CQ10" s="13" t="e">
        <f t="shared" si="57"/>
        <v>#DIV/0!</v>
      </c>
      <c r="CR10" s="7"/>
      <c r="CS10" s="7"/>
      <c r="CT10" s="13" t="e">
        <f t="shared" si="59"/>
        <v>#DIV/0!</v>
      </c>
      <c r="CU10" s="7"/>
      <c r="CV10" s="7"/>
      <c r="CW10" s="13" t="e">
        <f t="shared" si="61"/>
        <v>#DIV/0!</v>
      </c>
      <c r="CX10" s="7"/>
      <c r="CY10" s="7"/>
      <c r="CZ10" s="13" t="e">
        <f t="shared" si="63"/>
        <v>#DIV/0!</v>
      </c>
      <c r="DA10" s="7">
        <f t="shared" si="136"/>
        <v>0</v>
      </c>
      <c r="DB10" s="7">
        <f t="shared" si="136"/>
        <v>0</v>
      </c>
      <c r="DC10" s="13" t="e">
        <f t="shared" si="65"/>
        <v>#DIV/0!</v>
      </c>
      <c r="DD10" s="7"/>
      <c r="DE10" s="7"/>
      <c r="DF10" s="13" t="e">
        <f t="shared" si="67"/>
        <v>#DIV/0!</v>
      </c>
      <c r="DG10" s="7"/>
      <c r="DH10" s="7"/>
      <c r="DI10" s="13" t="e">
        <f t="shared" si="69"/>
        <v>#DIV/0!</v>
      </c>
      <c r="DJ10" s="7"/>
      <c r="DK10" s="7"/>
      <c r="DL10" s="13" t="e">
        <f t="shared" si="71"/>
        <v>#DIV/0!</v>
      </c>
      <c r="DM10" s="15"/>
      <c r="DN10" s="15"/>
      <c r="DO10" s="13" t="e">
        <f t="shared" si="73"/>
        <v>#DIV/0!</v>
      </c>
      <c r="DP10" s="7"/>
      <c r="DQ10" s="7"/>
      <c r="DR10" s="13" t="e">
        <f t="shared" si="75"/>
        <v>#DIV/0!</v>
      </c>
      <c r="DS10" s="7"/>
      <c r="DT10" s="7"/>
      <c r="DU10" s="13" t="e">
        <f t="shared" si="77"/>
        <v>#DIV/0!</v>
      </c>
      <c r="DV10" s="13"/>
      <c r="DW10" s="13"/>
      <c r="DX10" s="13" t="e">
        <f t="shared" si="79"/>
        <v>#DIV/0!</v>
      </c>
      <c r="DY10" s="7">
        <f t="shared" si="87"/>
        <v>0</v>
      </c>
      <c r="DZ10" s="7">
        <f t="shared" si="87"/>
        <v>0</v>
      </c>
      <c r="EA10" s="13" t="e">
        <f t="shared" si="81"/>
        <v>#DIV/0!</v>
      </c>
      <c r="EB10">
        <f>IF(M10&lt;=L10,1,0)</f>
        <v>1</v>
      </c>
      <c r="EC10">
        <f>IF(S10&lt;=R10,1,0)</f>
        <v>1</v>
      </c>
      <c r="ED10">
        <f>IF(Y10&lt;=X10,1,0)</f>
        <v>1</v>
      </c>
      <c r="EE10">
        <f>IF(AE10&lt;=AD10,1,0)</f>
        <v>1</v>
      </c>
      <c r="EF10">
        <f>IF(AN10&lt;=AM10,1,0)</f>
        <v>1</v>
      </c>
      <c r="EG10">
        <f>IF(AQ10&lt;=AP10,1,0)</f>
        <v>1</v>
      </c>
      <c r="EH10">
        <f>IF(BL10&lt;=BK10,1,0)</f>
        <v>1</v>
      </c>
      <c r="EI10">
        <f>IF(CG10&lt;=CF10,1,0)</f>
        <v>1</v>
      </c>
      <c r="EJ10">
        <f>IF(CJ10&lt;=CI10,1,0)</f>
        <v>1</v>
      </c>
      <c r="EK10">
        <f>IF(DE10&lt;=DD10,1,0)</f>
        <v>1</v>
      </c>
      <c r="EL10">
        <f>IF(DQ10&lt;=DP10,1,0)</f>
        <v>1</v>
      </c>
      <c r="EM10">
        <f>IF(DT10&lt;=DS10,1,0)</f>
        <v>1</v>
      </c>
      <c r="EN10">
        <f>SUM(EB10:EM10)</f>
        <v>12</v>
      </c>
    </row>
    <row r="11" spans="1:144" ht="15.75" customHeight="1" x14ac:dyDescent="0.25">
      <c r="A11" s="6"/>
      <c r="B11" s="16">
        <v>852</v>
      </c>
      <c r="C11" s="17" t="s">
        <v>85</v>
      </c>
      <c r="D11" s="18"/>
      <c r="E11" s="18"/>
      <c r="F11" s="9">
        <f t="shared" si="82"/>
        <v>4800</v>
      </c>
      <c r="G11" s="9">
        <f t="shared" si="82"/>
        <v>0</v>
      </c>
      <c r="H11" s="13">
        <f t="shared" si="83"/>
        <v>0</v>
      </c>
      <c r="I11" s="7">
        <f t="shared" si="135"/>
        <v>0</v>
      </c>
      <c r="J11" s="7">
        <f t="shared" si="135"/>
        <v>0</v>
      </c>
      <c r="K11" s="13" t="e">
        <f t="shared" si="1"/>
        <v>#DIV/0!</v>
      </c>
      <c r="L11" s="23"/>
      <c r="M11" s="7"/>
      <c r="N11" s="13" t="e">
        <f t="shared" si="3"/>
        <v>#DIV/0!</v>
      </c>
      <c r="O11" s="6"/>
      <c r="P11" s="6"/>
      <c r="Q11" s="13" t="e">
        <f t="shared" si="5"/>
        <v>#DIV/0!</v>
      </c>
      <c r="R11" s="23"/>
      <c r="S11" s="7"/>
      <c r="T11" s="13" t="e">
        <f t="shared" si="7"/>
        <v>#DIV/0!</v>
      </c>
      <c r="U11" s="7">
        <f t="shared" ref="U11:V16" si="138">X11+AA11+AD11+AG11+AM11+AP11+AJ11</f>
        <v>0</v>
      </c>
      <c r="V11" s="7">
        <f t="shared" si="138"/>
        <v>0</v>
      </c>
      <c r="W11" s="13" t="e">
        <f t="shared" si="9"/>
        <v>#DIV/0!</v>
      </c>
      <c r="X11" s="7"/>
      <c r="Y11" s="7"/>
      <c r="Z11" s="13" t="e">
        <f t="shared" si="11"/>
        <v>#DIV/0!</v>
      </c>
      <c r="AA11" s="7"/>
      <c r="AB11" s="7"/>
      <c r="AC11" s="13" t="e">
        <f t="shared" si="13"/>
        <v>#DIV/0!</v>
      </c>
      <c r="AD11" s="7"/>
      <c r="AE11" s="7"/>
      <c r="AF11" s="13" t="e">
        <f t="shared" si="15"/>
        <v>#DIV/0!</v>
      </c>
      <c r="AG11" s="7"/>
      <c r="AH11" s="7"/>
      <c r="AI11" s="13" t="e">
        <f t="shared" si="17"/>
        <v>#DIV/0!</v>
      </c>
      <c r="AJ11" s="7"/>
      <c r="AK11" s="7"/>
      <c r="AL11" s="13" t="e">
        <f t="shared" si="19"/>
        <v>#DIV/0!</v>
      </c>
      <c r="AM11" s="7"/>
      <c r="AN11" s="7"/>
      <c r="AO11" s="13" t="e">
        <f t="shared" si="21"/>
        <v>#DIV/0!</v>
      </c>
      <c r="AP11" s="7"/>
      <c r="AQ11" s="7"/>
      <c r="AR11" s="13" t="e">
        <f t="shared" si="23"/>
        <v>#DIV/0!</v>
      </c>
      <c r="AS11" s="13"/>
      <c r="AT11" s="13"/>
      <c r="AU11" s="13"/>
      <c r="AV11" s="7"/>
      <c r="AW11" s="7"/>
      <c r="AX11" s="13" t="e">
        <f t="shared" si="27"/>
        <v>#DIV/0!</v>
      </c>
      <c r="AY11" s="13"/>
      <c r="AZ11" s="13"/>
      <c r="BA11" s="13" t="e">
        <f t="shared" si="29"/>
        <v>#DIV/0!</v>
      </c>
      <c r="BB11" s="13">
        <f t="shared" ref="BB11:BC16" si="139">BE11</f>
        <v>0</v>
      </c>
      <c r="BC11" s="13">
        <f t="shared" si="139"/>
        <v>0</v>
      </c>
      <c r="BD11" s="13" t="e">
        <f t="shared" si="31"/>
        <v>#DIV/0!</v>
      </c>
      <c r="BE11" s="7"/>
      <c r="BF11" s="7"/>
      <c r="BG11" s="13" t="e">
        <f t="shared" si="33"/>
        <v>#DIV/0!</v>
      </c>
      <c r="BH11" s="13"/>
      <c r="BI11" s="13"/>
      <c r="BJ11" s="13"/>
      <c r="BK11" s="14"/>
      <c r="BL11" s="14"/>
      <c r="BM11" s="13" t="e">
        <f t="shared" si="37"/>
        <v>#DIV/0!</v>
      </c>
      <c r="BN11" s="7">
        <f t="shared" ref="BN11:BO16" si="140">BQ11+CF11</f>
        <v>0</v>
      </c>
      <c r="BO11" s="7">
        <f t="shared" si="140"/>
        <v>0</v>
      </c>
      <c r="BP11" s="13" t="e">
        <f t="shared" si="39"/>
        <v>#DIV/0!</v>
      </c>
      <c r="BQ11" s="7"/>
      <c r="BR11" s="7"/>
      <c r="BS11" s="13" t="e">
        <f t="shared" si="41"/>
        <v>#DIV/0!</v>
      </c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13" t="e">
        <f t="shared" si="51"/>
        <v>#DIV/0!</v>
      </c>
      <c r="CI11" s="7">
        <f>CL11+CO11+CR11+CU11+CX11</f>
        <v>4800</v>
      </c>
      <c r="CJ11" s="7">
        <f t="shared" si="137"/>
        <v>0</v>
      </c>
      <c r="CK11" s="13">
        <f t="shared" si="53"/>
        <v>0</v>
      </c>
      <c r="CL11" s="7">
        <f>4900-100</f>
        <v>4800</v>
      </c>
      <c r="CM11" s="7"/>
      <c r="CN11" s="13">
        <f t="shared" si="55"/>
        <v>0</v>
      </c>
      <c r="CO11" s="7"/>
      <c r="CP11" s="7"/>
      <c r="CQ11" s="13" t="e">
        <f t="shared" si="57"/>
        <v>#DIV/0!</v>
      </c>
      <c r="CR11" s="7"/>
      <c r="CS11" s="7"/>
      <c r="CT11" s="13" t="e">
        <f t="shared" si="59"/>
        <v>#DIV/0!</v>
      </c>
      <c r="CU11" s="7"/>
      <c r="CV11" s="7"/>
      <c r="CW11" s="13" t="e">
        <f t="shared" si="61"/>
        <v>#DIV/0!</v>
      </c>
      <c r="CX11" s="7"/>
      <c r="CY11" s="7"/>
      <c r="CZ11" s="13" t="e">
        <f t="shared" si="63"/>
        <v>#DIV/0!</v>
      </c>
      <c r="DA11" s="7">
        <f t="shared" si="136"/>
        <v>0</v>
      </c>
      <c r="DB11" s="7">
        <f t="shared" si="136"/>
        <v>0</v>
      </c>
      <c r="DC11" s="13" t="e">
        <f t="shared" si="65"/>
        <v>#DIV/0!</v>
      </c>
      <c r="DD11" s="7"/>
      <c r="DE11" s="7"/>
      <c r="DF11" s="13" t="e">
        <f t="shared" si="67"/>
        <v>#DIV/0!</v>
      </c>
      <c r="DG11" s="7"/>
      <c r="DH11" s="7"/>
      <c r="DI11" s="13" t="e">
        <f t="shared" si="69"/>
        <v>#DIV/0!</v>
      </c>
      <c r="DJ11" s="7"/>
      <c r="DK11" s="7"/>
      <c r="DL11" s="13" t="e">
        <f t="shared" si="71"/>
        <v>#DIV/0!</v>
      </c>
      <c r="DM11" s="15"/>
      <c r="DN11" s="15"/>
      <c r="DO11" s="13" t="e">
        <f t="shared" si="73"/>
        <v>#DIV/0!</v>
      </c>
      <c r="DP11" s="7"/>
      <c r="DQ11" s="7"/>
      <c r="DR11" s="13" t="e">
        <f t="shared" si="75"/>
        <v>#DIV/0!</v>
      </c>
      <c r="DS11" s="7"/>
      <c r="DT11" s="7"/>
      <c r="DU11" s="13" t="e">
        <f t="shared" si="77"/>
        <v>#DIV/0!</v>
      </c>
      <c r="DV11" s="13"/>
      <c r="DW11" s="13"/>
      <c r="DX11" s="13" t="e">
        <f t="shared" si="79"/>
        <v>#DIV/0!</v>
      </c>
      <c r="DY11" s="7">
        <f t="shared" si="87"/>
        <v>4800</v>
      </c>
      <c r="DZ11" s="7">
        <f t="shared" si="87"/>
        <v>0</v>
      </c>
      <c r="EA11" s="13">
        <f t="shared" si="81"/>
        <v>0</v>
      </c>
      <c r="EB11">
        <f t="shared" ref="EB11:EB48" si="141">IF(M11&lt;=L11,1,0)</f>
        <v>1</v>
      </c>
      <c r="EC11">
        <f t="shared" ref="EC11:EC48" si="142">IF(S11&lt;=R11,1,0)</f>
        <v>1</v>
      </c>
      <c r="ED11">
        <f t="shared" ref="ED11:ED48" si="143">IF(Y11&lt;=X11,1,0)</f>
        <v>1</v>
      </c>
      <c r="EE11">
        <f t="shared" ref="EE11:EE48" si="144">IF(AE11&lt;=AD11,1,0)</f>
        <v>1</v>
      </c>
      <c r="EF11">
        <f t="shared" ref="EF11:EF48" si="145">IF(AN11&lt;=AM11,1,0)</f>
        <v>1</v>
      </c>
      <c r="EG11">
        <f t="shared" ref="EG11:EG48" si="146">IF(AQ11&lt;=AP11,1,0)</f>
        <v>1</v>
      </c>
      <c r="EH11">
        <f t="shared" ref="EH11:EH48" si="147">IF(BL11&lt;=BK11,1,0)</f>
        <v>1</v>
      </c>
      <c r="EI11">
        <f t="shared" ref="EI11:EI48" si="148">IF(CG11&lt;=CF11,1,0)</f>
        <v>1</v>
      </c>
      <c r="EJ11">
        <f t="shared" ref="EJ11:EJ48" si="149">IF(CJ11&lt;=CI11,1,0)</f>
        <v>1</v>
      </c>
      <c r="EK11">
        <f t="shared" ref="EK11:EK48" si="150">IF(DE11&lt;=DD11,1,0)</f>
        <v>1</v>
      </c>
      <c r="EL11">
        <f t="shared" ref="EL11:EL48" si="151">IF(DQ11&lt;=DP11,1,0)</f>
        <v>1</v>
      </c>
      <c r="EM11">
        <f t="shared" ref="EM11:EM48" si="152">IF(DT11&lt;=DS11,1,0)</f>
        <v>1</v>
      </c>
      <c r="EN11">
        <f t="shared" ref="EN11:EN48" si="153">SUM(EB11:EM11)</f>
        <v>12</v>
      </c>
    </row>
    <row r="12" spans="1:144" ht="17.25" customHeight="1" x14ac:dyDescent="0.25">
      <c r="A12" s="6"/>
      <c r="B12" s="16">
        <v>853</v>
      </c>
      <c r="C12" s="17" t="s">
        <v>86</v>
      </c>
      <c r="D12" s="18"/>
      <c r="E12" s="18"/>
      <c r="F12" s="9">
        <f t="shared" si="82"/>
        <v>200</v>
      </c>
      <c r="G12" s="9">
        <f t="shared" si="82"/>
        <v>111.89</v>
      </c>
      <c r="H12" s="13">
        <f t="shared" si="83"/>
        <v>55.945</v>
      </c>
      <c r="I12" s="7">
        <f t="shared" si="135"/>
        <v>0</v>
      </c>
      <c r="J12" s="7">
        <f t="shared" si="135"/>
        <v>0</v>
      </c>
      <c r="K12" s="13" t="e">
        <f t="shared" si="1"/>
        <v>#DIV/0!</v>
      </c>
      <c r="L12" s="23"/>
      <c r="M12" s="7"/>
      <c r="N12" s="13" t="e">
        <f t="shared" si="3"/>
        <v>#DIV/0!</v>
      </c>
      <c r="O12" s="6"/>
      <c r="P12" s="6"/>
      <c r="Q12" s="13" t="e">
        <f t="shared" si="5"/>
        <v>#DIV/0!</v>
      </c>
      <c r="R12" s="23"/>
      <c r="S12" s="7"/>
      <c r="T12" s="13" t="e">
        <f t="shared" si="7"/>
        <v>#DIV/0!</v>
      </c>
      <c r="U12" s="7">
        <f t="shared" si="138"/>
        <v>0</v>
      </c>
      <c r="V12" s="7">
        <f t="shared" si="138"/>
        <v>0</v>
      </c>
      <c r="W12" s="13" t="e">
        <f t="shared" si="9"/>
        <v>#DIV/0!</v>
      </c>
      <c r="X12" s="7"/>
      <c r="Y12" s="7"/>
      <c r="Z12" s="13" t="e">
        <f t="shared" si="11"/>
        <v>#DIV/0!</v>
      </c>
      <c r="AA12" s="7"/>
      <c r="AB12" s="7"/>
      <c r="AC12" s="13" t="e">
        <f t="shared" si="13"/>
        <v>#DIV/0!</v>
      </c>
      <c r="AD12" s="7"/>
      <c r="AE12" s="7"/>
      <c r="AF12" s="13" t="e">
        <f t="shared" si="15"/>
        <v>#DIV/0!</v>
      </c>
      <c r="AG12" s="7"/>
      <c r="AH12" s="7"/>
      <c r="AI12" s="13" t="e">
        <f t="shared" si="17"/>
        <v>#DIV/0!</v>
      </c>
      <c r="AJ12" s="7"/>
      <c r="AK12" s="7"/>
      <c r="AL12" s="13" t="e">
        <f t="shared" si="19"/>
        <v>#DIV/0!</v>
      </c>
      <c r="AM12" s="7"/>
      <c r="AN12" s="7"/>
      <c r="AO12" s="13" t="e">
        <f t="shared" si="21"/>
        <v>#DIV/0!</v>
      </c>
      <c r="AP12" s="7"/>
      <c r="AQ12" s="7"/>
      <c r="AR12" s="13" t="e">
        <f t="shared" si="23"/>
        <v>#DIV/0!</v>
      </c>
      <c r="AS12" s="13"/>
      <c r="AT12" s="13"/>
      <c r="AU12" s="13"/>
      <c r="AV12" s="7"/>
      <c r="AW12" s="7"/>
      <c r="AX12" s="13" t="e">
        <f t="shared" si="27"/>
        <v>#DIV/0!</v>
      </c>
      <c r="AY12" s="13"/>
      <c r="AZ12" s="13"/>
      <c r="BA12" s="13" t="e">
        <f t="shared" si="29"/>
        <v>#DIV/0!</v>
      </c>
      <c r="BB12" s="13">
        <f t="shared" si="139"/>
        <v>0</v>
      </c>
      <c r="BC12" s="13">
        <f t="shared" si="139"/>
        <v>0</v>
      </c>
      <c r="BD12" s="13" t="e">
        <f t="shared" si="31"/>
        <v>#DIV/0!</v>
      </c>
      <c r="BE12" s="7"/>
      <c r="BF12" s="7"/>
      <c r="BG12" s="13" t="e">
        <f t="shared" si="33"/>
        <v>#DIV/0!</v>
      </c>
      <c r="BH12" s="13"/>
      <c r="BI12" s="13"/>
      <c r="BJ12" s="13"/>
      <c r="BK12" s="14"/>
      <c r="BL12" s="14"/>
      <c r="BM12" s="13" t="e">
        <f t="shared" si="37"/>
        <v>#DIV/0!</v>
      </c>
      <c r="BN12" s="7">
        <f t="shared" si="140"/>
        <v>0</v>
      </c>
      <c r="BO12" s="7">
        <f t="shared" si="140"/>
        <v>0</v>
      </c>
      <c r="BP12" s="13" t="e">
        <f t="shared" si="39"/>
        <v>#DIV/0!</v>
      </c>
      <c r="BQ12" s="7"/>
      <c r="BR12" s="7"/>
      <c r="BS12" s="13" t="e">
        <f t="shared" si="41"/>
        <v>#DIV/0!</v>
      </c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13" t="e">
        <f t="shared" si="51"/>
        <v>#DIV/0!</v>
      </c>
      <c r="CI12" s="7">
        <f t="shared" si="137"/>
        <v>200</v>
      </c>
      <c r="CJ12" s="7">
        <f t="shared" si="137"/>
        <v>111.89</v>
      </c>
      <c r="CK12" s="13">
        <f t="shared" si="53"/>
        <v>55.945</v>
      </c>
      <c r="CL12" s="7"/>
      <c r="CM12" s="7"/>
      <c r="CN12" s="13" t="e">
        <f t="shared" si="55"/>
        <v>#DIV/0!</v>
      </c>
      <c r="CO12" s="7">
        <f>100+100</f>
        <v>200</v>
      </c>
      <c r="CP12" s="7">
        <f>100+11.89</f>
        <v>111.89</v>
      </c>
      <c r="CQ12" s="13">
        <f t="shared" si="57"/>
        <v>55.945</v>
      </c>
      <c r="CR12" s="7"/>
      <c r="CS12" s="7"/>
      <c r="CT12" s="13" t="e">
        <f t="shared" si="59"/>
        <v>#DIV/0!</v>
      </c>
      <c r="CU12" s="7"/>
      <c r="CV12" s="7"/>
      <c r="CW12" s="13" t="e">
        <f t="shared" si="61"/>
        <v>#DIV/0!</v>
      </c>
      <c r="CX12" s="7"/>
      <c r="CY12" s="7"/>
      <c r="CZ12" s="13" t="e">
        <f t="shared" si="63"/>
        <v>#DIV/0!</v>
      </c>
      <c r="DA12" s="7">
        <f t="shared" si="136"/>
        <v>0</v>
      </c>
      <c r="DB12" s="7">
        <f t="shared" si="136"/>
        <v>0</v>
      </c>
      <c r="DC12" s="13" t="e">
        <f t="shared" si="65"/>
        <v>#DIV/0!</v>
      </c>
      <c r="DD12" s="7"/>
      <c r="DE12" s="7"/>
      <c r="DF12" s="13" t="e">
        <f t="shared" si="67"/>
        <v>#DIV/0!</v>
      </c>
      <c r="DG12" s="7"/>
      <c r="DH12" s="7"/>
      <c r="DI12" s="13" t="e">
        <f t="shared" si="69"/>
        <v>#DIV/0!</v>
      </c>
      <c r="DJ12" s="7"/>
      <c r="DK12" s="7"/>
      <c r="DL12" s="13" t="e">
        <f t="shared" si="71"/>
        <v>#DIV/0!</v>
      </c>
      <c r="DM12" s="15"/>
      <c r="DN12" s="15"/>
      <c r="DO12" s="13" t="e">
        <f t="shared" si="73"/>
        <v>#DIV/0!</v>
      </c>
      <c r="DP12" s="7"/>
      <c r="DQ12" s="7"/>
      <c r="DR12" s="13" t="e">
        <f t="shared" si="75"/>
        <v>#DIV/0!</v>
      </c>
      <c r="DS12" s="7"/>
      <c r="DT12" s="7"/>
      <c r="DU12" s="13" t="e">
        <f t="shared" si="77"/>
        <v>#DIV/0!</v>
      </c>
      <c r="DV12" s="13"/>
      <c r="DW12" s="13"/>
      <c r="DX12" s="13" t="e">
        <f t="shared" si="79"/>
        <v>#DIV/0!</v>
      </c>
      <c r="DY12" s="7">
        <f t="shared" si="87"/>
        <v>200</v>
      </c>
      <c r="DZ12" s="7">
        <f t="shared" si="87"/>
        <v>111.89</v>
      </c>
      <c r="EA12" s="13">
        <f t="shared" si="81"/>
        <v>55.945</v>
      </c>
      <c r="EB12">
        <f t="shared" si="141"/>
        <v>1</v>
      </c>
      <c r="EC12">
        <f t="shared" si="142"/>
        <v>1</v>
      </c>
      <c r="ED12">
        <f t="shared" si="143"/>
        <v>1</v>
      </c>
      <c r="EE12">
        <f t="shared" si="144"/>
        <v>1</v>
      </c>
      <c r="EF12">
        <f t="shared" si="145"/>
        <v>1</v>
      </c>
      <c r="EG12">
        <f t="shared" si="146"/>
        <v>1</v>
      </c>
      <c r="EH12">
        <f t="shared" si="147"/>
        <v>1</v>
      </c>
      <c r="EI12">
        <f t="shared" si="148"/>
        <v>1</v>
      </c>
      <c r="EJ12">
        <f t="shared" si="149"/>
        <v>1</v>
      </c>
      <c r="EK12">
        <f t="shared" si="150"/>
        <v>1</v>
      </c>
      <c r="EL12">
        <f t="shared" si="151"/>
        <v>1</v>
      </c>
      <c r="EM12">
        <f t="shared" si="152"/>
        <v>1</v>
      </c>
      <c r="EN12">
        <f t="shared" si="153"/>
        <v>12</v>
      </c>
    </row>
    <row r="13" spans="1:144" ht="16.5" customHeight="1" x14ac:dyDescent="0.25">
      <c r="A13" s="6" t="s">
        <v>42</v>
      </c>
      <c r="B13" s="6"/>
      <c r="C13" s="17" t="s">
        <v>43</v>
      </c>
      <c r="D13" s="18"/>
      <c r="E13" s="18"/>
      <c r="F13" s="9">
        <f t="shared" si="82"/>
        <v>0</v>
      </c>
      <c r="G13" s="9">
        <f t="shared" si="82"/>
        <v>0</v>
      </c>
      <c r="H13" s="13" t="e">
        <f t="shared" si="83"/>
        <v>#DIV/0!</v>
      </c>
      <c r="I13" s="7">
        <f t="shared" si="135"/>
        <v>0</v>
      </c>
      <c r="J13" s="7">
        <f t="shared" si="135"/>
        <v>0</v>
      </c>
      <c r="K13" s="13" t="e">
        <f t="shared" si="1"/>
        <v>#DIV/0!</v>
      </c>
      <c r="L13" s="7"/>
      <c r="M13" s="7"/>
      <c r="N13" s="13" t="e">
        <f t="shared" si="3"/>
        <v>#DIV/0!</v>
      </c>
      <c r="O13" s="6"/>
      <c r="P13" s="6"/>
      <c r="Q13" s="13" t="e">
        <f t="shared" si="5"/>
        <v>#DIV/0!</v>
      </c>
      <c r="R13" s="7"/>
      <c r="S13" s="7"/>
      <c r="T13" s="13" t="e">
        <f t="shared" si="7"/>
        <v>#DIV/0!</v>
      </c>
      <c r="U13" s="7">
        <f t="shared" si="138"/>
        <v>0</v>
      </c>
      <c r="V13" s="7">
        <f t="shared" si="138"/>
        <v>0</v>
      </c>
      <c r="W13" s="13" t="e">
        <f t="shared" si="9"/>
        <v>#DIV/0!</v>
      </c>
      <c r="X13" s="7"/>
      <c r="Y13" s="7"/>
      <c r="Z13" s="13" t="e">
        <f t="shared" si="11"/>
        <v>#DIV/0!</v>
      </c>
      <c r="AA13" s="7"/>
      <c r="AB13" s="7"/>
      <c r="AC13" s="13" t="e">
        <f t="shared" si="13"/>
        <v>#DIV/0!</v>
      </c>
      <c r="AD13" s="7"/>
      <c r="AE13" s="7"/>
      <c r="AF13" s="13" t="e">
        <f t="shared" si="15"/>
        <v>#DIV/0!</v>
      </c>
      <c r="AG13" s="7"/>
      <c r="AH13" s="7"/>
      <c r="AI13" s="13" t="e">
        <f t="shared" si="17"/>
        <v>#DIV/0!</v>
      </c>
      <c r="AJ13" s="7"/>
      <c r="AK13" s="7"/>
      <c r="AL13" s="13" t="e">
        <f t="shared" si="19"/>
        <v>#DIV/0!</v>
      </c>
      <c r="AM13" s="7"/>
      <c r="AN13" s="7"/>
      <c r="AO13" s="13" t="e">
        <f t="shared" si="21"/>
        <v>#DIV/0!</v>
      </c>
      <c r="AP13" s="7"/>
      <c r="AQ13" s="7"/>
      <c r="AR13" s="13" t="e">
        <f t="shared" si="23"/>
        <v>#DIV/0!</v>
      </c>
      <c r="AS13" s="13"/>
      <c r="AT13" s="13"/>
      <c r="AU13" s="13"/>
      <c r="AV13" s="7"/>
      <c r="AW13" s="7"/>
      <c r="AX13" s="13" t="e">
        <f t="shared" si="27"/>
        <v>#DIV/0!</v>
      </c>
      <c r="AY13" s="13"/>
      <c r="AZ13" s="13"/>
      <c r="BA13" s="13" t="e">
        <f t="shared" si="29"/>
        <v>#DIV/0!</v>
      </c>
      <c r="BB13" s="13">
        <f t="shared" si="139"/>
        <v>0</v>
      </c>
      <c r="BC13" s="13">
        <f t="shared" si="139"/>
        <v>0</v>
      </c>
      <c r="BD13" s="13" t="e">
        <f t="shared" si="31"/>
        <v>#DIV/0!</v>
      </c>
      <c r="BE13" s="7"/>
      <c r="BF13" s="7"/>
      <c r="BG13" s="13" t="e">
        <f t="shared" si="33"/>
        <v>#DIV/0!</v>
      </c>
      <c r="BH13" s="13"/>
      <c r="BI13" s="13"/>
      <c r="BJ13" s="13"/>
      <c r="BK13" s="14"/>
      <c r="BL13" s="14"/>
      <c r="BM13" s="13" t="e">
        <f t="shared" si="37"/>
        <v>#DIV/0!</v>
      </c>
      <c r="BN13" s="7">
        <f t="shared" si="140"/>
        <v>0</v>
      </c>
      <c r="BO13" s="7">
        <f t="shared" si="140"/>
        <v>0</v>
      </c>
      <c r="BP13" s="13" t="e">
        <f t="shared" si="39"/>
        <v>#DIV/0!</v>
      </c>
      <c r="BQ13" s="7"/>
      <c r="BR13" s="7"/>
      <c r="BS13" s="13" t="e">
        <f t="shared" si="41"/>
        <v>#DIV/0!</v>
      </c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13" t="e">
        <f t="shared" si="51"/>
        <v>#DIV/0!</v>
      </c>
      <c r="CI13" s="7">
        <f t="shared" si="137"/>
        <v>0</v>
      </c>
      <c r="CJ13" s="7">
        <f t="shared" si="137"/>
        <v>0</v>
      </c>
      <c r="CK13" s="13" t="e">
        <f t="shared" si="53"/>
        <v>#DIV/0!</v>
      </c>
      <c r="CL13" s="7"/>
      <c r="CM13" s="7"/>
      <c r="CN13" s="13" t="e">
        <f t="shared" si="55"/>
        <v>#DIV/0!</v>
      </c>
      <c r="CO13" s="7"/>
      <c r="CP13" s="7"/>
      <c r="CQ13" s="13" t="e">
        <f t="shared" si="57"/>
        <v>#DIV/0!</v>
      </c>
      <c r="CR13" s="7"/>
      <c r="CS13" s="7"/>
      <c r="CT13" s="13" t="e">
        <f t="shared" si="59"/>
        <v>#DIV/0!</v>
      </c>
      <c r="CU13" s="7"/>
      <c r="CV13" s="7"/>
      <c r="CW13" s="13" t="e">
        <f t="shared" si="61"/>
        <v>#DIV/0!</v>
      </c>
      <c r="CX13" s="7"/>
      <c r="CY13" s="7"/>
      <c r="CZ13" s="13" t="e">
        <f t="shared" si="63"/>
        <v>#DIV/0!</v>
      </c>
      <c r="DA13" s="7">
        <f t="shared" si="136"/>
        <v>0</v>
      </c>
      <c r="DB13" s="7">
        <f t="shared" si="136"/>
        <v>0</v>
      </c>
      <c r="DC13" s="13" t="e">
        <f t="shared" si="65"/>
        <v>#DIV/0!</v>
      </c>
      <c r="DD13" s="7"/>
      <c r="DE13" s="7"/>
      <c r="DF13" s="13" t="e">
        <f t="shared" si="67"/>
        <v>#DIV/0!</v>
      </c>
      <c r="DG13" s="7"/>
      <c r="DH13" s="7"/>
      <c r="DI13" s="13" t="e">
        <f t="shared" si="69"/>
        <v>#DIV/0!</v>
      </c>
      <c r="DJ13" s="7"/>
      <c r="DK13" s="7"/>
      <c r="DL13" s="13" t="e">
        <f t="shared" si="71"/>
        <v>#DIV/0!</v>
      </c>
      <c r="DM13" s="15"/>
      <c r="DN13" s="15"/>
      <c r="DO13" s="13" t="e">
        <f t="shared" si="73"/>
        <v>#DIV/0!</v>
      </c>
      <c r="DP13" s="7"/>
      <c r="DQ13" s="7"/>
      <c r="DR13" s="13" t="e">
        <f t="shared" si="75"/>
        <v>#DIV/0!</v>
      </c>
      <c r="DS13" s="7"/>
      <c r="DT13" s="7"/>
      <c r="DU13" s="13" t="e">
        <f t="shared" si="77"/>
        <v>#DIV/0!</v>
      </c>
      <c r="DV13" s="13"/>
      <c r="DW13" s="13"/>
      <c r="DX13" s="13" t="e">
        <f t="shared" si="79"/>
        <v>#DIV/0!</v>
      </c>
      <c r="DY13" s="7">
        <f t="shared" si="87"/>
        <v>0</v>
      </c>
      <c r="DZ13" s="7">
        <f t="shared" si="87"/>
        <v>0</v>
      </c>
      <c r="EA13" s="13" t="e">
        <f t="shared" si="81"/>
        <v>#DIV/0!</v>
      </c>
      <c r="EB13">
        <f t="shared" si="141"/>
        <v>1</v>
      </c>
      <c r="EC13">
        <f t="shared" si="142"/>
        <v>1</v>
      </c>
      <c r="ED13">
        <f t="shared" si="143"/>
        <v>1</v>
      </c>
      <c r="EE13">
        <f t="shared" si="144"/>
        <v>1</v>
      </c>
      <c r="EF13">
        <f t="shared" si="145"/>
        <v>1</v>
      </c>
      <c r="EG13">
        <f t="shared" si="146"/>
        <v>1</v>
      </c>
      <c r="EH13">
        <f t="shared" si="147"/>
        <v>1</v>
      </c>
      <c r="EI13">
        <f t="shared" si="148"/>
        <v>1</v>
      </c>
      <c r="EJ13">
        <f t="shared" si="149"/>
        <v>1</v>
      </c>
      <c r="EK13">
        <f t="shared" si="150"/>
        <v>1</v>
      </c>
      <c r="EL13">
        <f t="shared" si="151"/>
        <v>1</v>
      </c>
      <c r="EM13">
        <f t="shared" si="152"/>
        <v>1</v>
      </c>
      <c r="EN13">
        <f t="shared" si="153"/>
        <v>12</v>
      </c>
    </row>
    <row r="14" spans="1:144" ht="14.25" customHeight="1" x14ac:dyDescent="0.25">
      <c r="A14" s="6" t="s">
        <v>44</v>
      </c>
      <c r="B14" s="6"/>
      <c r="C14" s="17" t="s">
        <v>45</v>
      </c>
      <c r="D14" s="18"/>
      <c r="E14" s="18"/>
      <c r="F14" s="9">
        <f t="shared" si="82"/>
        <v>443100</v>
      </c>
      <c r="G14" s="9">
        <f t="shared" si="82"/>
        <v>443097.95</v>
      </c>
      <c r="H14" s="13">
        <f t="shared" si="83"/>
        <v>99.999537350485227</v>
      </c>
      <c r="I14" s="7">
        <f t="shared" si="135"/>
        <v>0</v>
      </c>
      <c r="J14" s="7">
        <f t="shared" si="135"/>
        <v>0</v>
      </c>
      <c r="K14" s="13" t="e">
        <f t="shared" si="1"/>
        <v>#DIV/0!</v>
      </c>
      <c r="L14" s="23"/>
      <c r="M14" s="7"/>
      <c r="N14" s="13" t="e">
        <f t="shared" si="3"/>
        <v>#DIV/0!</v>
      </c>
      <c r="O14" s="6"/>
      <c r="P14" s="6"/>
      <c r="Q14" s="13" t="e">
        <f t="shared" si="5"/>
        <v>#DIV/0!</v>
      </c>
      <c r="R14" s="7"/>
      <c r="S14" s="7"/>
      <c r="T14" s="13" t="e">
        <f t="shared" si="7"/>
        <v>#DIV/0!</v>
      </c>
      <c r="U14" s="7">
        <f t="shared" si="138"/>
        <v>0</v>
      </c>
      <c r="V14" s="7">
        <f t="shared" si="138"/>
        <v>0</v>
      </c>
      <c r="W14" s="13" t="e">
        <f t="shared" si="9"/>
        <v>#DIV/0!</v>
      </c>
      <c r="X14" s="7"/>
      <c r="Y14" s="7"/>
      <c r="Z14" s="13" t="e">
        <f t="shared" si="11"/>
        <v>#DIV/0!</v>
      </c>
      <c r="AA14" s="7"/>
      <c r="AB14" s="7"/>
      <c r="AC14" s="13" t="e">
        <f t="shared" si="13"/>
        <v>#DIV/0!</v>
      </c>
      <c r="AD14" s="7"/>
      <c r="AE14" s="7"/>
      <c r="AF14" s="13" t="e">
        <f t="shared" si="15"/>
        <v>#DIV/0!</v>
      </c>
      <c r="AG14" s="7"/>
      <c r="AH14" s="7"/>
      <c r="AI14" s="13" t="e">
        <f t="shared" si="17"/>
        <v>#DIV/0!</v>
      </c>
      <c r="AJ14" s="7"/>
      <c r="AK14" s="7"/>
      <c r="AL14" s="13" t="e">
        <f t="shared" si="19"/>
        <v>#DIV/0!</v>
      </c>
      <c r="AM14" s="7"/>
      <c r="AN14" s="7"/>
      <c r="AO14" s="13" t="e">
        <f t="shared" si="21"/>
        <v>#DIV/0!</v>
      </c>
      <c r="AP14" s="7"/>
      <c r="AQ14" s="7"/>
      <c r="AR14" s="13" t="e">
        <f t="shared" si="23"/>
        <v>#DIV/0!</v>
      </c>
      <c r="AS14" s="13"/>
      <c r="AT14" s="13"/>
      <c r="AU14" s="13"/>
      <c r="AV14" s="7"/>
      <c r="AW14" s="7"/>
      <c r="AX14" s="13" t="e">
        <f t="shared" si="27"/>
        <v>#DIV/0!</v>
      </c>
      <c r="AY14" s="13"/>
      <c r="AZ14" s="13"/>
      <c r="BA14" s="13" t="e">
        <f t="shared" si="29"/>
        <v>#DIV/0!</v>
      </c>
      <c r="BB14" s="13">
        <f t="shared" si="139"/>
        <v>0</v>
      </c>
      <c r="BC14" s="13">
        <f t="shared" si="139"/>
        <v>0</v>
      </c>
      <c r="BD14" s="13" t="e">
        <f t="shared" si="31"/>
        <v>#DIV/0!</v>
      </c>
      <c r="BE14" s="7"/>
      <c r="BF14" s="7"/>
      <c r="BG14" s="13" t="e">
        <f t="shared" si="33"/>
        <v>#DIV/0!</v>
      </c>
      <c r="BH14" s="13"/>
      <c r="BI14" s="13"/>
      <c r="BJ14" s="13"/>
      <c r="BK14" s="14"/>
      <c r="BL14" s="14"/>
      <c r="BM14" s="13" t="e">
        <f t="shared" si="37"/>
        <v>#DIV/0!</v>
      </c>
      <c r="BN14" s="7">
        <f t="shared" si="140"/>
        <v>0</v>
      </c>
      <c r="BO14" s="7">
        <f t="shared" si="140"/>
        <v>0</v>
      </c>
      <c r="BP14" s="13" t="e">
        <f t="shared" si="39"/>
        <v>#DIV/0!</v>
      </c>
      <c r="BQ14" s="7"/>
      <c r="BR14" s="7"/>
      <c r="BS14" s="13" t="e">
        <f t="shared" si="41"/>
        <v>#DIV/0!</v>
      </c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13" t="e">
        <f t="shared" si="51"/>
        <v>#DIV/0!</v>
      </c>
      <c r="CI14" s="7">
        <f t="shared" si="137"/>
        <v>443100</v>
      </c>
      <c r="CJ14" s="7">
        <f t="shared" si="137"/>
        <v>443097.95</v>
      </c>
      <c r="CK14" s="13">
        <f t="shared" si="53"/>
        <v>99.999537350485227</v>
      </c>
      <c r="CL14" s="7"/>
      <c r="CM14" s="7"/>
      <c r="CN14" s="13" t="e">
        <f t="shared" si="55"/>
        <v>#DIV/0!</v>
      </c>
      <c r="CO14" s="7"/>
      <c r="CP14" s="7"/>
      <c r="CQ14" s="13" t="e">
        <f t="shared" si="57"/>
        <v>#DIV/0!</v>
      </c>
      <c r="CR14" s="7"/>
      <c r="CS14" s="7"/>
      <c r="CT14" s="13" t="e">
        <f t="shared" si="59"/>
        <v>#DIV/0!</v>
      </c>
      <c r="CU14" s="7"/>
      <c r="CV14" s="7"/>
      <c r="CW14" s="13" t="e">
        <f t="shared" si="61"/>
        <v>#DIV/0!</v>
      </c>
      <c r="CX14" s="7">
        <v>443100</v>
      </c>
      <c r="CY14" s="7">
        <v>443097.95</v>
      </c>
      <c r="CZ14" s="13">
        <f t="shared" si="63"/>
        <v>99.999537350485227</v>
      </c>
      <c r="DA14" s="7">
        <f t="shared" si="136"/>
        <v>0</v>
      </c>
      <c r="DB14" s="7">
        <f t="shared" si="136"/>
        <v>0</v>
      </c>
      <c r="DC14" s="13" t="e">
        <f t="shared" si="65"/>
        <v>#DIV/0!</v>
      </c>
      <c r="DD14" s="7"/>
      <c r="DE14" s="7"/>
      <c r="DF14" s="13" t="e">
        <f t="shared" si="67"/>
        <v>#DIV/0!</v>
      </c>
      <c r="DG14" s="7"/>
      <c r="DH14" s="7"/>
      <c r="DI14" s="13" t="e">
        <f t="shared" si="69"/>
        <v>#DIV/0!</v>
      </c>
      <c r="DJ14" s="7"/>
      <c r="DK14" s="7"/>
      <c r="DL14" s="13" t="e">
        <f t="shared" si="71"/>
        <v>#DIV/0!</v>
      </c>
      <c r="DM14" s="15"/>
      <c r="DN14" s="15"/>
      <c r="DO14" s="13" t="e">
        <f t="shared" si="73"/>
        <v>#DIV/0!</v>
      </c>
      <c r="DP14" s="7"/>
      <c r="DQ14" s="7"/>
      <c r="DR14" s="13" t="e">
        <f t="shared" si="75"/>
        <v>#DIV/0!</v>
      </c>
      <c r="DS14" s="7"/>
      <c r="DT14" s="7"/>
      <c r="DU14" s="13" t="e">
        <f t="shared" si="77"/>
        <v>#DIV/0!</v>
      </c>
      <c r="DV14" s="13"/>
      <c r="DW14" s="13"/>
      <c r="DX14" s="13" t="e">
        <f t="shared" si="79"/>
        <v>#DIV/0!</v>
      </c>
      <c r="DY14" s="7">
        <f t="shared" si="87"/>
        <v>443100</v>
      </c>
      <c r="DZ14" s="7">
        <f t="shared" si="87"/>
        <v>443097.95</v>
      </c>
      <c r="EA14" s="13">
        <f t="shared" si="81"/>
        <v>99.999537350485227</v>
      </c>
      <c r="EB14">
        <f t="shared" si="141"/>
        <v>1</v>
      </c>
      <c r="EC14">
        <f t="shared" si="142"/>
        <v>1</v>
      </c>
      <c r="ED14">
        <f t="shared" si="143"/>
        <v>1</v>
      </c>
      <c r="EE14">
        <f t="shared" si="144"/>
        <v>1</v>
      </c>
      <c r="EF14">
        <f t="shared" si="145"/>
        <v>1</v>
      </c>
      <c r="EG14">
        <f t="shared" si="146"/>
        <v>1</v>
      </c>
      <c r="EH14">
        <f t="shared" si="147"/>
        <v>1</v>
      </c>
      <c r="EI14">
        <f t="shared" si="148"/>
        <v>1</v>
      </c>
      <c r="EJ14">
        <f t="shared" si="149"/>
        <v>1</v>
      </c>
      <c r="EK14">
        <f t="shared" si="150"/>
        <v>1</v>
      </c>
      <c r="EL14">
        <f t="shared" si="151"/>
        <v>1</v>
      </c>
      <c r="EM14">
        <f t="shared" si="152"/>
        <v>1</v>
      </c>
      <c r="EN14">
        <f t="shared" si="153"/>
        <v>12</v>
      </c>
    </row>
    <row r="15" spans="1:144" ht="18" customHeight="1" x14ac:dyDescent="0.25">
      <c r="A15" s="6" t="s">
        <v>46</v>
      </c>
      <c r="B15" s="16">
        <v>870</v>
      </c>
      <c r="C15" s="17" t="s">
        <v>47</v>
      </c>
      <c r="D15" s="18"/>
      <c r="E15" s="18"/>
      <c r="F15" s="9">
        <f t="shared" si="82"/>
        <v>48000</v>
      </c>
      <c r="G15" s="9">
        <f t="shared" si="82"/>
        <v>0</v>
      </c>
      <c r="H15" s="13">
        <f t="shared" si="83"/>
        <v>0</v>
      </c>
      <c r="I15" s="7">
        <f t="shared" si="135"/>
        <v>0</v>
      </c>
      <c r="J15" s="7">
        <f t="shared" si="135"/>
        <v>0</v>
      </c>
      <c r="K15" s="13" t="e">
        <f t="shared" si="1"/>
        <v>#DIV/0!</v>
      </c>
      <c r="L15" s="7"/>
      <c r="M15" s="7"/>
      <c r="N15" s="13" t="e">
        <f t="shared" si="3"/>
        <v>#DIV/0!</v>
      </c>
      <c r="O15" s="6"/>
      <c r="P15" s="6"/>
      <c r="Q15" s="13" t="e">
        <f t="shared" si="5"/>
        <v>#DIV/0!</v>
      </c>
      <c r="R15" s="7"/>
      <c r="S15" s="7"/>
      <c r="T15" s="13" t="e">
        <f t="shared" si="7"/>
        <v>#DIV/0!</v>
      </c>
      <c r="U15" s="7">
        <f t="shared" si="138"/>
        <v>0</v>
      </c>
      <c r="V15" s="7">
        <f t="shared" si="138"/>
        <v>0</v>
      </c>
      <c r="W15" s="13" t="e">
        <f t="shared" si="9"/>
        <v>#DIV/0!</v>
      </c>
      <c r="X15" s="7"/>
      <c r="Y15" s="7"/>
      <c r="Z15" s="13" t="e">
        <f t="shared" si="11"/>
        <v>#DIV/0!</v>
      </c>
      <c r="AA15" s="7"/>
      <c r="AB15" s="7"/>
      <c r="AC15" s="13" t="e">
        <f t="shared" si="13"/>
        <v>#DIV/0!</v>
      </c>
      <c r="AD15" s="7"/>
      <c r="AE15" s="7"/>
      <c r="AF15" s="13" t="e">
        <f t="shared" si="15"/>
        <v>#DIV/0!</v>
      </c>
      <c r="AG15" s="7"/>
      <c r="AH15" s="7"/>
      <c r="AI15" s="13" t="e">
        <f t="shared" si="17"/>
        <v>#DIV/0!</v>
      </c>
      <c r="AJ15" s="7"/>
      <c r="AK15" s="7"/>
      <c r="AL15" s="13" t="e">
        <f t="shared" si="19"/>
        <v>#DIV/0!</v>
      </c>
      <c r="AM15" s="7"/>
      <c r="AN15" s="7"/>
      <c r="AO15" s="13" t="e">
        <f t="shared" si="21"/>
        <v>#DIV/0!</v>
      </c>
      <c r="AP15" s="7"/>
      <c r="AQ15" s="7"/>
      <c r="AR15" s="13" t="e">
        <f t="shared" si="23"/>
        <v>#DIV/0!</v>
      </c>
      <c r="AS15" s="13"/>
      <c r="AT15" s="13"/>
      <c r="AU15" s="13"/>
      <c r="AV15" s="7"/>
      <c r="AW15" s="7"/>
      <c r="AX15" s="13" t="e">
        <f t="shared" si="27"/>
        <v>#DIV/0!</v>
      </c>
      <c r="AY15" s="13"/>
      <c r="AZ15" s="13"/>
      <c r="BA15" s="13" t="e">
        <f t="shared" si="29"/>
        <v>#DIV/0!</v>
      </c>
      <c r="BB15" s="13">
        <f t="shared" si="139"/>
        <v>0</v>
      </c>
      <c r="BC15" s="13">
        <f t="shared" si="139"/>
        <v>0</v>
      </c>
      <c r="BD15" s="13" t="e">
        <f t="shared" si="31"/>
        <v>#DIV/0!</v>
      </c>
      <c r="BE15" s="7"/>
      <c r="BF15" s="7"/>
      <c r="BG15" s="13" t="e">
        <f t="shared" si="33"/>
        <v>#DIV/0!</v>
      </c>
      <c r="BH15" s="13"/>
      <c r="BI15" s="13"/>
      <c r="BJ15" s="13"/>
      <c r="BK15" s="14"/>
      <c r="BL15" s="14"/>
      <c r="BM15" s="13" t="e">
        <f t="shared" si="37"/>
        <v>#DIV/0!</v>
      </c>
      <c r="BN15" s="7">
        <f t="shared" si="140"/>
        <v>0</v>
      </c>
      <c r="BO15" s="7">
        <f t="shared" si="140"/>
        <v>0</v>
      </c>
      <c r="BP15" s="13" t="e">
        <f t="shared" si="39"/>
        <v>#DIV/0!</v>
      </c>
      <c r="BQ15" s="7"/>
      <c r="BR15" s="7"/>
      <c r="BS15" s="13" t="e">
        <f t="shared" si="41"/>
        <v>#DIV/0!</v>
      </c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13" t="e">
        <f t="shared" si="51"/>
        <v>#DIV/0!</v>
      </c>
      <c r="CI15" s="7">
        <f t="shared" si="137"/>
        <v>48000</v>
      </c>
      <c r="CJ15" s="7">
        <f t="shared" si="137"/>
        <v>0</v>
      </c>
      <c r="CK15" s="13">
        <f t="shared" si="53"/>
        <v>0</v>
      </c>
      <c r="CL15" s="7"/>
      <c r="CM15" s="7"/>
      <c r="CN15" s="13" t="e">
        <f t="shared" si="55"/>
        <v>#DIV/0!</v>
      </c>
      <c r="CO15" s="7"/>
      <c r="CP15" s="7"/>
      <c r="CQ15" s="13" t="e">
        <f t="shared" si="57"/>
        <v>#DIV/0!</v>
      </c>
      <c r="CR15" s="7"/>
      <c r="CS15" s="7"/>
      <c r="CT15" s="13" t="e">
        <f t="shared" si="59"/>
        <v>#DIV/0!</v>
      </c>
      <c r="CU15" s="7"/>
      <c r="CV15" s="7"/>
      <c r="CW15" s="13" t="e">
        <f t="shared" si="61"/>
        <v>#DIV/0!</v>
      </c>
      <c r="CX15" s="7">
        <v>48000</v>
      </c>
      <c r="CY15" s="7"/>
      <c r="CZ15" s="13">
        <f t="shared" si="63"/>
        <v>0</v>
      </c>
      <c r="DA15" s="7">
        <f t="shared" si="136"/>
        <v>0</v>
      </c>
      <c r="DB15" s="7">
        <f t="shared" si="136"/>
        <v>0</v>
      </c>
      <c r="DC15" s="13" t="e">
        <f t="shared" si="65"/>
        <v>#DIV/0!</v>
      </c>
      <c r="DD15" s="7"/>
      <c r="DE15" s="7"/>
      <c r="DF15" s="13" t="e">
        <f t="shared" si="67"/>
        <v>#DIV/0!</v>
      </c>
      <c r="DG15" s="7"/>
      <c r="DH15" s="7"/>
      <c r="DI15" s="13" t="e">
        <f t="shared" si="69"/>
        <v>#DIV/0!</v>
      </c>
      <c r="DJ15" s="7"/>
      <c r="DK15" s="7"/>
      <c r="DL15" s="13" t="e">
        <f t="shared" si="71"/>
        <v>#DIV/0!</v>
      </c>
      <c r="DM15" s="15"/>
      <c r="DN15" s="15"/>
      <c r="DO15" s="13" t="e">
        <f t="shared" si="73"/>
        <v>#DIV/0!</v>
      </c>
      <c r="DP15" s="7"/>
      <c r="DQ15" s="7"/>
      <c r="DR15" s="13" t="e">
        <f t="shared" si="75"/>
        <v>#DIV/0!</v>
      </c>
      <c r="DS15" s="7"/>
      <c r="DT15" s="7"/>
      <c r="DU15" s="13" t="e">
        <f t="shared" si="77"/>
        <v>#DIV/0!</v>
      </c>
      <c r="DV15" s="13"/>
      <c r="DW15" s="13"/>
      <c r="DX15" s="13" t="e">
        <f t="shared" si="79"/>
        <v>#DIV/0!</v>
      </c>
      <c r="DY15" s="7">
        <f t="shared" si="87"/>
        <v>48000</v>
      </c>
      <c r="DZ15" s="7">
        <f t="shared" si="87"/>
        <v>0</v>
      </c>
      <c r="EA15" s="13">
        <f t="shared" si="81"/>
        <v>0</v>
      </c>
      <c r="EB15">
        <f t="shared" si="141"/>
        <v>1</v>
      </c>
      <c r="EC15">
        <f t="shared" si="142"/>
        <v>1</v>
      </c>
      <c r="ED15">
        <f t="shared" si="143"/>
        <v>1</v>
      </c>
      <c r="EE15">
        <f t="shared" si="144"/>
        <v>1</v>
      </c>
      <c r="EF15">
        <f t="shared" si="145"/>
        <v>1</v>
      </c>
      <c r="EG15">
        <f t="shared" si="146"/>
        <v>1</v>
      </c>
      <c r="EH15">
        <f t="shared" si="147"/>
        <v>1</v>
      </c>
      <c r="EI15">
        <f t="shared" si="148"/>
        <v>1</v>
      </c>
      <c r="EJ15">
        <f t="shared" si="149"/>
        <v>1</v>
      </c>
      <c r="EK15">
        <f t="shared" si="150"/>
        <v>1</v>
      </c>
      <c r="EL15">
        <f t="shared" si="151"/>
        <v>1</v>
      </c>
      <c r="EM15">
        <f t="shared" si="152"/>
        <v>1</v>
      </c>
      <c r="EN15">
        <f t="shared" si="153"/>
        <v>12</v>
      </c>
    </row>
    <row r="16" spans="1:144" ht="16.5" customHeight="1" x14ac:dyDescent="0.25">
      <c r="A16" s="6" t="s">
        <v>48</v>
      </c>
      <c r="B16" s="16">
        <v>244</v>
      </c>
      <c r="C16" s="17" t="s">
        <v>49</v>
      </c>
      <c r="D16" s="18"/>
      <c r="E16" s="18"/>
      <c r="F16" s="9">
        <f t="shared" si="82"/>
        <v>70000</v>
      </c>
      <c r="G16" s="9">
        <f t="shared" si="82"/>
        <v>4243</v>
      </c>
      <c r="H16" s="13">
        <f t="shared" si="83"/>
        <v>6.0614285714285714</v>
      </c>
      <c r="I16" s="7">
        <f t="shared" si="135"/>
        <v>0</v>
      </c>
      <c r="J16" s="7">
        <f t="shared" si="135"/>
        <v>0</v>
      </c>
      <c r="K16" s="13" t="e">
        <f t="shared" si="1"/>
        <v>#DIV/0!</v>
      </c>
      <c r="L16" s="7"/>
      <c r="M16" s="7"/>
      <c r="N16" s="13" t="e">
        <f t="shared" si="3"/>
        <v>#DIV/0!</v>
      </c>
      <c r="O16" s="6"/>
      <c r="P16" s="6"/>
      <c r="Q16" s="13" t="e">
        <f t="shared" si="5"/>
        <v>#DIV/0!</v>
      </c>
      <c r="R16" s="7"/>
      <c r="S16" s="7"/>
      <c r="T16" s="13" t="e">
        <f t="shared" si="7"/>
        <v>#DIV/0!</v>
      </c>
      <c r="U16" s="7">
        <f t="shared" si="138"/>
        <v>70000</v>
      </c>
      <c r="V16" s="7">
        <f t="shared" si="138"/>
        <v>4243</v>
      </c>
      <c r="W16" s="13">
        <f t="shared" si="9"/>
        <v>6.0614285714285714</v>
      </c>
      <c r="X16" s="7"/>
      <c r="Y16" s="7"/>
      <c r="Z16" s="13" t="e">
        <f t="shared" si="11"/>
        <v>#DIV/0!</v>
      </c>
      <c r="AA16" s="7"/>
      <c r="AB16" s="7"/>
      <c r="AC16" s="13" t="e">
        <f t="shared" si="13"/>
        <v>#DIV/0!</v>
      </c>
      <c r="AD16" s="7"/>
      <c r="AE16" s="7"/>
      <c r="AF16" s="13" t="e">
        <f t="shared" si="15"/>
        <v>#DIV/0!</v>
      </c>
      <c r="AG16" s="7"/>
      <c r="AH16" s="7"/>
      <c r="AI16" s="13" t="e">
        <f t="shared" si="17"/>
        <v>#DIV/0!</v>
      </c>
      <c r="AJ16" s="7"/>
      <c r="AK16" s="7"/>
      <c r="AL16" s="13" t="e">
        <f t="shared" si="19"/>
        <v>#DIV/0!</v>
      </c>
      <c r="AM16" s="7"/>
      <c r="AN16" s="7"/>
      <c r="AO16" s="13" t="e">
        <f t="shared" si="21"/>
        <v>#DIV/0!</v>
      </c>
      <c r="AP16" s="7">
        <f>70000</f>
        <v>70000</v>
      </c>
      <c r="AQ16" s="7">
        <f>4243</f>
        <v>4243</v>
      </c>
      <c r="AR16" s="13">
        <f t="shared" si="23"/>
        <v>6.0614285714285714</v>
      </c>
      <c r="AS16" s="13"/>
      <c r="AT16" s="13"/>
      <c r="AU16" s="13"/>
      <c r="AV16" s="7"/>
      <c r="AW16" s="7"/>
      <c r="AX16" s="13" t="e">
        <f t="shared" si="27"/>
        <v>#DIV/0!</v>
      </c>
      <c r="AY16" s="13"/>
      <c r="AZ16" s="13"/>
      <c r="BA16" s="13" t="e">
        <f t="shared" si="29"/>
        <v>#DIV/0!</v>
      </c>
      <c r="BB16" s="13">
        <f t="shared" si="139"/>
        <v>0</v>
      </c>
      <c r="BC16" s="13">
        <f t="shared" si="139"/>
        <v>0</v>
      </c>
      <c r="BD16" s="13" t="e">
        <f t="shared" si="31"/>
        <v>#DIV/0!</v>
      </c>
      <c r="BE16" s="7"/>
      <c r="BF16" s="7"/>
      <c r="BG16" s="13" t="e">
        <f t="shared" si="33"/>
        <v>#DIV/0!</v>
      </c>
      <c r="BH16" s="13"/>
      <c r="BI16" s="13"/>
      <c r="BJ16" s="13"/>
      <c r="BK16" s="14"/>
      <c r="BL16" s="14"/>
      <c r="BM16" s="13" t="e">
        <f t="shared" si="37"/>
        <v>#DIV/0!</v>
      </c>
      <c r="BN16" s="7">
        <f t="shared" si="140"/>
        <v>0</v>
      </c>
      <c r="BO16" s="7">
        <f t="shared" si="140"/>
        <v>0</v>
      </c>
      <c r="BP16" s="13" t="e">
        <f t="shared" si="39"/>
        <v>#DIV/0!</v>
      </c>
      <c r="BQ16" s="7"/>
      <c r="BR16" s="7"/>
      <c r="BS16" s="13" t="e">
        <f t="shared" si="41"/>
        <v>#DIV/0!</v>
      </c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13" t="e">
        <f t="shared" si="51"/>
        <v>#DIV/0!</v>
      </c>
      <c r="CI16" s="7">
        <f t="shared" si="137"/>
        <v>0</v>
      </c>
      <c r="CJ16" s="7">
        <f t="shared" si="137"/>
        <v>0</v>
      </c>
      <c r="CK16" s="13" t="e">
        <f t="shared" si="53"/>
        <v>#DIV/0!</v>
      </c>
      <c r="CL16" s="7"/>
      <c r="CM16" s="7"/>
      <c r="CN16" s="13" t="e">
        <f t="shared" si="55"/>
        <v>#DIV/0!</v>
      </c>
      <c r="CO16" s="7"/>
      <c r="CP16" s="7"/>
      <c r="CQ16" s="13" t="e">
        <f t="shared" si="57"/>
        <v>#DIV/0!</v>
      </c>
      <c r="CR16" s="7"/>
      <c r="CS16" s="7"/>
      <c r="CT16" s="13" t="e">
        <f t="shared" si="59"/>
        <v>#DIV/0!</v>
      </c>
      <c r="CU16" s="7"/>
      <c r="CV16" s="7"/>
      <c r="CW16" s="13" t="e">
        <f t="shared" si="61"/>
        <v>#DIV/0!</v>
      </c>
      <c r="CX16" s="7"/>
      <c r="CY16" s="7"/>
      <c r="CZ16" s="13" t="e">
        <f t="shared" si="63"/>
        <v>#DIV/0!</v>
      </c>
      <c r="DA16" s="7">
        <f t="shared" si="136"/>
        <v>700</v>
      </c>
      <c r="DB16" s="7">
        <f t="shared" si="136"/>
        <v>0</v>
      </c>
      <c r="DC16" s="13">
        <f t="shared" si="65"/>
        <v>0</v>
      </c>
      <c r="DD16" s="7"/>
      <c r="DE16" s="7"/>
      <c r="DF16" s="13" t="e">
        <f t="shared" si="67"/>
        <v>#DIV/0!</v>
      </c>
      <c r="DG16" s="7"/>
      <c r="DH16" s="7"/>
      <c r="DI16" s="13" t="e">
        <f t="shared" si="69"/>
        <v>#DIV/0!</v>
      </c>
      <c r="DJ16" s="7"/>
      <c r="DK16" s="7"/>
      <c r="DL16" s="13" t="e">
        <f t="shared" si="71"/>
        <v>#DIV/0!</v>
      </c>
      <c r="DM16" s="15"/>
      <c r="DN16" s="15"/>
      <c r="DO16" s="13" t="e">
        <f t="shared" si="73"/>
        <v>#DIV/0!</v>
      </c>
      <c r="DP16" s="7"/>
      <c r="DQ16" s="7"/>
      <c r="DR16" s="13" t="e">
        <f t="shared" si="75"/>
        <v>#DIV/0!</v>
      </c>
      <c r="DS16" s="7">
        <v>700</v>
      </c>
      <c r="DT16" s="7"/>
      <c r="DU16" s="13">
        <f t="shared" si="77"/>
        <v>0</v>
      </c>
      <c r="DV16" s="13"/>
      <c r="DW16" s="13"/>
      <c r="DX16" s="13" t="e">
        <f t="shared" si="79"/>
        <v>#DIV/0!</v>
      </c>
      <c r="DY16" s="7">
        <f t="shared" si="87"/>
        <v>70700</v>
      </c>
      <c r="DZ16" s="7">
        <f t="shared" si="87"/>
        <v>4243</v>
      </c>
      <c r="EA16" s="13">
        <f t="shared" si="81"/>
        <v>6.0014144271570018</v>
      </c>
      <c r="EB16">
        <f t="shared" si="141"/>
        <v>1</v>
      </c>
      <c r="EC16">
        <f t="shared" si="142"/>
        <v>1</v>
      </c>
      <c r="ED16">
        <f t="shared" si="143"/>
        <v>1</v>
      </c>
      <c r="EE16">
        <f t="shared" si="144"/>
        <v>1</v>
      </c>
      <c r="EF16">
        <f t="shared" si="145"/>
        <v>1</v>
      </c>
      <c r="EG16">
        <f t="shared" si="146"/>
        <v>1</v>
      </c>
      <c r="EH16">
        <f t="shared" si="147"/>
        <v>1</v>
      </c>
      <c r="EI16">
        <f t="shared" si="148"/>
        <v>1</v>
      </c>
      <c r="EJ16">
        <f t="shared" si="149"/>
        <v>1</v>
      </c>
      <c r="EK16">
        <f t="shared" si="150"/>
        <v>1</v>
      </c>
      <c r="EL16">
        <f t="shared" si="151"/>
        <v>1</v>
      </c>
      <c r="EM16">
        <f t="shared" si="152"/>
        <v>1</v>
      </c>
      <c r="EN16">
        <f t="shared" si="153"/>
        <v>12</v>
      </c>
    </row>
    <row r="17" spans="1:144" ht="15.75" customHeight="1" x14ac:dyDescent="0.25">
      <c r="A17" s="14" t="s">
        <v>50</v>
      </c>
      <c r="B17" s="14"/>
      <c r="C17" s="24" t="s">
        <v>51</v>
      </c>
      <c r="D17" s="25"/>
      <c r="E17" s="25"/>
      <c r="F17" s="11">
        <f>SUM(F18:F19)</f>
        <v>313900</v>
      </c>
      <c r="G17" s="11">
        <f>SUM(G18:G19)</f>
        <v>78000</v>
      </c>
      <c r="H17" s="13">
        <f t="shared" si="83"/>
        <v>24.848677922905384</v>
      </c>
      <c r="I17" s="11">
        <f>SUM(I18:I19)</f>
        <v>303100</v>
      </c>
      <c r="J17" s="11">
        <f>SUM(J18:J19)</f>
        <v>77100</v>
      </c>
      <c r="K17" s="13">
        <f t="shared" si="1"/>
        <v>25.437149455625207</v>
      </c>
      <c r="L17" s="11">
        <f>SUM(L18:L19)</f>
        <v>232800</v>
      </c>
      <c r="M17" s="11">
        <f>SUM(M18:M19)</f>
        <v>59516</v>
      </c>
      <c r="N17" s="13">
        <f t="shared" si="3"/>
        <v>25.565292096219931</v>
      </c>
      <c r="O17" s="11">
        <f>SUM(O18:O19)</f>
        <v>0</v>
      </c>
      <c r="P17" s="11">
        <f>SUM(P18:P19)</f>
        <v>0</v>
      </c>
      <c r="Q17" s="13" t="e">
        <f t="shared" si="5"/>
        <v>#DIV/0!</v>
      </c>
      <c r="R17" s="11">
        <f>SUM(R18:R19)</f>
        <v>70300</v>
      </c>
      <c r="S17" s="11">
        <f>SUM(S18:S19)</f>
        <v>17584</v>
      </c>
      <c r="T17" s="13">
        <f t="shared" si="7"/>
        <v>25.012802275960173</v>
      </c>
      <c r="U17" s="11">
        <f>SUM(U18:U19)</f>
        <v>10800</v>
      </c>
      <c r="V17" s="11">
        <f>SUM(V18:V19)</f>
        <v>900</v>
      </c>
      <c r="W17" s="13">
        <f t="shared" si="9"/>
        <v>8.3333333333333321</v>
      </c>
      <c r="X17" s="11">
        <f>SUM(X18:X19)</f>
        <v>7200</v>
      </c>
      <c r="Y17" s="11">
        <f>SUM(Y18:Y19)</f>
        <v>0</v>
      </c>
      <c r="Z17" s="13">
        <f t="shared" si="11"/>
        <v>0</v>
      </c>
      <c r="AA17" s="11">
        <f>SUM(AA18:AA19)</f>
        <v>3600</v>
      </c>
      <c r="AB17" s="11">
        <f>SUM(AB18:AB19)</f>
        <v>900</v>
      </c>
      <c r="AC17" s="13">
        <f t="shared" si="13"/>
        <v>25</v>
      </c>
      <c r="AD17" s="11">
        <f>SUM(AD18:AD19)</f>
        <v>0</v>
      </c>
      <c r="AE17" s="11">
        <f>SUM(AE18:AE19)</f>
        <v>0</v>
      </c>
      <c r="AF17" s="13" t="e">
        <f t="shared" si="15"/>
        <v>#DIV/0!</v>
      </c>
      <c r="AG17" s="11">
        <f>SUM(AG18:AG19)</f>
        <v>0</v>
      </c>
      <c r="AH17" s="11">
        <f>SUM(AH18:AH19)</f>
        <v>0</v>
      </c>
      <c r="AI17" s="13" t="e">
        <f t="shared" si="17"/>
        <v>#DIV/0!</v>
      </c>
      <c r="AJ17" s="11">
        <f>SUM(AJ18:AJ19)</f>
        <v>0</v>
      </c>
      <c r="AK17" s="11">
        <f>SUM(AK18:AK19)</f>
        <v>0</v>
      </c>
      <c r="AL17" s="13" t="e">
        <f t="shared" si="19"/>
        <v>#DIV/0!</v>
      </c>
      <c r="AM17" s="11">
        <f>SUM(AM18:AM19)</f>
        <v>0</v>
      </c>
      <c r="AN17" s="11">
        <f>SUM(AN18:AN19)</f>
        <v>0</v>
      </c>
      <c r="AO17" s="13" t="e">
        <f t="shared" si="21"/>
        <v>#DIV/0!</v>
      </c>
      <c r="AP17" s="11">
        <f>SUM(AP18:AP19)</f>
        <v>0</v>
      </c>
      <c r="AQ17" s="11">
        <f>SUM(AQ18:AQ19)</f>
        <v>0</v>
      </c>
      <c r="AR17" s="13" t="e">
        <f t="shared" si="23"/>
        <v>#DIV/0!</v>
      </c>
      <c r="AS17" s="13"/>
      <c r="AT17" s="13"/>
      <c r="AU17" s="13"/>
      <c r="AV17" s="11">
        <f>SUM(AV18:AV19)</f>
        <v>0</v>
      </c>
      <c r="AW17" s="11">
        <f>SUM(AW18:AW19)</f>
        <v>0</v>
      </c>
      <c r="AX17" s="13" t="e">
        <f t="shared" si="27"/>
        <v>#DIV/0!</v>
      </c>
      <c r="AY17" s="13"/>
      <c r="AZ17" s="13"/>
      <c r="BA17" s="13" t="e">
        <f t="shared" si="29"/>
        <v>#DIV/0!</v>
      </c>
      <c r="BB17" s="11">
        <f>SUM(BB18:BB19)</f>
        <v>0</v>
      </c>
      <c r="BC17" s="11">
        <f>SUM(BC18:BC19)</f>
        <v>0</v>
      </c>
      <c r="BD17" s="13" t="e">
        <f t="shared" si="31"/>
        <v>#DIV/0!</v>
      </c>
      <c r="BE17" s="11">
        <f>SUM(BE18:BE19)</f>
        <v>0</v>
      </c>
      <c r="BF17" s="11">
        <f>SUM(BF18:BF19)</f>
        <v>0</v>
      </c>
      <c r="BG17" s="13" t="e">
        <f t="shared" si="33"/>
        <v>#DIV/0!</v>
      </c>
      <c r="BH17" s="13"/>
      <c r="BI17" s="13"/>
      <c r="BJ17" s="13"/>
      <c r="BK17" s="11">
        <f>SUM(BK18:BK19)</f>
        <v>0</v>
      </c>
      <c r="BL17" s="11">
        <f>SUM(BL18:BL19)</f>
        <v>0</v>
      </c>
      <c r="BM17" s="13" t="e">
        <f t="shared" si="37"/>
        <v>#DIV/0!</v>
      </c>
      <c r="BN17" s="11">
        <f>SUM(BN18:BN19)</f>
        <v>0</v>
      </c>
      <c r="BO17" s="11">
        <f>SUM(BO18:BO19)</f>
        <v>0</v>
      </c>
      <c r="BP17" s="13" t="e">
        <f t="shared" si="39"/>
        <v>#DIV/0!</v>
      </c>
      <c r="BQ17" s="11">
        <f>SUM(BQ18:BQ19)</f>
        <v>0</v>
      </c>
      <c r="BR17" s="11">
        <f>SUM(BR18:BR19)</f>
        <v>0</v>
      </c>
      <c r="BS17" s="13" t="e">
        <f t="shared" si="41"/>
        <v>#DIV/0!</v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1">
        <f>SUM(CF18:CF19)</f>
        <v>0</v>
      </c>
      <c r="CG17" s="11">
        <f>SUM(CG18:CG19)</f>
        <v>0</v>
      </c>
      <c r="CH17" s="13" t="e">
        <f t="shared" si="51"/>
        <v>#DIV/0!</v>
      </c>
      <c r="CI17" s="11">
        <f>SUM(CI18:CI19)</f>
        <v>0</v>
      </c>
      <c r="CJ17" s="11">
        <f>SUM(CJ18:CJ19)</f>
        <v>0</v>
      </c>
      <c r="CK17" s="13" t="e">
        <f t="shared" si="53"/>
        <v>#DIV/0!</v>
      </c>
      <c r="CL17" s="7">
        <f t="shared" ref="CL17:CM17" si="154">SUM(CL18:CL19)</f>
        <v>0</v>
      </c>
      <c r="CM17" s="7">
        <f t="shared" si="154"/>
        <v>0</v>
      </c>
      <c r="CN17" s="13" t="e">
        <f t="shared" si="55"/>
        <v>#DIV/0!</v>
      </c>
      <c r="CO17" s="7">
        <f t="shared" ref="CO17:CP17" si="155">SUM(CO18:CO19)</f>
        <v>0</v>
      </c>
      <c r="CP17" s="7">
        <f t="shared" si="155"/>
        <v>0</v>
      </c>
      <c r="CQ17" s="13" t="e">
        <f t="shared" si="57"/>
        <v>#DIV/0!</v>
      </c>
      <c r="CR17" s="7">
        <f t="shared" ref="CR17:CS17" si="156">SUM(CR18:CR19)</f>
        <v>0</v>
      </c>
      <c r="CS17" s="7">
        <f t="shared" si="156"/>
        <v>0</v>
      </c>
      <c r="CT17" s="13" t="e">
        <f t="shared" si="59"/>
        <v>#DIV/0!</v>
      </c>
      <c r="CU17" s="7">
        <f t="shared" ref="CU17:CV17" si="157">SUM(CU18:CU19)</f>
        <v>0</v>
      </c>
      <c r="CV17" s="7">
        <f t="shared" si="157"/>
        <v>0</v>
      </c>
      <c r="CW17" s="13" t="e">
        <f t="shared" si="61"/>
        <v>#DIV/0!</v>
      </c>
      <c r="CX17" s="7">
        <f t="shared" ref="CX17:CY17" si="158">SUM(CX18:CX19)</f>
        <v>0</v>
      </c>
      <c r="CY17" s="7">
        <f t="shared" si="158"/>
        <v>0</v>
      </c>
      <c r="CZ17" s="13" t="e">
        <f t="shared" si="63"/>
        <v>#DIV/0!</v>
      </c>
      <c r="DA17" s="11">
        <f>SUM(DA18:DA19)</f>
        <v>0</v>
      </c>
      <c r="DB17" s="11">
        <f>SUM(DB18:DB19)</f>
        <v>0</v>
      </c>
      <c r="DC17" s="13" t="e">
        <f t="shared" si="65"/>
        <v>#DIV/0!</v>
      </c>
      <c r="DD17" s="11">
        <f>SUM(DD18:DD19)</f>
        <v>0</v>
      </c>
      <c r="DE17" s="11">
        <f>SUM(DE18:DE19)</f>
        <v>0</v>
      </c>
      <c r="DF17" s="13" t="e">
        <f t="shared" si="67"/>
        <v>#DIV/0!</v>
      </c>
      <c r="DG17" s="11">
        <f>SUM(DG18:DG19)</f>
        <v>0</v>
      </c>
      <c r="DH17" s="11">
        <f>SUM(DH18:DH19)</f>
        <v>0</v>
      </c>
      <c r="DI17" s="13" t="e">
        <f t="shared" si="69"/>
        <v>#DIV/0!</v>
      </c>
      <c r="DJ17" s="11">
        <f>SUM(DJ18:DJ19)</f>
        <v>0</v>
      </c>
      <c r="DK17" s="11">
        <f>SUM(DK18:DK19)</f>
        <v>0</v>
      </c>
      <c r="DL17" s="13" t="e">
        <f t="shared" si="71"/>
        <v>#DIV/0!</v>
      </c>
      <c r="DM17" s="11">
        <f>SUM(DM18:DM19)</f>
        <v>0</v>
      </c>
      <c r="DN17" s="11">
        <f>SUM(DN18:DN19)</f>
        <v>0</v>
      </c>
      <c r="DO17" s="13" t="e">
        <f t="shared" si="73"/>
        <v>#DIV/0!</v>
      </c>
      <c r="DP17" s="11">
        <f>SUM(DP18:DP19)</f>
        <v>0</v>
      </c>
      <c r="DQ17" s="11">
        <f>SUM(DQ18:DQ19)</f>
        <v>0</v>
      </c>
      <c r="DR17" s="13" t="e">
        <f t="shared" si="75"/>
        <v>#DIV/0!</v>
      </c>
      <c r="DS17" s="11">
        <f>SUM(DS18:DS19)</f>
        <v>0</v>
      </c>
      <c r="DT17" s="11">
        <f>SUM(DT18:DT19)</f>
        <v>0</v>
      </c>
      <c r="DU17" s="13" t="e">
        <f t="shared" si="77"/>
        <v>#DIV/0!</v>
      </c>
      <c r="DV17" s="11">
        <f>SUM(DV18:DV19)</f>
        <v>0</v>
      </c>
      <c r="DW17" s="11">
        <f>SUM(DW18:DW19)</f>
        <v>0</v>
      </c>
      <c r="DX17" s="13" t="e">
        <f t="shared" si="79"/>
        <v>#DIV/0!</v>
      </c>
      <c r="DY17" s="11">
        <f>SUM(DY18:DY19)</f>
        <v>313900</v>
      </c>
      <c r="DZ17" s="11">
        <f>SUM(DZ18:DZ19)</f>
        <v>78000</v>
      </c>
      <c r="EA17" s="13">
        <f t="shared" si="81"/>
        <v>24.848677922905384</v>
      </c>
      <c r="EB17">
        <f t="shared" si="141"/>
        <v>1</v>
      </c>
      <c r="EC17">
        <f t="shared" si="142"/>
        <v>1</v>
      </c>
      <c r="ED17">
        <f t="shared" si="143"/>
        <v>1</v>
      </c>
      <c r="EE17">
        <f t="shared" si="144"/>
        <v>1</v>
      </c>
      <c r="EF17">
        <f t="shared" si="145"/>
        <v>1</v>
      </c>
      <c r="EG17">
        <f t="shared" si="146"/>
        <v>1</v>
      </c>
      <c r="EH17">
        <f t="shared" si="147"/>
        <v>1</v>
      </c>
      <c r="EI17">
        <f t="shared" si="148"/>
        <v>1</v>
      </c>
      <c r="EJ17">
        <f t="shared" si="149"/>
        <v>1</v>
      </c>
      <c r="EK17">
        <f t="shared" si="150"/>
        <v>1</v>
      </c>
      <c r="EL17">
        <f t="shared" si="151"/>
        <v>1</v>
      </c>
      <c r="EM17">
        <f t="shared" si="152"/>
        <v>1</v>
      </c>
      <c r="EN17">
        <f t="shared" si="153"/>
        <v>12</v>
      </c>
    </row>
    <row r="18" spans="1:144" ht="29.25" customHeight="1" x14ac:dyDescent="0.25">
      <c r="A18" s="6" t="s">
        <v>52</v>
      </c>
      <c r="B18" s="16" t="s">
        <v>53</v>
      </c>
      <c r="C18" s="17" t="s">
        <v>54</v>
      </c>
      <c r="D18" s="25"/>
      <c r="E18" s="25"/>
      <c r="F18" s="9">
        <f>I18+U18+BB18+BN18+CI18+BK18</f>
        <v>303100</v>
      </c>
      <c r="G18" s="9">
        <f>J18+V18+BC18+BO18+CJ18+BL18</f>
        <v>77100</v>
      </c>
      <c r="H18" s="13">
        <f t="shared" si="83"/>
        <v>25.437149455625207</v>
      </c>
      <c r="I18" s="7">
        <f t="shared" ref="I18:J19" si="159">L18+O18+R18</f>
        <v>303100</v>
      </c>
      <c r="J18" s="7">
        <f t="shared" si="159"/>
        <v>77100</v>
      </c>
      <c r="K18" s="13">
        <f t="shared" si="1"/>
        <v>25.437149455625207</v>
      </c>
      <c r="L18" s="7">
        <v>232800</v>
      </c>
      <c r="M18" s="7">
        <f>29408+30108</f>
        <v>59516</v>
      </c>
      <c r="N18" s="13">
        <f t="shared" si="3"/>
        <v>25.565292096219931</v>
      </c>
      <c r="O18" s="7"/>
      <c r="P18" s="7"/>
      <c r="Q18" s="13" t="e">
        <f t="shared" si="5"/>
        <v>#DIV/0!</v>
      </c>
      <c r="R18" s="7">
        <v>70300</v>
      </c>
      <c r="S18" s="7">
        <f>5861.22*3+0.34</f>
        <v>17584</v>
      </c>
      <c r="T18" s="13">
        <f t="shared" si="7"/>
        <v>25.012802275960173</v>
      </c>
      <c r="U18" s="7">
        <f>X18+AA18+AD18+AG18+AM18+AP18+AJ18</f>
        <v>0</v>
      </c>
      <c r="V18" s="7">
        <f>Y18+AB18+AE18+AH18+AN18+AQ18+AK18</f>
        <v>0</v>
      </c>
      <c r="W18" s="13" t="e">
        <f t="shared" si="9"/>
        <v>#DIV/0!</v>
      </c>
      <c r="X18" s="7"/>
      <c r="Y18" s="7"/>
      <c r="Z18" s="13" t="e">
        <f t="shared" si="11"/>
        <v>#DIV/0!</v>
      </c>
      <c r="AA18" s="7"/>
      <c r="AB18" s="7"/>
      <c r="AC18" s="13" t="e">
        <f t="shared" si="13"/>
        <v>#DIV/0!</v>
      </c>
      <c r="AD18" s="7"/>
      <c r="AE18" s="7"/>
      <c r="AF18" s="13" t="e">
        <f t="shared" si="15"/>
        <v>#DIV/0!</v>
      </c>
      <c r="AG18" s="11"/>
      <c r="AH18" s="11"/>
      <c r="AI18" s="13" t="e">
        <f t="shared" si="17"/>
        <v>#DIV/0!</v>
      </c>
      <c r="AJ18" s="7"/>
      <c r="AK18" s="7"/>
      <c r="AL18" s="13" t="e">
        <f t="shared" si="19"/>
        <v>#DIV/0!</v>
      </c>
      <c r="AM18" s="7"/>
      <c r="AN18" s="7"/>
      <c r="AO18" s="13" t="e">
        <f t="shared" si="21"/>
        <v>#DIV/0!</v>
      </c>
      <c r="AP18" s="7"/>
      <c r="AQ18" s="7"/>
      <c r="AR18" s="13" t="e">
        <f t="shared" si="23"/>
        <v>#DIV/0!</v>
      </c>
      <c r="AS18" s="13"/>
      <c r="AT18" s="13"/>
      <c r="AU18" s="13"/>
      <c r="AV18" s="7"/>
      <c r="AW18" s="7"/>
      <c r="AX18" s="13" t="e">
        <f t="shared" si="27"/>
        <v>#DIV/0!</v>
      </c>
      <c r="AY18" s="13"/>
      <c r="AZ18" s="13"/>
      <c r="BA18" s="13" t="e">
        <f t="shared" si="29"/>
        <v>#DIV/0!</v>
      </c>
      <c r="BB18" s="13">
        <f>BE18</f>
        <v>0</v>
      </c>
      <c r="BC18" s="13">
        <f>BF18</f>
        <v>0</v>
      </c>
      <c r="BD18" s="13" t="e">
        <f t="shared" si="31"/>
        <v>#DIV/0!</v>
      </c>
      <c r="BE18" s="11"/>
      <c r="BF18" s="11"/>
      <c r="BG18" s="13" t="e">
        <f t="shared" si="33"/>
        <v>#DIV/0!</v>
      </c>
      <c r="BH18" s="13"/>
      <c r="BI18" s="13"/>
      <c r="BJ18" s="13"/>
      <c r="BK18" s="14"/>
      <c r="BL18" s="14"/>
      <c r="BM18" s="13" t="e">
        <f t="shared" si="37"/>
        <v>#DIV/0!</v>
      </c>
      <c r="BN18" s="7">
        <f>BQ18+CF18</f>
        <v>0</v>
      </c>
      <c r="BO18" s="7">
        <f>BR18+CG18</f>
        <v>0</v>
      </c>
      <c r="BP18" s="13" t="e">
        <f t="shared" si="39"/>
        <v>#DIV/0!</v>
      </c>
      <c r="BQ18" s="11"/>
      <c r="BR18" s="11"/>
      <c r="BS18" s="13" t="e">
        <f t="shared" si="41"/>
        <v>#DIV/0!</v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3" t="e">
        <f t="shared" si="51"/>
        <v>#DIV/0!</v>
      </c>
      <c r="CI18" s="7">
        <f t="shared" ref="CI18:CJ19" si="160">CL18+CO18+CR18+CU18+CX18</f>
        <v>0</v>
      </c>
      <c r="CJ18" s="7">
        <f t="shared" si="160"/>
        <v>0</v>
      </c>
      <c r="CK18" s="13" t="e">
        <f t="shared" si="53"/>
        <v>#DIV/0!</v>
      </c>
      <c r="CL18" s="7"/>
      <c r="CM18" s="7"/>
      <c r="CN18" s="13" t="e">
        <f t="shared" si="55"/>
        <v>#DIV/0!</v>
      </c>
      <c r="CO18" s="7"/>
      <c r="CP18" s="7"/>
      <c r="CQ18" s="13" t="e">
        <f t="shared" si="57"/>
        <v>#DIV/0!</v>
      </c>
      <c r="CR18" s="7"/>
      <c r="CS18" s="7"/>
      <c r="CT18" s="13" t="e">
        <f t="shared" si="59"/>
        <v>#DIV/0!</v>
      </c>
      <c r="CU18" s="7"/>
      <c r="CV18" s="7"/>
      <c r="CW18" s="13" t="e">
        <f t="shared" si="61"/>
        <v>#DIV/0!</v>
      </c>
      <c r="CX18" s="7"/>
      <c r="CY18" s="7"/>
      <c r="CZ18" s="13" t="e">
        <f t="shared" si="63"/>
        <v>#DIV/0!</v>
      </c>
      <c r="DA18" s="7">
        <f t="shared" ref="DA18:DB19" si="161">DD18+DG18+DJ18+DM18+DP18+DS18+DV18</f>
        <v>0</v>
      </c>
      <c r="DB18" s="7">
        <f t="shared" si="161"/>
        <v>0</v>
      </c>
      <c r="DC18" s="13" t="e">
        <f t="shared" si="65"/>
        <v>#DIV/0!</v>
      </c>
      <c r="DD18" s="7"/>
      <c r="DE18" s="7"/>
      <c r="DF18" s="13" t="e">
        <f t="shared" si="67"/>
        <v>#DIV/0!</v>
      </c>
      <c r="DG18" s="11"/>
      <c r="DH18" s="11"/>
      <c r="DI18" s="13" t="e">
        <f t="shared" si="69"/>
        <v>#DIV/0!</v>
      </c>
      <c r="DJ18" s="11"/>
      <c r="DK18" s="11"/>
      <c r="DL18" s="13" t="e">
        <f t="shared" si="71"/>
        <v>#DIV/0!</v>
      </c>
      <c r="DM18" s="26"/>
      <c r="DN18" s="26"/>
      <c r="DO18" s="13" t="e">
        <f t="shared" si="73"/>
        <v>#DIV/0!</v>
      </c>
      <c r="DP18" s="7">
        <f>2000-1000+2000-3000</f>
        <v>0</v>
      </c>
      <c r="DQ18" s="7"/>
      <c r="DR18" s="13" t="e">
        <f t="shared" si="75"/>
        <v>#DIV/0!</v>
      </c>
      <c r="DS18" s="7"/>
      <c r="DT18" s="7"/>
      <c r="DU18" s="13" t="e">
        <f t="shared" si="77"/>
        <v>#DIV/0!</v>
      </c>
      <c r="DV18" s="13"/>
      <c r="DW18" s="13"/>
      <c r="DX18" s="13" t="e">
        <f t="shared" si="79"/>
        <v>#DIV/0!</v>
      </c>
      <c r="DY18" s="7">
        <f>I18+U18+BB18+BN18+CI18+DA18+BK18</f>
        <v>303100</v>
      </c>
      <c r="DZ18" s="7">
        <f>J18+V18+BC18+BO18+CJ18+DB18+BL18</f>
        <v>77100</v>
      </c>
      <c r="EA18" s="13">
        <f t="shared" si="81"/>
        <v>25.437149455625207</v>
      </c>
      <c r="EB18">
        <f t="shared" si="141"/>
        <v>1</v>
      </c>
      <c r="EC18">
        <f t="shared" si="142"/>
        <v>1</v>
      </c>
      <c r="ED18">
        <f t="shared" si="143"/>
        <v>1</v>
      </c>
      <c r="EE18">
        <f t="shared" si="144"/>
        <v>1</v>
      </c>
      <c r="EF18">
        <f t="shared" si="145"/>
        <v>1</v>
      </c>
      <c r="EG18">
        <f t="shared" si="146"/>
        <v>1</v>
      </c>
      <c r="EH18">
        <f t="shared" si="147"/>
        <v>1</v>
      </c>
      <c r="EI18">
        <f t="shared" si="148"/>
        <v>1</v>
      </c>
      <c r="EJ18">
        <f t="shared" si="149"/>
        <v>1</v>
      </c>
      <c r="EK18">
        <f t="shared" si="150"/>
        <v>1</v>
      </c>
      <c r="EL18">
        <f t="shared" si="151"/>
        <v>1</v>
      </c>
      <c r="EM18">
        <f t="shared" si="152"/>
        <v>1</v>
      </c>
      <c r="EN18">
        <f t="shared" si="153"/>
        <v>12</v>
      </c>
    </row>
    <row r="19" spans="1:144" ht="15.75" customHeight="1" x14ac:dyDescent="0.25">
      <c r="A19" s="6"/>
      <c r="B19" s="16">
        <v>244</v>
      </c>
      <c r="C19" s="17" t="s">
        <v>41</v>
      </c>
      <c r="D19" s="25"/>
      <c r="E19" s="25"/>
      <c r="F19" s="9">
        <f>I19+U19+BB19+BN19+CI19+BK19</f>
        <v>10800</v>
      </c>
      <c r="G19" s="9">
        <f>J19+V19+BC19+BO19+CJ19+BL19</f>
        <v>900</v>
      </c>
      <c r="H19" s="13">
        <f t="shared" si="83"/>
        <v>8.3333333333333321</v>
      </c>
      <c r="I19" s="7">
        <f t="shared" si="159"/>
        <v>0</v>
      </c>
      <c r="J19" s="7">
        <f t="shared" si="159"/>
        <v>0</v>
      </c>
      <c r="K19" s="13" t="e">
        <f t="shared" si="1"/>
        <v>#DIV/0!</v>
      </c>
      <c r="L19" s="7"/>
      <c r="M19" s="7"/>
      <c r="N19" s="13" t="e">
        <f t="shared" si="3"/>
        <v>#DIV/0!</v>
      </c>
      <c r="O19" s="7"/>
      <c r="P19" s="7"/>
      <c r="Q19" s="13" t="e">
        <f t="shared" si="5"/>
        <v>#DIV/0!</v>
      </c>
      <c r="R19" s="7"/>
      <c r="S19" s="7"/>
      <c r="T19" s="13" t="e">
        <f t="shared" si="7"/>
        <v>#DIV/0!</v>
      </c>
      <c r="U19" s="7">
        <f>X19+AA19+AD19+AG19+AM19+AP19+AJ19</f>
        <v>10800</v>
      </c>
      <c r="V19" s="7">
        <f>Y19+AB19+AE19+AH19+AN19+AQ19+AK19</f>
        <v>900</v>
      </c>
      <c r="W19" s="13">
        <f t="shared" si="9"/>
        <v>8.3333333333333321</v>
      </c>
      <c r="X19" s="7">
        <f>8000-800</f>
        <v>7200</v>
      </c>
      <c r="Y19" s="7"/>
      <c r="Z19" s="13">
        <f t="shared" si="11"/>
        <v>0</v>
      </c>
      <c r="AA19" s="7">
        <f>2800+800</f>
        <v>3600</v>
      </c>
      <c r="AB19" s="7">
        <f>900</f>
        <v>900</v>
      </c>
      <c r="AC19" s="13">
        <f t="shared" si="13"/>
        <v>25</v>
      </c>
      <c r="AD19" s="7"/>
      <c r="AE19" s="7"/>
      <c r="AF19" s="13" t="e">
        <f t="shared" si="15"/>
        <v>#DIV/0!</v>
      </c>
      <c r="AG19" s="11"/>
      <c r="AH19" s="11"/>
      <c r="AI19" s="13" t="e">
        <f t="shared" si="17"/>
        <v>#DIV/0!</v>
      </c>
      <c r="AJ19" s="7"/>
      <c r="AK19" s="7"/>
      <c r="AL19" s="13" t="e">
        <f t="shared" si="19"/>
        <v>#DIV/0!</v>
      </c>
      <c r="AM19" s="7"/>
      <c r="AN19" s="7"/>
      <c r="AO19" s="13" t="e">
        <f t="shared" si="21"/>
        <v>#DIV/0!</v>
      </c>
      <c r="AP19" s="7"/>
      <c r="AQ19" s="7"/>
      <c r="AR19" s="13" t="e">
        <f t="shared" si="23"/>
        <v>#DIV/0!</v>
      </c>
      <c r="AS19" s="13"/>
      <c r="AT19" s="13"/>
      <c r="AU19" s="13"/>
      <c r="AV19" s="7"/>
      <c r="AW19" s="7"/>
      <c r="AX19" s="13" t="e">
        <f t="shared" si="27"/>
        <v>#DIV/0!</v>
      </c>
      <c r="AY19" s="13"/>
      <c r="AZ19" s="13"/>
      <c r="BA19" s="13" t="e">
        <f t="shared" si="29"/>
        <v>#DIV/0!</v>
      </c>
      <c r="BB19" s="13">
        <f>BE19</f>
        <v>0</v>
      </c>
      <c r="BC19" s="13">
        <f>BF19</f>
        <v>0</v>
      </c>
      <c r="BD19" s="13" t="e">
        <f t="shared" si="31"/>
        <v>#DIV/0!</v>
      </c>
      <c r="BE19" s="11"/>
      <c r="BF19" s="11"/>
      <c r="BG19" s="13" t="e">
        <f t="shared" si="33"/>
        <v>#DIV/0!</v>
      </c>
      <c r="BH19" s="13"/>
      <c r="BI19" s="13"/>
      <c r="BJ19" s="13"/>
      <c r="BK19" s="14"/>
      <c r="BL19" s="14"/>
      <c r="BM19" s="13" t="e">
        <f t="shared" si="37"/>
        <v>#DIV/0!</v>
      </c>
      <c r="BN19" s="7">
        <f>BQ19+CF19</f>
        <v>0</v>
      </c>
      <c r="BO19" s="7">
        <f>BR19+CG19</f>
        <v>0</v>
      </c>
      <c r="BP19" s="13" t="e">
        <f t="shared" si="39"/>
        <v>#DIV/0!</v>
      </c>
      <c r="BQ19" s="11"/>
      <c r="BR19" s="11"/>
      <c r="BS19" s="13" t="e">
        <f t="shared" si="41"/>
        <v>#DIV/0!</v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3" t="e">
        <f t="shared" si="51"/>
        <v>#DIV/0!</v>
      </c>
      <c r="CI19" s="7">
        <f t="shared" si="160"/>
        <v>0</v>
      </c>
      <c r="CJ19" s="7">
        <f t="shared" si="160"/>
        <v>0</v>
      </c>
      <c r="CK19" s="13" t="e">
        <f t="shared" si="53"/>
        <v>#DIV/0!</v>
      </c>
      <c r="CL19" s="7"/>
      <c r="CM19" s="7"/>
      <c r="CN19" s="13" t="e">
        <f t="shared" si="55"/>
        <v>#DIV/0!</v>
      </c>
      <c r="CO19" s="7"/>
      <c r="CP19" s="7"/>
      <c r="CQ19" s="13" t="e">
        <f t="shared" si="57"/>
        <v>#DIV/0!</v>
      </c>
      <c r="CR19" s="7"/>
      <c r="CS19" s="7"/>
      <c r="CT19" s="13" t="e">
        <f t="shared" si="59"/>
        <v>#DIV/0!</v>
      </c>
      <c r="CU19" s="7"/>
      <c r="CV19" s="7"/>
      <c r="CW19" s="13" t="e">
        <f t="shared" si="61"/>
        <v>#DIV/0!</v>
      </c>
      <c r="CX19" s="7"/>
      <c r="CY19" s="7"/>
      <c r="CZ19" s="13" t="e">
        <f t="shared" si="63"/>
        <v>#DIV/0!</v>
      </c>
      <c r="DA19" s="7">
        <f t="shared" si="161"/>
        <v>0</v>
      </c>
      <c r="DB19" s="7">
        <f t="shared" si="161"/>
        <v>0</v>
      </c>
      <c r="DC19" s="13" t="e">
        <f t="shared" si="65"/>
        <v>#DIV/0!</v>
      </c>
      <c r="DD19" s="7"/>
      <c r="DE19" s="7"/>
      <c r="DF19" s="13" t="e">
        <f t="shared" si="67"/>
        <v>#DIV/0!</v>
      </c>
      <c r="DG19" s="11"/>
      <c r="DH19" s="11"/>
      <c r="DI19" s="13" t="e">
        <f t="shared" si="69"/>
        <v>#DIV/0!</v>
      </c>
      <c r="DJ19" s="11"/>
      <c r="DK19" s="11"/>
      <c r="DL19" s="13" t="e">
        <f t="shared" si="71"/>
        <v>#DIV/0!</v>
      </c>
      <c r="DM19" s="26"/>
      <c r="DN19" s="26"/>
      <c r="DO19" s="13" t="e">
        <f t="shared" si="73"/>
        <v>#DIV/0!</v>
      </c>
      <c r="DP19" s="7"/>
      <c r="DQ19" s="7"/>
      <c r="DR19" s="13" t="e">
        <f t="shared" si="75"/>
        <v>#DIV/0!</v>
      </c>
      <c r="DS19" s="7"/>
      <c r="DT19" s="45"/>
      <c r="DU19" s="13" t="e">
        <f t="shared" si="77"/>
        <v>#DIV/0!</v>
      </c>
      <c r="DV19" s="13"/>
      <c r="DW19" s="13"/>
      <c r="DX19" s="13" t="e">
        <f t="shared" si="79"/>
        <v>#DIV/0!</v>
      </c>
      <c r="DY19" s="7">
        <f>I19+U19+BB19+BN19+CI19+DA19+BK19</f>
        <v>10800</v>
      </c>
      <c r="DZ19" s="7">
        <f>J19+V19+BC19+BO19+CJ19+DB19+BL19</f>
        <v>900</v>
      </c>
      <c r="EA19" s="13">
        <f t="shared" si="81"/>
        <v>8.3333333333333321</v>
      </c>
      <c r="EB19">
        <f t="shared" si="141"/>
        <v>1</v>
      </c>
      <c r="EC19">
        <f t="shared" si="142"/>
        <v>1</v>
      </c>
      <c r="ED19">
        <f t="shared" si="143"/>
        <v>1</v>
      </c>
      <c r="EE19">
        <f t="shared" si="144"/>
        <v>1</v>
      </c>
      <c r="EF19">
        <f t="shared" si="145"/>
        <v>1</v>
      </c>
      <c r="EG19">
        <f t="shared" si="146"/>
        <v>1</v>
      </c>
      <c r="EH19">
        <f t="shared" si="147"/>
        <v>1</v>
      </c>
      <c r="EI19">
        <f t="shared" si="148"/>
        <v>1</v>
      </c>
      <c r="EJ19">
        <f t="shared" si="149"/>
        <v>1</v>
      </c>
      <c r="EK19">
        <f t="shared" si="150"/>
        <v>1</v>
      </c>
      <c r="EL19">
        <f t="shared" si="151"/>
        <v>1</v>
      </c>
      <c r="EM19">
        <f t="shared" si="152"/>
        <v>1</v>
      </c>
      <c r="EN19">
        <f t="shared" si="153"/>
        <v>12</v>
      </c>
    </row>
    <row r="20" spans="1:144" x14ac:dyDescent="0.25">
      <c r="A20" s="14" t="s">
        <v>55</v>
      </c>
      <c r="B20" s="14"/>
      <c r="C20" s="14" t="s">
        <v>56</v>
      </c>
      <c r="D20" s="14"/>
      <c r="E20" s="14"/>
      <c r="F20" s="11">
        <f>F21+F24+F25</f>
        <v>3795343</v>
      </c>
      <c r="G20" s="11">
        <f>G21+G24+G25</f>
        <v>17500</v>
      </c>
      <c r="H20" s="11">
        <f t="shared" ref="H20:BS20" si="162">H21+H24+H25</f>
        <v>25</v>
      </c>
      <c r="I20" s="11">
        <f t="shared" si="162"/>
        <v>66600</v>
      </c>
      <c r="J20" s="11">
        <f t="shared" si="162"/>
        <v>17500</v>
      </c>
      <c r="K20" s="11" t="e">
        <f t="shared" si="162"/>
        <v>#DIV/0!</v>
      </c>
      <c r="L20" s="11">
        <f t="shared" si="162"/>
        <v>51200</v>
      </c>
      <c r="M20" s="11">
        <f t="shared" si="162"/>
        <v>13440.84</v>
      </c>
      <c r="N20" s="11" t="e">
        <f t="shared" si="162"/>
        <v>#DIV/0!</v>
      </c>
      <c r="O20" s="11">
        <f t="shared" si="162"/>
        <v>0</v>
      </c>
      <c r="P20" s="11">
        <f t="shared" si="162"/>
        <v>0</v>
      </c>
      <c r="Q20" s="11" t="e">
        <f t="shared" si="162"/>
        <v>#DIV/0!</v>
      </c>
      <c r="R20" s="11">
        <f t="shared" si="162"/>
        <v>15400</v>
      </c>
      <c r="S20" s="11">
        <f t="shared" si="162"/>
        <v>4059.16</v>
      </c>
      <c r="T20" s="11" t="e">
        <f t="shared" si="162"/>
        <v>#DIV/0!</v>
      </c>
      <c r="U20" s="11">
        <f t="shared" si="162"/>
        <v>3728743</v>
      </c>
      <c r="V20" s="11">
        <f t="shared" si="162"/>
        <v>0</v>
      </c>
      <c r="W20" s="11">
        <f t="shared" si="162"/>
        <v>0</v>
      </c>
      <c r="X20" s="11">
        <f t="shared" si="162"/>
        <v>3400</v>
      </c>
      <c r="Y20" s="11">
        <f t="shared" si="162"/>
        <v>0</v>
      </c>
      <c r="Z20" s="11" t="e">
        <f t="shared" si="162"/>
        <v>#DIV/0!</v>
      </c>
      <c r="AA20" s="11">
        <f t="shared" si="162"/>
        <v>0</v>
      </c>
      <c r="AB20" s="11">
        <f t="shared" si="162"/>
        <v>0</v>
      </c>
      <c r="AC20" s="11" t="e">
        <f t="shared" si="162"/>
        <v>#DIV/0!</v>
      </c>
      <c r="AD20" s="11">
        <f t="shared" si="162"/>
        <v>0</v>
      </c>
      <c r="AE20" s="11">
        <f t="shared" si="162"/>
        <v>0</v>
      </c>
      <c r="AF20" s="11" t="e">
        <f t="shared" si="162"/>
        <v>#DIV/0!</v>
      </c>
      <c r="AG20" s="11">
        <f t="shared" si="162"/>
        <v>0</v>
      </c>
      <c r="AH20" s="11">
        <f t="shared" si="162"/>
        <v>0</v>
      </c>
      <c r="AI20" s="11" t="e">
        <f t="shared" si="162"/>
        <v>#DIV/0!</v>
      </c>
      <c r="AJ20" s="11">
        <f t="shared" si="162"/>
        <v>0</v>
      </c>
      <c r="AK20" s="11">
        <f t="shared" si="162"/>
        <v>0</v>
      </c>
      <c r="AL20" s="11" t="e">
        <f t="shared" si="162"/>
        <v>#DIV/0!</v>
      </c>
      <c r="AM20" s="11">
        <f t="shared" si="162"/>
        <v>3724643</v>
      </c>
      <c r="AN20" s="11">
        <f t="shared" si="162"/>
        <v>0</v>
      </c>
      <c r="AO20" s="11" t="e">
        <f t="shared" si="162"/>
        <v>#DIV/0!</v>
      </c>
      <c r="AP20" s="11">
        <f t="shared" si="162"/>
        <v>700</v>
      </c>
      <c r="AQ20" s="11">
        <f t="shared" si="162"/>
        <v>0</v>
      </c>
      <c r="AR20" s="11" t="e">
        <f t="shared" si="162"/>
        <v>#DIV/0!</v>
      </c>
      <c r="AS20" s="11">
        <f t="shared" si="162"/>
        <v>0</v>
      </c>
      <c r="AT20" s="11">
        <f t="shared" si="162"/>
        <v>0</v>
      </c>
      <c r="AU20" s="11" t="e">
        <f t="shared" si="162"/>
        <v>#DIV/0!</v>
      </c>
      <c r="AV20" s="11">
        <f t="shared" si="162"/>
        <v>0</v>
      </c>
      <c r="AW20" s="11">
        <f t="shared" si="162"/>
        <v>0</v>
      </c>
      <c r="AX20" s="11" t="e">
        <f t="shared" si="162"/>
        <v>#DIV/0!</v>
      </c>
      <c r="AY20" s="11">
        <f t="shared" si="162"/>
        <v>0</v>
      </c>
      <c r="AZ20" s="11">
        <f t="shared" si="162"/>
        <v>0</v>
      </c>
      <c r="BA20" s="11" t="e">
        <f t="shared" si="162"/>
        <v>#DIV/0!</v>
      </c>
      <c r="BB20" s="11">
        <f t="shared" si="162"/>
        <v>0</v>
      </c>
      <c r="BC20" s="11">
        <f t="shared" si="162"/>
        <v>0</v>
      </c>
      <c r="BD20" s="11" t="e">
        <f t="shared" si="162"/>
        <v>#DIV/0!</v>
      </c>
      <c r="BE20" s="11">
        <f t="shared" si="162"/>
        <v>0</v>
      </c>
      <c r="BF20" s="11">
        <f t="shared" si="162"/>
        <v>0</v>
      </c>
      <c r="BG20" s="11" t="e">
        <f t="shared" si="162"/>
        <v>#DIV/0!</v>
      </c>
      <c r="BH20" s="11">
        <f t="shared" si="162"/>
        <v>0</v>
      </c>
      <c r="BI20" s="11">
        <f t="shared" si="162"/>
        <v>0</v>
      </c>
      <c r="BJ20" s="11" t="e">
        <f t="shared" si="162"/>
        <v>#DIV/0!</v>
      </c>
      <c r="BK20" s="11">
        <f t="shared" si="162"/>
        <v>0</v>
      </c>
      <c r="BL20" s="11">
        <f t="shared" si="162"/>
        <v>0</v>
      </c>
      <c r="BM20" s="11" t="e">
        <f t="shared" si="162"/>
        <v>#DIV/0!</v>
      </c>
      <c r="BN20" s="11">
        <f t="shared" si="162"/>
        <v>0</v>
      </c>
      <c r="BO20" s="11">
        <f t="shared" si="162"/>
        <v>0</v>
      </c>
      <c r="BP20" s="11" t="e">
        <f t="shared" si="162"/>
        <v>#DIV/0!</v>
      </c>
      <c r="BQ20" s="11">
        <f t="shared" si="162"/>
        <v>0</v>
      </c>
      <c r="BR20" s="11">
        <f t="shared" si="162"/>
        <v>0</v>
      </c>
      <c r="BS20" s="11" t="e">
        <f t="shared" si="162"/>
        <v>#DIV/0!</v>
      </c>
      <c r="BT20" s="11">
        <f t="shared" ref="BT20:EA20" si="163">BT21+BT24+BT25</f>
        <v>0</v>
      </c>
      <c r="BU20" s="11">
        <f t="shared" si="163"/>
        <v>0</v>
      </c>
      <c r="BV20" s="11" t="e">
        <f t="shared" si="163"/>
        <v>#DIV/0!</v>
      </c>
      <c r="BW20" s="11">
        <f t="shared" si="163"/>
        <v>0</v>
      </c>
      <c r="BX20" s="11">
        <f t="shared" si="163"/>
        <v>0</v>
      </c>
      <c r="BY20" s="11" t="e">
        <f t="shared" si="163"/>
        <v>#DIV/0!</v>
      </c>
      <c r="BZ20" s="11">
        <f t="shared" si="163"/>
        <v>0</v>
      </c>
      <c r="CA20" s="11">
        <f t="shared" si="163"/>
        <v>0</v>
      </c>
      <c r="CB20" s="11" t="e">
        <f t="shared" si="163"/>
        <v>#DIV/0!</v>
      </c>
      <c r="CC20" s="11">
        <f t="shared" si="163"/>
        <v>0</v>
      </c>
      <c r="CD20" s="11">
        <f t="shared" si="163"/>
        <v>0</v>
      </c>
      <c r="CE20" s="11" t="e">
        <f t="shared" si="163"/>
        <v>#DIV/0!</v>
      </c>
      <c r="CF20" s="11">
        <f t="shared" si="163"/>
        <v>0</v>
      </c>
      <c r="CG20" s="11">
        <f t="shared" si="163"/>
        <v>0</v>
      </c>
      <c r="CH20" s="11" t="e">
        <f t="shared" si="163"/>
        <v>#DIV/0!</v>
      </c>
      <c r="CI20" s="11">
        <f t="shared" si="163"/>
        <v>0</v>
      </c>
      <c r="CJ20" s="11">
        <f t="shared" si="163"/>
        <v>0</v>
      </c>
      <c r="CK20" s="11" t="e">
        <f t="shared" si="163"/>
        <v>#DIV/0!</v>
      </c>
      <c r="CL20" s="11">
        <f t="shared" si="163"/>
        <v>0</v>
      </c>
      <c r="CM20" s="11">
        <f t="shared" si="163"/>
        <v>0</v>
      </c>
      <c r="CN20" s="11" t="e">
        <f t="shared" si="163"/>
        <v>#DIV/0!</v>
      </c>
      <c r="CO20" s="11">
        <f t="shared" si="163"/>
        <v>0</v>
      </c>
      <c r="CP20" s="11">
        <f t="shared" si="163"/>
        <v>0</v>
      </c>
      <c r="CQ20" s="11" t="e">
        <f t="shared" si="163"/>
        <v>#DIV/0!</v>
      </c>
      <c r="CR20" s="11">
        <f t="shared" si="163"/>
        <v>0</v>
      </c>
      <c r="CS20" s="11">
        <f t="shared" si="163"/>
        <v>0</v>
      </c>
      <c r="CT20" s="11" t="e">
        <f t="shared" si="163"/>
        <v>#DIV/0!</v>
      </c>
      <c r="CU20" s="11">
        <f t="shared" si="163"/>
        <v>0</v>
      </c>
      <c r="CV20" s="11">
        <f t="shared" si="163"/>
        <v>0</v>
      </c>
      <c r="CW20" s="11" t="e">
        <f t="shared" si="163"/>
        <v>#DIV/0!</v>
      </c>
      <c r="CX20" s="11">
        <f t="shared" si="163"/>
        <v>0</v>
      </c>
      <c r="CY20" s="11">
        <f t="shared" si="163"/>
        <v>0</v>
      </c>
      <c r="CZ20" s="11" t="e">
        <f t="shared" si="163"/>
        <v>#DIV/0!</v>
      </c>
      <c r="DA20" s="11">
        <f t="shared" si="163"/>
        <v>0</v>
      </c>
      <c r="DB20" s="11">
        <f t="shared" si="163"/>
        <v>0</v>
      </c>
      <c r="DC20" s="11" t="e">
        <f t="shared" si="163"/>
        <v>#DIV/0!</v>
      </c>
      <c r="DD20" s="11">
        <f t="shared" si="163"/>
        <v>0</v>
      </c>
      <c r="DE20" s="11">
        <f t="shared" si="163"/>
        <v>0</v>
      </c>
      <c r="DF20" s="11" t="e">
        <f t="shared" si="163"/>
        <v>#DIV/0!</v>
      </c>
      <c r="DG20" s="11">
        <f t="shared" si="163"/>
        <v>0</v>
      </c>
      <c r="DH20" s="11">
        <f t="shared" si="163"/>
        <v>0</v>
      </c>
      <c r="DI20" s="11" t="e">
        <f t="shared" si="163"/>
        <v>#DIV/0!</v>
      </c>
      <c r="DJ20" s="11">
        <f t="shared" si="163"/>
        <v>0</v>
      </c>
      <c r="DK20" s="11">
        <f t="shared" si="163"/>
        <v>0</v>
      </c>
      <c r="DL20" s="11" t="e">
        <f t="shared" si="163"/>
        <v>#DIV/0!</v>
      </c>
      <c r="DM20" s="11">
        <f t="shared" si="163"/>
        <v>0</v>
      </c>
      <c r="DN20" s="11">
        <f t="shared" si="163"/>
        <v>0</v>
      </c>
      <c r="DO20" s="11" t="e">
        <f t="shared" si="163"/>
        <v>#DIV/0!</v>
      </c>
      <c r="DP20" s="11">
        <f t="shared" si="163"/>
        <v>0</v>
      </c>
      <c r="DQ20" s="11">
        <f t="shared" si="163"/>
        <v>0</v>
      </c>
      <c r="DR20" s="11" t="e">
        <f t="shared" si="163"/>
        <v>#DIV/0!</v>
      </c>
      <c r="DS20" s="11">
        <f t="shared" si="163"/>
        <v>0</v>
      </c>
      <c r="DT20" s="11">
        <f t="shared" si="163"/>
        <v>0</v>
      </c>
      <c r="DU20" s="11" t="e">
        <f t="shared" si="163"/>
        <v>#DIV/0!</v>
      </c>
      <c r="DV20" s="11">
        <f t="shared" si="163"/>
        <v>0</v>
      </c>
      <c r="DW20" s="11">
        <f t="shared" si="163"/>
        <v>0</v>
      </c>
      <c r="DX20" s="11" t="e">
        <f t="shared" si="163"/>
        <v>#DIV/0!</v>
      </c>
      <c r="DY20" s="11">
        <f t="shared" si="163"/>
        <v>3795343</v>
      </c>
      <c r="DZ20" s="11">
        <f t="shared" si="163"/>
        <v>17500</v>
      </c>
      <c r="EA20" s="11">
        <f t="shared" si="163"/>
        <v>25</v>
      </c>
      <c r="EB20">
        <f t="shared" si="141"/>
        <v>1</v>
      </c>
      <c r="EC20">
        <f t="shared" si="142"/>
        <v>1</v>
      </c>
      <c r="ED20">
        <f t="shared" si="143"/>
        <v>1</v>
      </c>
      <c r="EE20">
        <f t="shared" si="144"/>
        <v>1</v>
      </c>
      <c r="EF20">
        <f t="shared" si="145"/>
        <v>1</v>
      </c>
      <c r="EG20">
        <f t="shared" si="146"/>
        <v>1</v>
      </c>
      <c r="EH20">
        <f t="shared" si="147"/>
        <v>1</v>
      </c>
      <c r="EI20">
        <f t="shared" si="148"/>
        <v>1</v>
      </c>
      <c r="EJ20">
        <f t="shared" si="149"/>
        <v>1</v>
      </c>
      <c r="EK20">
        <f t="shared" si="150"/>
        <v>1</v>
      </c>
      <c r="EL20">
        <f t="shared" si="151"/>
        <v>1</v>
      </c>
      <c r="EM20">
        <f t="shared" si="152"/>
        <v>1</v>
      </c>
      <c r="EN20">
        <f t="shared" si="153"/>
        <v>12</v>
      </c>
    </row>
    <row r="21" spans="1:144" x14ac:dyDescent="0.25">
      <c r="A21" s="6" t="s">
        <v>57</v>
      </c>
      <c r="B21" s="14"/>
      <c r="C21" s="6" t="s">
        <v>35</v>
      </c>
      <c r="D21" s="14"/>
      <c r="E21" s="14"/>
      <c r="F21" s="9">
        <f>F22+F23</f>
        <v>70000</v>
      </c>
      <c r="G21" s="9">
        <f>G22+G23</f>
        <v>17500</v>
      </c>
      <c r="H21" s="13">
        <f t="shared" si="83"/>
        <v>25</v>
      </c>
      <c r="I21" s="9">
        <f t="shared" ref="I21:J21" si="164">I22+I23</f>
        <v>66600</v>
      </c>
      <c r="J21" s="9">
        <f t="shared" si="164"/>
        <v>17500</v>
      </c>
      <c r="K21" s="13">
        <f t="shared" si="1"/>
        <v>26.276276276276278</v>
      </c>
      <c r="L21" s="9">
        <f t="shared" ref="L21:M21" si="165">L22+L23</f>
        <v>51200</v>
      </c>
      <c r="M21" s="9">
        <f t="shared" si="165"/>
        <v>13440.84</v>
      </c>
      <c r="N21" s="13">
        <f t="shared" si="3"/>
        <v>26.251640625</v>
      </c>
      <c r="O21" s="9">
        <f t="shared" ref="O21:P21" si="166">O22+O23</f>
        <v>0</v>
      </c>
      <c r="P21" s="9">
        <f t="shared" si="166"/>
        <v>0</v>
      </c>
      <c r="Q21" s="13" t="e">
        <f t="shared" si="5"/>
        <v>#DIV/0!</v>
      </c>
      <c r="R21" s="9">
        <f t="shared" ref="R21:S21" si="167">R22+R23</f>
        <v>15400</v>
      </c>
      <c r="S21" s="9">
        <f t="shared" si="167"/>
        <v>4059.16</v>
      </c>
      <c r="T21" s="13">
        <f t="shared" si="7"/>
        <v>26.358181818181819</v>
      </c>
      <c r="U21" s="9">
        <f t="shared" ref="U21:V21" si="168">U22+U23</f>
        <v>3400</v>
      </c>
      <c r="V21" s="9">
        <f t="shared" si="168"/>
        <v>0</v>
      </c>
      <c r="W21" s="13">
        <f t="shared" si="9"/>
        <v>0</v>
      </c>
      <c r="X21" s="9">
        <f t="shared" ref="X21:Y21" si="169">X22+X23</f>
        <v>3400</v>
      </c>
      <c r="Y21" s="9">
        <f t="shared" si="169"/>
        <v>0</v>
      </c>
      <c r="Z21" s="13">
        <f t="shared" si="11"/>
        <v>0</v>
      </c>
      <c r="AA21" s="9">
        <f t="shared" ref="AA21:AB21" si="170">AA22+AA23</f>
        <v>0</v>
      </c>
      <c r="AB21" s="9">
        <f t="shared" si="170"/>
        <v>0</v>
      </c>
      <c r="AC21" s="13" t="e">
        <f t="shared" si="13"/>
        <v>#DIV/0!</v>
      </c>
      <c r="AD21" s="9">
        <f t="shared" ref="AD21:AE21" si="171">AD22+AD23</f>
        <v>0</v>
      </c>
      <c r="AE21" s="9">
        <f t="shared" si="171"/>
        <v>0</v>
      </c>
      <c r="AF21" s="13" t="e">
        <f t="shared" si="15"/>
        <v>#DIV/0!</v>
      </c>
      <c r="AG21" s="9">
        <f t="shared" ref="AG21:AH21" si="172">AG22+AG23</f>
        <v>0</v>
      </c>
      <c r="AH21" s="9">
        <f t="shared" si="172"/>
        <v>0</v>
      </c>
      <c r="AI21" s="13" t="e">
        <f t="shared" si="17"/>
        <v>#DIV/0!</v>
      </c>
      <c r="AJ21" s="9">
        <f t="shared" ref="AJ21:AK21" si="173">AJ22+AJ23</f>
        <v>0</v>
      </c>
      <c r="AK21" s="9">
        <f t="shared" si="173"/>
        <v>0</v>
      </c>
      <c r="AL21" s="13" t="e">
        <f t="shared" si="19"/>
        <v>#DIV/0!</v>
      </c>
      <c r="AM21" s="9">
        <f t="shared" ref="AM21:AN21" si="174">AM22+AM23</f>
        <v>0</v>
      </c>
      <c r="AN21" s="9">
        <f t="shared" si="174"/>
        <v>0</v>
      </c>
      <c r="AO21" s="13" t="e">
        <f t="shared" si="21"/>
        <v>#DIV/0!</v>
      </c>
      <c r="AP21" s="9">
        <f t="shared" ref="AP21:AQ21" si="175">AP22+AP23</f>
        <v>0</v>
      </c>
      <c r="AQ21" s="9">
        <f t="shared" si="175"/>
        <v>0</v>
      </c>
      <c r="AR21" s="13" t="e">
        <f t="shared" si="23"/>
        <v>#DIV/0!</v>
      </c>
      <c r="AS21" s="9">
        <f t="shared" ref="AS21:AT21" si="176">AS22+AS23</f>
        <v>0</v>
      </c>
      <c r="AT21" s="9">
        <f t="shared" si="176"/>
        <v>0</v>
      </c>
      <c r="AU21" s="13" t="e">
        <f t="shared" ref="AU21" si="177">AT21/AS21*100</f>
        <v>#DIV/0!</v>
      </c>
      <c r="AV21" s="9">
        <f t="shared" ref="AV21:AW21" si="178">AV22+AV23</f>
        <v>0</v>
      </c>
      <c r="AW21" s="9">
        <f t="shared" si="178"/>
        <v>0</v>
      </c>
      <c r="AX21" s="13" t="e">
        <f t="shared" si="27"/>
        <v>#DIV/0!</v>
      </c>
      <c r="AY21" s="9">
        <f t="shared" ref="AY21:AZ21" si="179">AY22+AY23</f>
        <v>0</v>
      </c>
      <c r="AZ21" s="9">
        <f t="shared" si="179"/>
        <v>0</v>
      </c>
      <c r="BA21" s="13" t="e">
        <f t="shared" si="29"/>
        <v>#DIV/0!</v>
      </c>
      <c r="BB21" s="9">
        <f t="shared" ref="BB21:BC21" si="180">BB22+BB23</f>
        <v>0</v>
      </c>
      <c r="BC21" s="9">
        <f t="shared" si="180"/>
        <v>0</v>
      </c>
      <c r="BD21" s="13" t="e">
        <f t="shared" si="31"/>
        <v>#DIV/0!</v>
      </c>
      <c r="BE21" s="9">
        <f t="shared" ref="BE21:BF21" si="181">BE22+BE23</f>
        <v>0</v>
      </c>
      <c r="BF21" s="9">
        <f t="shared" si="181"/>
        <v>0</v>
      </c>
      <c r="BG21" s="13" t="e">
        <f t="shared" si="33"/>
        <v>#DIV/0!</v>
      </c>
      <c r="BH21" s="9">
        <f t="shared" ref="BH21:BI21" si="182">BH22+BH23</f>
        <v>0</v>
      </c>
      <c r="BI21" s="9">
        <f t="shared" si="182"/>
        <v>0</v>
      </c>
      <c r="BJ21" s="13" t="e">
        <f t="shared" ref="BJ21" si="183">BI21/BH21*100</f>
        <v>#DIV/0!</v>
      </c>
      <c r="BK21" s="9">
        <f t="shared" ref="BK21:BL21" si="184">BK22+BK23</f>
        <v>0</v>
      </c>
      <c r="BL21" s="9">
        <f t="shared" si="184"/>
        <v>0</v>
      </c>
      <c r="BM21" s="13" t="e">
        <f t="shared" si="37"/>
        <v>#DIV/0!</v>
      </c>
      <c r="BN21" s="9">
        <f t="shared" ref="BN21:BO21" si="185">BN22+BN23</f>
        <v>0</v>
      </c>
      <c r="BO21" s="9">
        <f t="shared" si="185"/>
        <v>0</v>
      </c>
      <c r="BP21" s="13" t="e">
        <f t="shared" si="39"/>
        <v>#DIV/0!</v>
      </c>
      <c r="BQ21" s="9">
        <f t="shared" ref="BQ21:BR21" si="186">BQ22+BQ23</f>
        <v>0</v>
      </c>
      <c r="BR21" s="9">
        <f t="shared" si="186"/>
        <v>0</v>
      </c>
      <c r="BS21" s="13" t="e">
        <f t="shared" si="41"/>
        <v>#DIV/0!</v>
      </c>
      <c r="BT21" s="9">
        <f t="shared" ref="BT21:BU21" si="187">BT22+BT23</f>
        <v>0</v>
      </c>
      <c r="BU21" s="9">
        <f t="shared" si="187"/>
        <v>0</v>
      </c>
      <c r="BV21" s="13" t="e">
        <f t="shared" ref="BV21" si="188">BU21/BT21*100</f>
        <v>#DIV/0!</v>
      </c>
      <c r="BW21" s="9">
        <f t="shared" ref="BW21:BX21" si="189">BW22+BW23</f>
        <v>0</v>
      </c>
      <c r="BX21" s="9">
        <f t="shared" si="189"/>
        <v>0</v>
      </c>
      <c r="BY21" s="13" t="e">
        <f t="shared" ref="BY21" si="190">BX21/BW21*100</f>
        <v>#DIV/0!</v>
      </c>
      <c r="BZ21" s="9">
        <f t="shared" ref="BZ21:CA21" si="191">BZ22+BZ23</f>
        <v>0</v>
      </c>
      <c r="CA21" s="9">
        <f t="shared" si="191"/>
        <v>0</v>
      </c>
      <c r="CB21" s="13" t="e">
        <f t="shared" ref="CB21" si="192">CA21/BZ21*100</f>
        <v>#DIV/0!</v>
      </c>
      <c r="CC21" s="9">
        <f t="shared" ref="CC21:CD21" si="193">CC22+CC23</f>
        <v>0</v>
      </c>
      <c r="CD21" s="9">
        <f t="shared" si="193"/>
        <v>0</v>
      </c>
      <c r="CE21" s="13" t="e">
        <f t="shared" ref="CE21" si="194">CD21/CC21*100</f>
        <v>#DIV/0!</v>
      </c>
      <c r="CF21" s="9">
        <f t="shared" ref="CF21:CG21" si="195">CF22+CF23</f>
        <v>0</v>
      </c>
      <c r="CG21" s="9">
        <f t="shared" si="195"/>
        <v>0</v>
      </c>
      <c r="CH21" s="13" t="e">
        <f t="shared" si="51"/>
        <v>#DIV/0!</v>
      </c>
      <c r="CI21" s="9">
        <f t="shared" ref="CI21:CJ21" si="196">CI22+CI23</f>
        <v>0</v>
      </c>
      <c r="CJ21" s="9">
        <f t="shared" si="196"/>
        <v>0</v>
      </c>
      <c r="CK21" s="13" t="e">
        <f t="shared" si="53"/>
        <v>#DIV/0!</v>
      </c>
      <c r="CL21" s="9">
        <f t="shared" ref="CL21:CM21" si="197">CL22+CL23</f>
        <v>0</v>
      </c>
      <c r="CM21" s="9">
        <f t="shared" si="197"/>
        <v>0</v>
      </c>
      <c r="CN21" s="13" t="e">
        <f t="shared" si="55"/>
        <v>#DIV/0!</v>
      </c>
      <c r="CO21" s="9">
        <f t="shared" ref="CO21:CP21" si="198">CO22+CO23</f>
        <v>0</v>
      </c>
      <c r="CP21" s="9">
        <f t="shared" si="198"/>
        <v>0</v>
      </c>
      <c r="CQ21" s="13" t="e">
        <f t="shared" si="57"/>
        <v>#DIV/0!</v>
      </c>
      <c r="CR21" s="9">
        <f t="shared" ref="CR21:CS21" si="199">CR22+CR23</f>
        <v>0</v>
      </c>
      <c r="CS21" s="9">
        <f t="shared" si="199"/>
        <v>0</v>
      </c>
      <c r="CT21" s="13" t="e">
        <f t="shared" si="59"/>
        <v>#DIV/0!</v>
      </c>
      <c r="CU21" s="9">
        <f t="shared" ref="CU21:CV21" si="200">CU22+CU23</f>
        <v>0</v>
      </c>
      <c r="CV21" s="9">
        <f t="shared" si="200"/>
        <v>0</v>
      </c>
      <c r="CW21" s="13" t="e">
        <f t="shared" si="61"/>
        <v>#DIV/0!</v>
      </c>
      <c r="CX21" s="9">
        <f t="shared" ref="CX21:CY21" si="201">CX22+CX23</f>
        <v>0</v>
      </c>
      <c r="CY21" s="9">
        <f t="shared" si="201"/>
        <v>0</v>
      </c>
      <c r="CZ21" s="13" t="e">
        <f t="shared" si="63"/>
        <v>#DIV/0!</v>
      </c>
      <c r="DA21" s="9">
        <f t="shared" ref="DA21:DB21" si="202">DA22+DA23</f>
        <v>0</v>
      </c>
      <c r="DB21" s="9">
        <f t="shared" si="202"/>
        <v>0</v>
      </c>
      <c r="DC21" s="13" t="e">
        <f t="shared" si="65"/>
        <v>#DIV/0!</v>
      </c>
      <c r="DD21" s="9">
        <f t="shared" ref="DD21:DE21" si="203">DD22+DD23</f>
        <v>0</v>
      </c>
      <c r="DE21" s="9">
        <f t="shared" si="203"/>
        <v>0</v>
      </c>
      <c r="DF21" s="13" t="e">
        <f t="shared" si="67"/>
        <v>#DIV/0!</v>
      </c>
      <c r="DG21" s="9">
        <f t="shared" ref="DG21:DH21" si="204">DG22+DG23</f>
        <v>0</v>
      </c>
      <c r="DH21" s="9">
        <f t="shared" si="204"/>
        <v>0</v>
      </c>
      <c r="DI21" s="13" t="e">
        <f t="shared" si="69"/>
        <v>#DIV/0!</v>
      </c>
      <c r="DJ21" s="9">
        <f t="shared" ref="DJ21:DK21" si="205">DJ22+DJ23</f>
        <v>0</v>
      </c>
      <c r="DK21" s="9">
        <f t="shared" si="205"/>
        <v>0</v>
      </c>
      <c r="DL21" s="13" t="e">
        <f t="shared" si="71"/>
        <v>#DIV/0!</v>
      </c>
      <c r="DM21" s="9">
        <f t="shared" ref="DM21:DN21" si="206">DM22+DM23</f>
        <v>0</v>
      </c>
      <c r="DN21" s="9">
        <f t="shared" si="206"/>
        <v>0</v>
      </c>
      <c r="DO21" s="13" t="e">
        <f t="shared" si="73"/>
        <v>#DIV/0!</v>
      </c>
      <c r="DP21" s="9">
        <f t="shared" ref="DP21:DQ21" si="207">DP22+DP23</f>
        <v>0</v>
      </c>
      <c r="DQ21" s="9">
        <f t="shared" si="207"/>
        <v>0</v>
      </c>
      <c r="DR21" s="13" t="e">
        <f t="shared" si="75"/>
        <v>#DIV/0!</v>
      </c>
      <c r="DS21" s="9">
        <f t="shared" ref="DS21:DT21" si="208">DS22+DS23</f>
        <v>0</v>
      </c>
      <c r="DT21" s="9">
        <f t="shared" si="208"/>
        <v>0</v>
      </c>
      <c r="DU21" s="13" t="e">
        <f t="shared" si="77"/>
        <v>#DIV/0!</v>
      </c>
      <c r="DV21" s="9">
        <f t="shared" ref="DV21:DW21" si="209">DV22+DV23</f>
        <v>0</v>
      </c>
      <c r="DW21" s="9">
        <f t="shared" si="209"/>
        <v>0</v>
      </c>
      <c r="DX21" s="13" t="e">
        <f t="shared" si="79"/>
        <v>#DIV/0!</v>
      </c>
      <c r="DY21" s="9">
        <f t="shared" ref="DY21:DZ21" si="210">DY22+DY23</f>
        <v>70000</v>
      </c>
      <c r="DZ21" s="9">
        <f t="shared" si="210"/>
        <v>17500</v>
      </c>
      <c r="EA21" s="13">
        <f t="shared" si="81"/>
        <v>25</v>
      </c>
    </row>
    <row r="22" spans="1:144" x14ac:dyDescent="0.25">
      <c r="A22" s="6"/>
      <c r="B22" s="16" t="s">
        <v>37</v>
      </c>
      <c r="D22" s="14"/>
      <c r="E22" s="14"/>
      <c r="F22" s="9">
        <f t="shared" ref="F22:G26" si="211">I22+U22+BB22+BN22+CI22+BK22</f>
        <v>66600</v>
      </c>
      <c r="G22" s="9">
        <f t="shared" si="211"/>
        <v>17500</v>
      </c>
      <c r="H22" s="13">
        <f t="shared" si="83"/>
        <v>26.276276276276278</v>
      </c>
      <c r="I22" s="7">
        <f t="shared" ref="I22:J26" si="212">L22+O22+R22</f>
        <v>66600</v>
      </c>
      <c r="J22" s="7">
        <f t="shared" si="212"/>
        <v>17500</v>
      </c>
      <c r="K22" s="13">
        <f t="shared" si="1"/>
        <v>26.276276276276278</v>
      </c>
      <c r="L22" s="7">
        <v>51200</v>
      </c>
      <c r="M22" s="7">
        <f>4480.28*3</f>
        <v>13440.84</v>
      </c>
      <c r="N22" s="13">
        <f t="shared" si="3"/>
        <v>26.251640625</v>
      </c>
      <c r="O22" s="12"/>
      <c r="P22" s="12"/>
      <c r="Q22" s="13" t="e">
        <f t="shared" si="5"/>
        <v>#DIV/0!</v>
      </c>
      <c r="R22" s="7">
        <v>15400</v>
      </c>
      <c r="S22" s="7">
        <f>1353.04*3+0.04</f>
        <v>4059.16</v>
      </c>
      <c r="T22" s="13">
        <f t="shared" si="7"/>
        <v>26.358181818181819</v>
      </c>
      <c r="U22" s="7">
        <f t="shared" ref="U22:V26" si="213">X22+AA22+AD22+AG22+AM22+AP22+AJ22</f>
        <v>0</v>
      </c>
      <c r="V22" s="7">
        <f t="shared" si="213"/>
        <v>0</v>
      </c>
      <c r="W22" s="13" t="e">
        <f t="shared" si="9"/>
        <v>#DIV/0!</v>
      </c>
      <c r="X22" s="7"/>
      <c r="Y22" s="7"/>
      <c r="Z22" s="13" t="e">
        <f t="shared" si="11"/>
        <v>#DIV/0!</v>
      </c>
      <c r="AA22" s="12"/>
      <c r="AB22" s="12"/>
      <c r="AC22" s="13" t="e">
        <f t="shared" si="13"/>
        <v>#DIV/0!</v>
      </c>
      <c r="AD22" s="11"/>
      <c r="AE22" s="11"/>
      <c r="AF22" s="13" t="e">
        <f t="shared" si="15"/>
        <v>#DIV/0!</v>
      </c>
      <c r="AG22" s="11"/>
      <c r="AH22" s="11"/>
      <c r="AI22" s="13" t="e">
        <f t="shared" si="17"/>
        <v>#DIV/0!</v>
      </c>
      <c r="AJ22" s="12"/>
      <c r="AK22" s="12"/>
      <c r="AL22" s="13" t="e">
        <f t="shared" si="19"/>
        <v>#DIV/0!</v>
      </c>
      <c r="AM22" s="11"/>
      <c r="AN22" s="11"/>
      <c r="AO22" s="13" t="e">
        <f t="shared" si="21"/>
        <v>#DIV/0!</v>
      </c>
      <c r="AP22" s="11"/>
      <c r="AQ22" s="11"/>
      <c r="AR22" s="13" t="e">
        <f t="shared" si="23"/>
        <v>#DIV/0!</v>
      </c>
      <c r="AS22" s="13"/>
      <c r="AT22" s="13"/>
      <c r="AU22" s="13"/>
      <c r="AV22" s="11"/>
      <c r="AW22" s="11"/>
      <c r="AX22" s="13" t="e">
        <f t="shared" si="27"/>
        <v>#DIV/0!</v>
      </c>
      <c r="AY22" s="13"/>
      <c r="AZ22" s="13"/>
      <c r="BA22" s="13" t="e">
        <f t="shared" si="29"/>
        <v>#DIV/0!</v>
      </c>
      <c r="BB22" s="13">
        <f t="shared" ref="BB22:BC25" si="214">BE22</f>
        <v>0</v>
      </c>
      <c r="BC22" s="13">
        <f t="shared" si="214"/>
        <v>0</v>
      </c>
      <c r="BD22" s="13" t="e">
        <f t="shared" si="31"/>
        <v>#DIV/0!</v>
      </c>
      <c r="BE22" s="12"/>
      <c r="BF22" s="12"/>
      <c r="BG22" s="13" t="e">
        <f t="shared" si="33"/>
        <v>#DIV/0!</v>
      </c>
      <c r="BH22" s="13"/>
      <c r="BI22" s="13"/>
      <c r="BJ22" s="13"/>
      <c r="BK22" s="14"/>
      <c r="BL22" s="14"/>
      <c r="BM22" s="13" t="e">
        <f t="shared" si="37"/>
        <v>#DIV/0!</v>
      </c>
      <c r="BN22" s="7">
        <f t="shared" ref="BN22:BO25" si="215">BQ22+CF22</f>
        <v>0</v>
      </c>
      <c r="BO22" s="7">
        <f t="shared" si="215"/>
        <v>0</v>
      </c>
      <c r="BP22" s="13" t="e">
        <f t="shared" si="39"/>
        <v>#DIV/0!</v>
      </c>
      <c r="BQ22" s="14"/>
      <c r="BR22" s="14"/>
      <c r="BS22" s="13" t="e">
        <f t="shared" si="41"/>
        <v>#DIV/0!</v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3" t="e">
        <f t="shared" si="51"/>
        <v>#DIV/0!</v>
      </c>
      <c r="CI22" s="7">
        <f t="shared" ref="CI22:CJ26" si="216">CL22+CO22+CR22+CU22+CX22</f>
        <v>0</v>
      </c>
      <c r="CJ22" s="7">
        <f t="shared" si="216"/>
        <v>0</v>
      </c>
      <c r="CK22" s="13" t="e">
        <f t="shared" si="53"/>
        <v>#DIV/0!</v>
      </c>
      <c r="CL22" s="7"/>
      <c r="CM22" s="7"/>
      <c r="CN22" s="13" t="e">
        <f t="shared" si="55"/>
        <v>#DIV/0!</v>
      </c>
      <c r="CO22" s="7"/>
      <c r="CP22" s="7"/>
      <c r="CQ22" s="13" t="e">
        <f t="shared" si="57"/>
        <v>#DIV/0!</v>
      </c>
      <c r="CR22" s="7"/>
      <c r="CS22" s="7"/>
      <c r="CT22" s="13" t="e">
        <f t="shared" si="59"/>
        <v>#DIV/0!</v>
      </c>
      <c r="CU22" s="7"/>
      <c r="CV22" s="7"/>
      <c r="CW22" s="13" t="e">
        <f t="shared" si="61"/>
        <v>#DIV/0!</v>
      </c>
      <c r="CX22" s="7"/>
      <c r="CY22" s="7"/>
      <c r="CZ22" s="13" t="e">
        <f t="shared" si="63"/>
        <v>#DIV/0!</v>
      </c>
      <c r="DA22" s="7">
        <f t="shared" ref="DA22:DB26" si="217">DD22+DG22+DJ22+DM22+DP22+DS22+DV22</f>
        <v>0</v>
      </c>
      <c r="DB22" s="7">
        <f t="shared" si="217"/>
        <v>0</v>
      </c>
      <c r="DC22" s="13" t="e">
        <f t="shared" si="65"/>
        <v>#DIV/0!</v>
      </c>
      <c r="DD22" s="11"/>
      <c r="DE22" s="11"/>
      <c r="DF22" s="13" t="e">
        <f t="shared" si="67"/>
        <v>#DIV/0!</v>
      </c>
      <c r="DG22" s="26"/>
      <c r="DH22" s="26"/>
      <c r="DI22" s="13" t="e">
        <f t="shared" si="69"/>
        <v>#DIV/0!</v>
      </c>
      <c r="DJ22" s="26"/>
      <c r="DK22" s="26"/>
      <c r="DL22" s="13" t="e">
        <f t="shared" si="71"/>
        <v>#DIV/0!</v>
      </c>
      <c r="DM22" s="12"/>
      <c r="DN22" s="12"/>
      <c r="DO22" s="13" t="e">
        <f t="shared" si="73"/>
        <v>#DIV/0!</v>
      </c>
      <c r="DP22" s="11"/>
      <c r="DQ22" s="11"/>
      <c r="DR22" s="13" t="e">
        <f t="shared" si="75"/>
        <v>#DIV/0!</v>
      </c>
      <c r="DS22" s="7"/>
      <c r="DT22" s="7"/>
      <c r="DU22" s="13" t="e">
        <f t="shared" si="77"/>
        <v>#DIV/0!</v>
      </c>
      <c r="DV22" s="13"/>
      <c r="DW22" s="13"/>
      <c r="DX22" s="13" t="e">
        <f t="shared" si="79"/>
        <v>#DIV/0!</v>
      </c>
      <c r="DY22" s="7">
        <f>I22+U22+BB22+BN22+CI22+DA22+BK22</f>
        <v>66600</v>
      </c>
      <c r="DZ22" s="7">
        <f t="shared" ref="DZ22:DZ26" si="218">J22+V22+BC22+BO22+CJ22+DB22+BL22</f>
        <v>17500</v>
      </c>
      <c r="EA22" s="13">
        <f t="shared" si="81"/>
        <v>26.276276276276278</v>
      </c>
      <c r="EB22">
        <f t="shared" si="141"/>
        <v>1</v>
      </c>
      <c r="EC22">
        <f t="shared" si="142"/>
        <v>1</v>
      </c>
      <c r="ED22">
        <f t="shared" si="143"/>
        <v>1</v>
      </c>
      <c r="EE22">
        <f t="shared" si="144"/>
        <v>1</v>
      </c>
      <c r="EF22">
        <f t="shared" si="145"/>
        <v>1</v>
      </c>
      <c r="EG22">
        <f t="shared" si="146"/>
        <v>1</v>
      </c>
      <c r="EH22">
        <f t="shared" si="147"/>
        <v>1</v>
      </c>
      <c r="EI22">
        <f t="shared" si="148"/>
        <v>1</v>
      </c>
      <c r="EJ22">
        <f t="shared" si="149"/>
        <v>1</v>
      </c>
      <c r="EK22">
        <f t="shared" si="150"/>
        <v>1</v>
      </c>
      <c r="EL22">
        <f t="shared" si="151"/>
        <v>1</v>
      </c>
      <c r="EM22">
        <f t="shared" si="152"/>
        <v>1</v>
      </c>
      <c r="EN22">
        <f t="shared" si="153"/>
        <v>12</v>
      </c>
    </row>
    <row r="23" spans="1:144" ht="16.5" customHeight="1" x14ac:dyDescent="0.25">
      <c r="A23" s="6"/>
      <c r="B23" s="16">
        <v>244</v>
      </c>
      <c r="C23" s="17" t="s">
        <v>41</v>
      </c>
      <c r="D23" s="14"/>
      <c r="E23" s="14"/>
      <c r="F23" s="9">
        <f t="shared" si="211"/>
        <v>3400</v>
      </c>
      <c r="G23" s="9">
        <f t="shared" si="211"/>
        <v>0</v>
      </c>
      <c r="H23" s="13">
        <f t="shared" si="83"/>
        <v>0</v>
      </c>
      <c r="I23" s="7">
        <f t="shared" si="212"/>
        <v>0</v>
      </c>
      <c r="J23" s="7">
        <f t="shared" si="212"/>
        <v>0</v>
      </c>
      <c r="K23" s="13" t="e">
        <f t="shared" si="1"/>
        <v>#DIV/0!</v>
      </c>
      <c r="L23" s="7"/>
      <c r="M23" s="7"/>
      <c r="N23" s="13" t="e">
        <f t="shared" si="3"/>
        <v>#DIV/0!</v>
      </c>
      <c r="O23" s="12"/>
      <c r="P23" s="12"/>
      <c r="Q23" s="13" t="e">
        <f t="shared" si="5"/>
        <v>#DIV/0!</v>
      </c>
      <c r="R23" s="7"/>
      <c r="S23" s="7"/>
      <c r="T23" s="13" t="e">
        <f t="shared" si="7"/>
        <v>#DIV/0!</v>
      </c>
      <c r="U23" s="7">
        <f t="shared" si="213"/>
        <v>3400</v>
      </c>
      <c r="V23" s="7">
        <f t="shared" si="213"/>
        <v>0</v>
      </c>
      <c r="W23" s="13">
        <f t="shared" si="9"/>
        <v>0</v>
      </c>
      <c r="X23" s="7">
        <v>3400</v>
      </c>
      <c r="Y23" s="7"/>
      <c r="Z23" s="13">
        <f t="shared" si="11"/>
        <v>0</v>
      </c>
      <c r="AA23" s="12"/>
      <c r="AB23" s="12"/>
      <c r="AC23" s="13" t="e">
        <f t="shared" si="13"/>
        <v>#DIV/0!</v>
      </c>
      <c r="AD23" s="11"/>
      <c r="AE23" s="11"/>
      <c r="AF23" s="13" t="e">
        <f t="shared" si="15"/>
        <v>#DIV/0!</v>
      </c>
      <c r="AG23" s="11"/>
      <c r="AH23" s="11"/>
      <c r="AI23" s="13" t="e">
        <f t="shared" si="17"/>
        <v>#DIV/0!</v>
      </c>
      <c r="AJ23" s="12"/>
      <c r="AK23" s="12"/>
      <c r="AL23" s="13" t="e">
        <f t="shared" si="19"/>
        <v>#DIV/0!</v>
      </c>
      <c r="AM23" s="11"/>
      <c r="AN23" s="11"/>
      <c r="AO23" s="13" t="e">
        <f t="shared" si="21"/>
        <v>#DIV/0!</v>
      </c>
      <c r="AP23" s="11"/>
      <c r="AQ23" s="11"/>
      <c r="AR23" s="13" t="e">
        <f t="shared" si="23"/>
        <v>#DIV/0!</v>
      </c>
      <c r="AS23" s="13"/>
      <c r="AT23" s="13"/>
      <c r="AU23" s="13"/>
      <c r="AV23" s="11"/>
      <c r="AW23" s="11"/>
      <c r="AX23" s="13" t="e">
        <f t="shared" si="27"/>
        <v>#DIV/0!</v>
      </c>
      <c r="AY23" s="13"/>
      <c r="AZ23" s="13"/>
      <c r="BA23" s="13" t="e">
        <f t="shared" si="29"/>
        <v>#DIV/0!</v>
      </c>
      <c r="BB23" s="13">
        <f t="shared" si="214"/>
        <v>0</v>
      </c>
      <c r="BC23" s="13">
        <f t="shared" si="214"/>
        <v>0</v>
      </c>
      <c r="BD23" s="13" t="e">
        <f t="shared" si="31"/>
        <v>#DIV/0!</v>
      </c>
      <c r="BE23" s="12"/>
      <c r="BF23" s="12"/>
      <c r="BG23" s="13" t="e">
        <f t="shared" si="33"/>
        <v>#DIV/0!</v>
      </c>
      <c r="BH23" s="13"/>
      <c r="BI23" s="13"/>
      <c r="BJ23" s="13"/>
      <c r="BK23" s="14"/>
      <c r="BL23" s="14"/>
      <c r="BM23" s="13" t="e">
        <f t="shared" si="37"/>
        <v>#DIV/0!</v>
      </c>
      <c r="BN23" s="7">
        <f t="shared" si="215"/>
        <v>0</v>
      </c>
      <c r="BO23" s="7">
        <f t="shared" si="215"/>
        <v>0</v>
      </c>
      <c r="BP23" s="13" t="e">
        <f t="shared" si="39"/>
        <v>#DIV/0!</v>
      </c>
      <c r="BQ23" s="14"/>
      <c r="BR23" s="14"/>
      <c r="BS23" s="13" t="e">
        <f t="shared" si="41"/>
        <v>#DIV/0!</v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3" t="e">
        <f t="shared" si="51"/>
        <v>#DIV/0!</v>
      </c>
      <c r="CI23" s="7">
        <f t="shared" si="216"/>
        <v>0</v>
      </c>
      <c r="CJ23" s="7">
        <f t="shared" si="216"/>
        <v>0</v>
      </c>
      <c r="CK23" s="13" t="e">
        <f t="shared" si="53"/>
        <v>#DIV/0!</v>
      </c>
      <c r="CL23" s="7"/>
      <c r="CM23" s="7"/>
      <c r="CN23" s="13" t="e">
        <f t="shared" si="55"/>
        <v>#DIV/0!</v>
      </c>
      <c r="CO23" s="7"/>
      <c r="CP23" s="7"/>
      <c r="CQ23" s="13" t="e">
        <f t="shared" si="57"/>
        <v>#DIV/0!</v>
      </c>
      <c r="CR23" s="7"/>
      <c r="CS23" s="7"/>
      <c r="CT23" s="13" t="e">
        <f t="shared" si="59"/>
        <v>#DIV/0!</v>
      </c>
      <c r="CU23" s="7"/>
      <c r="CV23" s="7"/>
      <c r="CW23" s="13" t="e">
        <f t="shared" si="61"/>
        <v>#DIV/0!</v>
      </c>
      <c r="CX23" s="7"/>
      <c r="CY23" s="7"/>
      <c r="CZ23" s="13" t="e">
        <f t="shared" si="63"/>
        <v>#DIV/0!</v>
      </c>
      <c r="DA23" s="7">
        <f t="shared" si="217"/>
        <v>0</v>
      </c>
      <c r="DB23" s="7">
        <f t="shared" si="217"/>
        <v>0</v>
      </c>
      <c r="DC23" s="13" t="e">
        <f t="shared" si="65"/>
        <v>#DIV/0!</v>
      </c>
      <c r="DD23" s="11"/>
      <c r="DE23" s="11"/>
      <c r="DF23" s="13" t="e">
        <f t="shared" si="67"/>
        <v>#DIV/0!</v>
      </c>
      <c r="DG23" s="26"/>
      <c r="DH23" s="26"/>
      <c r="DI23" s="13" t="e">
        <f t="shared" si="69"/>
        <v>#DIV/0!</v>
      </c>
      <c r="DJ23" s="26"/>
      <c r="DK23" s="26"/>
      <c r="DL23" s="13" t="e">
        <f t="shared" si="71"/>
        <v>#DIV/0!</v>
      </c>
      <c r="DM23" s="12"/>
      <c r="DN23" s="12"/>
      <c r="DO23" s="13" t="e">
        <f t="shared" si="73"/>
        <v>#DIV/0!</v>
      </c>
      <c r="DP23" s="11"/>
      <c r="DQ23" s="11"/>
      <c r="DR23" s="13" t="e">
        <f t="shared" si="75"/>
        <v>#DIV/0!</v>
      </c>
      <c r="DS23" s="7"/>
      <c r="DT23" s="7"/>
      <c r="DU23" s="13" t="e">
        <f t="shared" si="77"/>
        <v>#DIV/0!</v>
      </c>
      <c r="DV23" s="13"/>
      <c r="DW23" s="13"/>
      <c r="DX23" s="13" t="e">
        <f t="shared" si="79"/>
        <v>#DIV/0!</v>
      </c>
      <c r="DY23" s="7">
        <f t="shared" ref="DY23:DY26" si="219">I23+U23+BB23+BN23+CI23+DA23+BK23</f>
        <v>3400</v>
      </c>
      <c r="DZ23" s="7">
        <f t="shared" si="218"/>
        <v>0</v>
      </c>
      <c r="EA23" s="13">
        <f t="shared" si="81"/>
        <v>0</v>
      </c>
      <c r="EB23">
        <f t="shared" si="141"/>
        <v>1</v>
      </c>
      <c r="EC23">
        <f t="shared" si="142"/>
        <v>1</v>
      </c>
      <c r="ED23">
        <f t="shared" si="143"/>
        <v>1</v>
      </c>
      <c r="EE23">
        <f t="shared" si="144"/>
        <v>1</v>
      </c>
      <c r="EF23">
        <f t="shared" si="145"/>
        <v>1</v>
      </c>
      <c r="EG23">
        <f t="shared" si="146"/>
        <v>1</v>
      </c>
      <c r="EH23">
        <f t="shared" si="147"/>
        <v>1</v>
      </c>
      <c r="EI23">
        <f t="shared" si="148"/>
        <v>1</v>
      </c>
      <c r="EJ23">
        <f t="shared" si="149"/>
        <v>1</v>
      </c>
      <c r="EK23">
        <f t="shared" si="150"/>
        <v>1</v>
      </c>
      <c r="EL23">
        <f t="shared" si="151"/>
        <v>1</v>
      </c>
      <c r="EM23">
        <f t="shared" si="152"/>
        <v>1</v>
      </c>
      <c r="EN23">
        <f t="shared" si="153"/>
        <v>12</v>
      </c>
    </row>
    <row r="24" spans="1:144" x14ac:dyDescent="0.25">
      <c r="A24" s="6" t="s">
        <v>58</v>
      </c>
      <c r="B24" s="6"/>
      <c r="C24" s="6" t="s">
        <v>59</v>
      </c>
      <c r="D24" s="14"/>
      <c r="E24" s="14"/>
      <c r="F24" s="9">
        <f t="shared" si="211"/>
        <v>3724643</v>
      </c>
      <c r="G24" s="9">
        <f t="shared" si="211"/>
        <v>0</v>
      </c>
      <c r="H24" s="13">
        <f t="shared" si="83"/>
        <v>0</v>
      </c>
      <c r="I24" s="7">
        <f t="shared" si="212"/>
        <v>0</v>
      </c>
      <c r="J24" s="7">
        <f t="shared" si="212"/>
        <v>0</v>
      </c>
      <c r="K24" s="13" t="e">
        <f t="shared" si="1"/>
        <v>#DIV/0!</v>
      </c>
      <c r="L24" s="7"/>
      <c r="M24" s="7"/>
      <c r="N24" s="13" t="e">
        <f t="shared" si="3"/>
        <v>#DIV/0!</v>
      </c>
      <c r="O24" s="12"/>
      <c r="P24" s="12"/>
      <c r="Q24" s="13" t="e">
        <f t="shared" si="5"/>
        <v>#DIV/0!</v>
      </c>
      <c r="R24" s="7"/>
      <c r="S24" s="7"/>
      <c r="T24" s="13" t="e">
        <f t="shared" si="7"/>
        <v>#DIV/0!</v>
      </c>
      <c r="U24" s="7">
        <f t="shared" si="213"/>
        <v>3724643</v>
      </c>
      <c r="V24" s="7">
        <f t="shared" si="213"/>
        <v>0</v>
      </c>
      <c r="W24" s="13">
        <f t="shared" si="9"/>
        <v>0</v>
      </c>
      <c r="X24" s="11"/>
      <c r="Y24" s="11"/>
      <c r="Z24" s="13" t="e">
        <f t="shared" si="11"/>
        <v>#DIV/0!</v>
      </c>
      <c r="AA24" s="12"/>
      <c r="AB24" s="12"/>
      <c r="AC24" s="13" t="e">
        <f t="shared" si="13"/>
        <v>#DIV/0!</v>
      </c>
      <c r="AD24" s="11"/>
      <c r="AE24" s="11"/>
      <c r="AF24" s="13" t="e">
        <f t="shared" si="15"/>
        <v>#DIV/0!</v>
      </c>
      <c r="AG24" s="11"/>
      <c r="AH24" s="11"/>
      <c r="AI24" s="13" t="e">
        <f t="shared" si="17"/>
        <v>#DIV/0!</v>
      </c>
      <c r="AJ24" s="12"/>
      <c r="AK24" s="12"/>
      <c r="AL24" s="13" t="e">
        <f t="shared" si="19"/>
        <v>#DIV/0!</v>
      </c>
      <c r="AM24" s="7">
        <f>3293900+430743</f>
        <v>3724643</v>
      </c>
      <c r="AN24" s="7"/>
      <c r="AO24" s="13">
        <f t="shared" si="21"/>
        <v>0</v>
      </c>
      <c r="AP24" s="7"/>
      <c r="AQ24" s="7"/>
      <c r="AR24" s="13" t="e">
        <f t="shared" si="23"/>
        <v>#DIV/0!</v>
      </c>
      <c r="AS24" s="13"/>
      <c r="AT24" s="13"/>
      <c r="AU24" s="13"/>
      <c r="AV24" s="7"/>
      <c r="AW24" s="7"/>
      <c r="AX24" s="13" t="e">
        <f t="shared" si="27"/>
        <v>#DIV/0!</v>
      </c>
      <c r="AY24" s="13"/>
      <c r="AZ24" s="13"/>
      <c r="BA24" s="13" t="e">
        <f t="shared" si="29"/>
        <v>#DIV/0!</v>
      </c>
      <c r="BB24" s="13">
        <f t="shared" si="214"/>
        <v>0</v>
      </c>
      <c r="BC24" s="13">
        <f t="shared" si="214"/>
        <v>0</v>
      </c>
      <c r="BD24" s="13" t="e">
        <f t="shared" si="31"/>
        <v>#DIV/0!</v>
      </c>
      <c r="BE24" s="12"/>
      <c r="BF24" s="12"/>
      <c r="BG24" s="13" t="e">
        <f t="shared" si="33"/>
        <v>#DIV/0!</v>
      </c>
      <c r="BH24" s="13"/>
      <c r="BI24" s="13"/>
      <c r="BJ24" s="13"/>
      <c r="BK24" s="14"/>
      <c r="BL24" s="14"/>
      <c r="BM24" s="13" t="e">
        <f t="shared" si="37"/>
        <v>#DIV/0!</v>
      </c>
      <c r="BN24" s="7">
        <f t="shared" si="215"/>
        <v>0</v>
      </c>
      <c r="BO24" s="7">
        <f t="shared" si="215"/>
        <v>0</v>
      </c>
      <c r="BP24" s="13" t="e">
        <f t="shared" si="39"/>
        <v>#DIV/0!</v>
      </c>
      <c r="BQ24" s="14"/>
      <c r="BR24" s="14"/>
      <c r="BS24" s="13" t="e">
        <f t="shared" si="41"/>
        <v>#DIV/0!</v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3" t="e">
        <f t="shared" si="51"/>
        <v>#DIV/0!</v>
      </c>
      <c r="CI24" s="7">
        <f t="shared" si="216"/>
        <v>0</v>
      </c>
      <c r="CJ24" s="7">
        <f t="shared" si="216"/>
        <v>0</v>
      </c>
      <c r="CK24" s="13" t="e">
        <f t="shared" si="53"/>
        <v>#DIV/0!</v>
      </c>
      <c r="CL24" s="7">
        <f t="shared" ref="CL24" si="220">28500-28500</f>
        <v>0</v>
      </c>
      <c r="CM24" s="7"/>
      <c r="CN24" s="13" t="e">
        <f t="shared" si="55"/>
        <v>#DIV/0!</v>
      </c>
      <c r="CO24" s="7">
        <f t="shared" ref="CO24" si="221">28500-28500</f>
        <v>0</v>
      </c>
      <c r="CP24" s="7"/>
      <c r="CQ24" s="13" t="e">
        <f t="shared" si="57"/>
        <v>#DIV/0!</v>
      </c>
      <c r="CR24" s="7">
        <f t="shared" ref="CR24" si="222">28500-28500</f>
        <v>0</v>
      </c>
      <c r="CS24" s="7"/>
      <c r="CT24" s="13" t="e">
        <f t="shared" si="59"/>
        <v>#DIV/0!</v>
      </c>
      <c r="CU24" s="7">
        <f t="shared" ref="CU24" si="223">28500-28500</f>
        <v>0</v>
      </c>
      <c r="CV24" s="7"/>
      <c r="CW24" s="13" t="e">
        <f t="shared" si="61"/>
        <v>#DIV/0!</v>
      </c>
      <c r="CX24" s="7">
        <f t="shared" ref="CX24" si="224">28500-28500</f>
        <v>0</v>
      </c>
      <c r="CY24" s="7"/>
      <c r="CZ24" s="13" t="e">
        <f t="shared" si="63"/>
        <v>#DIV/0!</v>
      </c>
      <c r="DA24" s="7">
        <f t="shared" si="217"/>
        <v>0</v>
      </c>
      <c r="DB24" s="7">
        <f t="shared" si="217"/>
        <v>0</v>
      </c>
      <c r="DC24" s="13" t="e">
        <f t="shared" si="65"/>
        <v>#DIV/0!</v>
      </c>
      <c r="DD24" s="7"/>
      <c r="DE24" s="7"/>
      <c r="DF24" s="13" t="e">
        <f t="shared" si="67"/>
        <v>#DIV/0!</v>
      </c>
      <c r="DG24" s="26"/>
      <c r="DH24" s="26"/>
      <c r="DI24" s="13" t="e">
        <f t="shared" si="69"/>
        <v>#DIV/0!</v>
      </c>
      <c r="DJ24" s="26"/>
      <c r="DK24" s="26"/>
      <c r="DL24" s="13" t="e">
        <f t="shared" si="71"/>
        <v>#DIV/0!</v>
      </c>
      <c r="DM24" s="12"/>
      <c r="DN24" s="12"/>
      <c r="DO24" s="13" t="e">
        <f t="shared" si="73"/>
        <v>#DIV/0!</v>
      </c>
      <c r="DP24" s="11"/>
      <c r="DQ24" s="11"/>
      <c r="DR24" s="13" t="e">
        <f t="shared" si="75"/>
        <v>#DIV/0!</v>
      </c>
      <c r="DS24" s="7">
        <f>83700-83700</f>
        <v>0</v>
      </c>
      <c r="DT24" s="7"/>
      <c r="DU24" s="13" t="e">
        <f t="shared" si="77"/>
        <v>#DIV/0!</v>
      </c>
      <c r="DV24" s="13"/>
      <c r="DW24" s="13"/>
      <c r="DX24" s="13" t="e">
        <f t="shared" si="79"/>
        <v>#DIV/0!</v>
      </c>
      <c r="DY24" s="7">
        <f t="shared" si="219"/>
        <v>3724643</v>
      </c>
      <c r="DZ24" s="7">
        <f t="shared" si="218"/>
        <v>0</v>
      </c>
      <c r="EA24" s="13">
        <f t="shared" si="81"/>
        <v>0</v>
      </c>
      <c r="EB24">
        <f t="shared" si="141"/>
        <v>1</v>
      </c>
      <c r="EC24">
        <f t="shared" si="142"/>
        <v>1</v>
      </c>
      <c r="ED24">
        <f t="shared" si="143"/>
        <v>1</v>
      </c>
      <c r="EE24">
        <f t="shared" si="144"/>
        <v>1</v>
      </c>
      <c r="EF24">
        <f t="shared" si="145"/>
        <v>1</v>
      </c>
      <c r="EG24">
        <f t="shared" si="146"/>
        <v>1</v>
      </c>
      <c r="EH24">
        <f t="shared" si="147"/>
        <v>1</v>
      </c>
      <c r="EI24">
        <f t="shared" si="148"/>
        <v>1</v>
      </c>
      <c r="EJ24">
        <f t="shared" si="149"/>
        <v>1</v>
      </c>
      <c r="EK24">
        <f t="shared" si="150"/>
        <v>1</v>
      </c>
      <c r="EL24">
        <f t="shared" si="151"/>
        <v>1</v>
      </c>
      <c r="EM24">
        <f t="shared" si="152"/>
        <v>1</v>
      </c>
      <c r="EN24">
        <f t="shared" si="153"/>
        <v>12</v>
      </c>
    </row>
    <row r="25" spans="1:144" x14ac:dyDescent="0.25">
      <c r="A25" s="6" t="s">
        <v>60</v>
      </c>
      <c r="B25" s="6">
        <v>244</v>
      </c>
      <c r="C25" s="6" t="s">
        <v>61</v>
      </c>
      <c r="D25" s="14"/>
      <c r="E25" s="14"/>
      <c r="F25" s="9">
        <f t="shared" si="211"/>
        <v>700</v>
      </c>
      <c r="G25" s="9">
        <f t="shared" si="211"/>
        <v>0</v>
      </c>
      <c r="H25" s="13">
        <f t="shared" si="83"/>
        <v>0</v>
      </c>
      <c r="I25" s="7">
        <f t="shared" si="212"/>
        <v>0</v>
      </c>
      <c r="J25" s="7">
        <f t="shared" si="212"/>
        <v>0</v>
      </c>
      <c r="K25" s="13" t="e">
        <f t="shared" si="1"/>
        <v>#DIV/0!</v>
      </c>
      <c r="L25" s="7"/>
      <c r="M25" s="7"/>
      <c r="N25" s="13" t="e">
        <f t="shared" si="3"/>
        <v>#DIV/0!</v>
      </c>
      <c r="O25" s="12"/>
      <c r="P25" s="12"/>
      <c r="Q25" s="13" t="e">
        <f t="shared" si="5"/>
        <v>#DIV/0!</v>
      </c>
      <c r="R25" s="7"/>
      <c r="S25" s="7"/>
      <c r="T25" s="13" t="e">
        <f t="shared" si="7"/>
        <v>#DIV/0!</v>
      </c>
      <c r="U25" s="7">
        <f t="shared" si="213"/>
        <v>700</v>
      </c>
      <c r="V25" s="7">
        <f t="shared" si="213"/>
        <v>0</v>
      </c>
      <c r="W25" s="13">
        <f t="shared" si="9"/>
        <v>0</v>
      </c>
      <c r="X25" s="11"/>
      <c r="Y25" s="11"/>
      <c r="Z25" s="13" t="e">
        <f t="shared" si="11"/>
        <v>#DIV/0!</v>
      </c>
      <c r="AA25" s="12"/>
      <c r="AB25" s="12"/>
      <c r="AC25" s="13" t="e">
        <f t="shared" si="13"/>
        <v>#DIV/0!</v>
      </c>
      <c r="AD25" s="11"/>
      <c r="AE25" s="11"/>
      <c r="AF25" s="13" t="e">
        <f t="shared" si="15"/>
        <v>#DIV/0!</v>
      </c>
      <c r="AG25" s="11"/>
      <c r="AH25" s="11"/>
      <c r="AI25" s="13" t="e">
        <f t="shared" si="17"/>
        <v>#DIV/0!</v>
      </c>
      <c r="AJ25" s="12"/>
      <c r="AK25" s="12"/>
      <c r="AL25" s="13" t="e">
        <f t="shared" si="19"/>
        <v>#DIV/0!</v>
      </c>
      <c r="AM25" s="11"/>
      <c r="AN25" s="11"/>
      <c r="AO25" s="13" t="e">
        <f t="shared" si="21"/>
        <v>#DIV/0!</v>
      </c>
      <c r="AP25" s="45">
        <v>700</v>
      </c>
      <c r="AQ25" s="7"/>
      <c r="AR25" s="13">
        <f t="shared" si="23"/>
        <v>0</v>
      </c>
      <c r="AS25" s="13"/>
      <c r="AT25" s="13"/>
      <c r="AU25" s="13"/>
      <c r="AV25" s="45"/>
      <c r="AW25" s="7"/>
      <c r="AX25" s="13" t="e">
        <f t="shared" si="27"/>
        <v>#DIV/0!</v>
      </c>
      <c r="AY25" s="13"/>
      <c r="AZ25" s="13"/>
      <c r="BA25" s="13" t="e">
        <f t="shared" si="29"/>
        <v>#DIV/0!</v>
      </c>
      <c r="BB25" s="13">
        <f t="shared" si="214"/>
        <v>0</v>
      </c>
      <c r="BC25" s="13">
        <f t="shared" si="214"/>
        <v>0</v>
      </c>
      <c r="BD25" s="13" t="e">
        <f t="shared" si="31"/>
        <v>#DIV/0!</v>
      </c>
      <c r="BE25" s="12"/>
      <c r="BF25" s="12"/>
      <c r="BG25" s="13" t="e">
        <f t="shared" si="33"/>
        <v>#DIV/0!</v>
      </c>
      <c r="BH25" s="13"/>
      <c r="BI25" s="13"/>
      <c r="BJ25" s="13"/>
      <c r="BK25" s="14"/>
      <c r="BL25" s="14"/>
      <c r="BM25" s="13" t="e">
        <f t="shared" si="37"/>
        <v>#DIV/0!</v>
      </c>
      <c r="BN25" s="7">
        <f t="shared" si="215"/>
        <v>0</v>
      </c>
      <c r="BO25" s="7">
        <f t="shared" si="215"/>
        <v>0</v>
      </c>
      <c r="BP25" s="13" t="e">
        <f t="shared" si="39"/>
        <v>#DIV/0!</v>
      </c>
      <c r="BQ25" s="14"/>
      <c r="BR25" s="14"/>
      <c r="BS25" s="13" t="e">
        <f t="shared" si="41"/>
        <v>#DIV/0!</v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3" t="e">
        <f t="shared" si="51"/>
        <v>#DIV/0!</v>
      </c>
      <c r="CI25" s="7">
        <f t="shared" si="216"/>
        <v>0</v>
      </c>
      <c r="CJ25" s="7">
        <f t="shared" si="216"/>
        <v>0</v>
      </c>
      <c r="CK25" s="13" t="e">
        <f t="shared" si="53"/>
        <v>#DIV/0!</v>
      </c>
      <c r="CL25" s="7"/>
      <c r="CM25" s="7"/>
      <c r="CN25" s="13" t="e">
        <f t="shared" si="55"/>
        <v>#DIV/0!</v>
      </c>
      <c r="CO25" s="7"/>
      <c r="CP25" s="7"/>
      <c r="CQ25" s="13" t="e">
        <f t="shared" si="57"/>
        <v>#DIV/0!</v>
      </c>
      <c r="CR25" s="7"/>
      <c r="CS25" s="7"/>
      <c r="CT25" s="13" t="e">
        <f t="shared" si="59"/>
        <v>#DIV/0!</v>
      </c>
      <c r="CU25" s="7"/>
      <c r="CV25" s="7"/>
      <c r="CW25" s="13" t="e">
        <f t="shared" si="61"/>
        <v>#DIV/0!</v>
      </c>
      <c r="CX25" s="7"/>
      <c r="CY25" s="7"/>
      <c r="CZ25" s="13" t="e">
        <f t="shared" si="63"/>
        <v>#DIV/0!</v>
      </c>
      <c r="DA25" s="7">
        <f t="shared" si="217"/>
        <v>0</v>
      </c>
      <c r="DB25" s="7">
        <f t="shared" si="217"/>
        <v>0</v>
      </c>
      <c r="DC25" s="13" t="e">
        <f t="shared" si="65"/>
        <v>#DIV/0!</v>
      </c>
      <c r="DD25" s="7"/>
      <c r="DE25" s="7"/>
      <c r="DF25" s="13" t="e">
        <f t="shared" si="67"/>
        <v>#DIV/0!</v>
      </c>
      <c r="DG25" s="26"/>
      <c r="DH25" s="26"/>
      <c r="DI25" s="13" t="e">
        <f t="shared" si="69"/>
        <v>#DIV/0!</v>
      </c>
      <c r="DJ25" s="26"/>
      <c r="DK25" s="26"/>
      <c r="DL25" s="13" t="e">
        <f t="shared" si="71"/>
        <v>#DIV/0!</v>
      </c>
      <c r="DM25" s="12"/>
      <c r="DN25" s="12"/>
      <c r="DO25" s="13" t="e">
        <f t="shared" si="73"/>
        <v>#DIV/0!</v>
      </c>
      <c r="DP25" s="11"/>
      <c r="DQ25" s="11"/>
      <c r="DR25" s="13" t="e">
        <f t="shared" si="75"/>
        <v>#DIV/0!</v>
      </c>
      <c r="DS25" s="7"/>
      <c r="DT25" s="7"/>
      <c r="DU25" s="13" t="e">
        <f t="shared" si="77"/>
        <v>#DIV/0!</v>
      </c>
      <c r="DV25" s="13"/>
      <c r="DW25" s="13"/>
      <c r="DX25" s="13" t="e">
        <f t="shared" si="79"/>
        <v>#DIV/0!</v>
      </c>
      <c r="DY25" s="7">
        <f t="shared" si="219"/>
        <v>700</v>
      </c>
      <c r="DZ25" s="7">
        <f t="shared" si="218"/>
        <v>0</v>
      </c>
      <c r="EA25" s="13">
        <f t="shared" si="81"/>
        <v>0</v>
      </c>
      <c r="EB25">
        <f t="shared" si="141"/>
        <v>1</v>
      </c>
      <c r="EC25">
        <f t="shared" si="142"/>
        <v>1</v>
      </c>
      <c r="ED25">
        <f t="shared" si="143"/>
        <v>1</v>
      </c>
      <c r="EE25">
        <f t="shared" si="144"/>
        <v>1</v>
      </c>
      <c r="EF25">
        <f t="shared" si="145"/>
        <v>1</v>
      </c>
      <c r="EG25">
        <f t="shared" si="146"/>
        <v>1</v>
      </c>
      <c r="EH25">
        <f t="shared" si="147"/>
        <v>1</v>
      </c>
      <c r="EI25">
        <f t="shared" si="148"/>
        <v>1</v>
      </c>
      <c r="EJ25">
        <f t="shared" si="149"/>
        <v>1</v>
      </c>
      <c r="EK25">
        <f t="shared" si="150"/>
        <v>1</v>
      </c>
      <c r="EL25">
        <f t="shared" si="151"/>
        <v>1</v>
      </c>
      <c r="EM25">
        <f t="shared" si="152"/>
        <v>1</v>
      </c>
      <c r="EN25">
        <f t="shared" si="153"/>
        <v>12</v>
      </c>
    </row>
    <row r="26" spans="1:144" x14ac:dyDescent="0.25">
      <c r="A26" s="6"/>
      <c r="B26" s="51">
        <v>245</v>
      </c>
      <c r="C26" s="51" t="s">
        <v>88</v>
      </c>
      <c r="D26" s="14"/>
      <c r="E26" s="14"/>
      <c r="F26" s="9">
        <f t="shared" si="211"/>
        <v>0</v>
      </c>
      <c r="G26" s="9">
        <f t="shared" si="211"/>
        <v>0</v>
      </c>
      <c r="H26" s="13" t="e">
        <f t="shared" si="83"/>
        <v>#DIV/0!</v>
      </c>
      <c r="I26" s="7">
        <f t="shared" si="212"/>
        <v>0</v>
      </c>
      <c r="J26" s="7">
        <f t="shared" si="212"/>
        <v>0</v>
      </c>
      <c r="K26" s="13" t="e">
        <f t="shared" si="1"/>
        <v>#DIV/0!</v>
      </c>
      <c r="L26" s="7"/>
      <c r="M26" s="7"/>
      <c r="N26" s="13" t="e">
        <f t="shared" si="3"/>
        <v>#DIV/0!</v>
      </c>
      <c r="O26" s="12"/>
      <c r="P26" s="12"/>
      <c r="Q26" s="13" t="e">
        <f t="shared" si="5"/>
        <v>#DIV/0!</v>
      </c>
      <c r="R26" s="7"/>
      <c r="S26" s="7"/>
      <c r="T26" s="13" t="e">
        <f t="shared" si="7"/>
        <v>#DIV/0!</v>
      </c>
      <c r="U26" s="7">
        <f t="shared" si="213"/>
        <v>0</v>
      </c>
      <c r="V26" s="7">
        <f t="shared" si="213"/>
        <v>0</v>
      </c>
      <c r="W26" s="13" t="e">
        <f t="shared" si="9"/>
        <v>#DIV/0!</v>
      </c>
      <c r="X26" s="11"/>
      <c r="Y26" s="11"/>
      <c r="Z26" s="13" t="e">
        <f t="shared" si="11"/>
        <v>#DIV/0!</v>
      </c>
      <c r="AA26" s="12"/>
      <c r="AB26" s="12"/>
      <c r="AC26" s="13" t="e">
        <f t="shared" si="13"/>
        <v>#DIV/0!</v>
      </c>
      <c r="AD26" s="11"/>
      <c r="AE26" s="11"/>
      <c r="AF26" s="13" t="e">
        <f t="shared" si="15"/>
        <v>#DIV/0!</v>
      </c>
      <c r="AG26" s="11"/>
      <c r="AH26" s="11"/>
      <c r="AI26" s="13" t="e">
        <f t="shared" si="17"/>
        <v>#DIV/0!</v>
      </c>
      <c r="AJ26" s="12"/>
      <c r="AK26" s="12"/>
      <c r="AL26" s="13" t="e">
        <f t="shared" si="19"/>
        <v>#DIV/0!</v>
      </c>
      <c r="AM26" s="11"/>
      <c r="AN26" s="11"/>
      <c r="AO26" s="13" t="e">
        <f t="shared" si="21"/>
        <v>#DIV/0!</v>
      </c>
      <c r="AP26" s="45"/>
      <c r="AQ26" s="7"/>
      <c r="AR26" s="13" t="e">
        <f t="shared" si="23"/>
        <v>#DIV/0!</v>
      </c>
      <c r="AS26" s="13"/>
      <c r="AT26" s="13"/>
      <c r="AU26" s="13"/>
      <c r="AV26" s="45"/>
      <c r="AW26" s="7"/>
      <c r="AX26" s="13" t="e">
        <f t="shared" si="27"/>
        <v>#DIV/0!</v>
      </c>
      <c r="AY26" s="13"/>
      <c r="AZ26" s="13"/>
      <c r="BA26" s="13" t="e">
        <f t="shared" si="29"/>
        <v>#DIV/0!</v>
      </c>
      <c r="BB26" s="13"/>
      <c r="BC26" s="13"/>
      <c r="BD26" s="13" t="e">
        <f t="shared" si="31"/>
        <v>#DIV/0!</v>
      </c>
      <c r="BE26" s="12"/>
      <c r="BF26" s="12"/>
      <c r="BG26" s="13" t="e">
        <f t="shared" si="33"/>
        <v>#DIV/0!</v>
      </c>
      <c r="BH26" s="13"/>
      <c r="BI26" s="13"/>
      <c r="BJ26" s="13"/>
      <c r="BK26" s="14"/>
      <c r="BL26" s="14"/>
      <c r="BM26" s="13" t="e">
        <f t="shared" si="37"/>
        <v>#DIV/0!</v>
      </c>
      <c r="BN26" s="7"/>
      <c r="BO26" s="7"/>
      <c r="BP26" s="13" t="e">
        <f t="shared" si="39"/>
        <v>#DIV/0!</v>
      </c>
      <c r="BQ26" s="14"/>
      <c r="BR26" s="14"/>
      <c r="BS26" s="13" t="e">
        <f t="shared" si="41"/>
        <v>#DIV/0!</v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3" t="e">
        <f t="shared" si="51"/>
        <v>#DIV/0!</v>
      </c>
      <c r="CI26" s="7">
        <f t="shared" si="216"/>
        <v>0</v>
      </c>
      <c r="CJ26" s="7">
        <f t="shared" si="216"/>
        <v>0</v>
      </c>
      <c r="CK26" s="13" t="e">
        <f t="shared" si="53"/>
        <v>#DIV/0!</v>
      </c>
      <c r="CL26" s="7"/>
      <c r="CM26" s="7"/>
      <c r="CN26" s="13" t="e">
        <f t="shared" si="55"/>
        <v>#DIV/0!</v>
      </c>
      <c r="CO26" s="7"/>
      <c r="CP26" s="7"/>
      <c r="CQ26" s="13" t="e">
        <f t="shared" si="57"/>
        <v>#DIV/0!</v>
      </c>
      <c r="CR26" s="7"/>
      <c r="CS26" s="7"/>
      <c r="CT26" s="13" t="e">
        <f t="shared" si="59"/>
        <v>#DIV/0!</v>
      </c>
      <c r="CU26" s="7"/>
      <c r="CV26" s="7"/>
      <c r="CW26" s="13" t="e">
        <f t="shared" si="61"/>
        <v>#DIV/0!</v>
      </c>
      <c r="CX26" s="7"/>
      <c r="CY26" s="7"/>
      <c r="CZ26" s="13" t="e">
        <f t="shared" si="63"/>
        <v>#DIV/0!</v>
      </c>
      <c r="DA26" s="7">
        <f t="shared" si="217"/>
        <v>0</v>
      </c>
      <c r="DB26" s="7">
        <f t="shared" si="217"/>
        <v>0</v>
      </c>
      <c r="DC26" s="13" t="e">
        <f t="shared" si="65"/>
        <v>#DIV/0!</v>
      </c>
      <c r="DD26" s="7"/>
      <c r="DE26" s="7"/>
      <c r="DF26" s="13" t="e">
        <f t="shared" si="67"/>
        <v>#DIV/0!</v>
      </c>
      <c r="DG26" s="26"/>
      <c r="DH26" s="26"/>
      <c r="DI26" s="13" t="e">
        <f t="shared" si="69"/>
        <v>#DIV/0!</v>
      </c>
      <c r="DJ26" s="26"/>
      <c r="DK26" s="26"/>
      <c r="DL26" s="13" t="e">
        <f t="shared" si="71"/>
        <v>#DIV/0!</v>
      </c>
      <c r="DM26" s="12"/>
      <c r="DN26" s="12"/>
      <c r="DO26" s="13" t="e">
        <f t="shared" si="73"/>
        <v>#DIV/0!</v>
      </c>
      <c r="DP26" s="11"/>
      <c r="DQ26" s="11"/>
      <c r="DR26" s="13" t="e">
        <f t="shared" si="75"/>
        <v>#DIV/0!</v>
      </c>
      <c r="DS26" s="7"/>
      <c r="DT26" s="7"/>
      <c r="DU26" s="13" t="e">
        <f t="shared" si="77"/>
        <v>#DIV/0!</v>
      </c>
      <c r="DV26" s="13"/>
      <c r="DW26" s="13"/>
      <c r="DX26" s="13" t="e">
        <f t="shared" si="79"/>
        <v>#DIV/0!</v>
      </c>
      <c r="DY26" s="7">
        <f t="shared" si="219"/>
        <v>0</v>
      </c>
      <c r="DZ26" s="7">
        <f t="shared" si="218"/>
        <v>0</v>
      </c>
      <c r="EA26" s="13" t="e">
        <f t="shared" si="81"/>
        <v>#DIV/0!</v>
      </c>
      <c r="EB26">
        <f t="shared" si="141"/>
        <v>1</v>
      </c>
      <c r="EC26">
        <f t="shared" si="142"/>
        <v>1</v>
      </c>
      <c r="ED26">
        <f t="shared" si="143"/>
        <v>1</v>
      </c>
      <c r="EE26">
        <f t="shared" si="144"/>
        <v>1</v>
      </c>
      <c r="EF26">
        <f t="shared" si="145"/>
        <v>1</v>
      </c>
      <c r="EG26">
        <f t="shared" si="146"/>
        <v>1</v>
      </c>
      <c r="EH26">
        <f t="shared" si="147"/>
        <v>1</v>
      </c>
      <c r="EI26">
        <f t="shared" si="148"/>
        <v>1</v>
      </c>
      <c r="EJ26">
        <f t="shared" si="149"/>
        <v>1</v>
      </c>
      <c r="EK26">
        <f t="shared" si="150"/>
        <v>1</v>
      </c>
      <c r="EL26">
        <f t="shared" si="151"/>
        <v>1</v>
      </c>
      <c r="EM26">
        <f t="shared" si="152"/>
        <v>1</v>
      </c>
      <c r="EN26">
        <f t="shared" si="153"/>
        <v>12</v>
      </c>
    </row>
    <row r="27" spans="1:144" x14ac:dyDescent="0.25">
      <c r="A27" s="14" t="s">
        <v>62</v>
      </c>
      <c r="B27" s="14"/>
      <c r="C27" s="14" t="s">
        <v>63</v>
      </c>
      <c r="D27" s="14"/>
      <c r="E27" s="14"/>
      <c r="F27" s="11">
        <f>F28+F32+F38</f>
        <v>2813998</v>
      </c>
      <c r="G27" s="11">
        <f>G28+G32+G38</f>
        <v>296493.07</v>
      </c>
      <c r="H27" s="13">
        <f t="shared" si="83"/>
        <v>10.53636392065666</v>
      </c>
      <c r="I27" s="11">
        <f t="shared" ref="I27:J27" si="225">I28+I32+I38</f>
        <v>0</v>
      </c>
      <c r="J27" s="11">
        <f t="shared" si="225"/>
        <v>0</v>
      </c>
      <c r="K27" s="13" t="e">
        <f t="shared" si="1"/>
        <v>#DIV/0!</v>
      </c>
      <c r="L27" s="11">
        <f t="shared" ref="L27:M27" si="226">L28+L32+L38</f>
        <v>0</v>
      </c>
      <c r="M27" s="11">
        <f t="shared" si="226"/>
        <v>0</v>
      </c>
      <c r="N27" s="13" t="e">
        <f t="shared" si="3"/>
        <v>#DIV/0!</v>
      </c>
      <c r="O27" s="11">
        <f t="shared" ref="O27:P27" si="227">O28+O32+O38</f>
        <v>0</v>
      </c>
      <c r="P27" s="11">
        <f t="shared" si="227"/>
        <v>0</v>
      </c>
      <c r="Q27" s="13" t="e">
        <f t="shared" si="5"/>
        <v>#DIV/0!</v>
      </c>
      <c r="R27" s="11">
        <f t="shared" ref="R27:S27" si="228">R28+R32+R38</f>
        <v>0</v>
      </c>
      <c r="S27" s="11">
        <f t="shared" si="228"/>
        <v>0</v>
      </c>
      <c r="T27" s="13" t="e">
        <f t="shared" si="7"/>
        <v>#DIV/0!</v>
      </c>
      <c r="U27" s="11">
        <f t="shared" ref="U27:V27" si="229">U28+U32+U38</f>
        <v>2262598</v>
      </c>
      <c r="V27" s="11">
        <f t="shared" si="229"/>
        <v>277534.83</v>
      </c>
      <c r="W27" s="13">
        <f t="shared" si="9"/>
        <v>12.266201508177769</v>
      </c>
      <c r="X27" s="11">
        <f t="shared" ref="X27:Y27" si="230">X28+X32+X38</f>
        <v>0</v>
      </c>
      <c r="Y27" s="11">
        <f t="shared" si="230"/>
        <v>0</v>
      </c>
      <c r="Z27" s="13" t="e">
        <f t="shared" si="11"/>
        <v>#DIV/0!</v>
      </c>
      <c r="AA27" s="11">
        <f t="shared" ref="AA27:AB27" si="231">AA28+AA32+AA38</f>
        <v>12000</v>
      </c>
      <c r="AB27" s="11">
        <f t="shared" si="231"/>
        <v>12000</v>
      </c>
      <c r="AC27" s="13">
        <f t="shared" si="13"/>
        <v>100</v>
      </c>
      <c r="AD27" s="11">
        <f t="shared" ref="AD27:AE27" si="232">AD28+AD32+AD38</f>
        <v>582798</v>
      </c>
      <c r="AE27" s="11">
        <f t="shared" si="232"/>
        <v>240463.09000000003</v>
      </c>
      <c r="AF27" s="13">
        <f t="shared" si="15"/>
        <v>41.260108991451588</v>
      </c>
      <c r="AG27" s="11">
        <f t="shared" ref="AG27:AH27" si="233">AG28+AG32+AG38</f>
        <v>0</v>
      </c>
      <c r="AH27" s="11">
        <f t="shared" si="233"/>
        <v>0</v>
      </c>
      <c r="AI27" s="13" t="e">
        <f t="shared" si="17"/>
        <v>#DIV/0!</v>
      </c>
      <c r="AJ27" s="11">
        <f t="shared" ref="AJ27:AK27" si="234">AJ28+AJ32+AJ38</f>
        <v>0</v>
      </c>
      <c r="AK27" s="11">
        <f t="shared" si="234"/>
        <v>0</v>
      </c>
      <c r="AL27" s="13" t="e">
        <f t="shared" si="19"/>
        <v>#DIV/0!</v>
      </c>
      <c r="AM27" s="11">
        <f t="shared" ref="AM27:AN27" si="235">AM28+AM32+AM38</f>
        <v>6000</v>
      </c>
      <c r="AN27" s="11">
        <f t="shared" si="235"/>
        <v>3197.95</v>
      </c>
      <c r="AO27" s="13">
        <f t="shared" si="21"/>
        <v>53.299166666666665</v>
      </c>
      <c r="AP27" s="11">
        <f t="shared" ref="AP27:AQ27" si="236">AP28+AP32+AP38</f>
        <v>1661800</v>
      </c>
      <c r="AQ27" s="11">
        <f t="shared" si="236"/>
        <v>21873.79</v>
      </c>
      <c r="AR27" s="13">
        <f t="shared" si="23"/>
        <v>1.3162709110602961</v>
      </c>
      <c r="AS27" s="11">
        <f t="shared" ref="AS27:AT27" si="237">AS28+AS32+AS38</f>
        <v>0</v>
      </c>
      <c r="AT27" s="11">
        <f t="shared" si="237"/>
        <v>0</v>
      </c>
      <c r="AU27" s="13" t="e">
        <f t="shared" ref="AU27:AU28" si="238">AT27/AS27*100</f>
        <v>#DIV/0!</v>
      </c>
      <c r="AV27" s="11">
        <f t="shared" ref="AV27:AW27" si="239">AV28+AV32+AV38</f>
        <v>0</v>
      </c>
      <c r="AW27" s="11">
        <f t="shared" si="239"/>
        <v>0</v>
      </c>
      <c r="AX27" s="13" t="e">
        <f t="shared" si="27"/>
        <v>#DIV/0!</v>
      </c>
      <c r="AY27" s="11">
        <f t="shared" ref="AY27:AZ27" si="240">AY28+AY32+AY38</f>
        <v>0</v>
      </c>
      <c r="AZ27" s="11">
        <f t="shared" si="240"/>
        <v>0</v>
      </c>
      <c r="BA27" s="13" t="e">
        <f t="shared" si="29"/>
        <v>#DIV/0!</v>
      </c>
      <c r="BB27" s="11">
        <f t="shared" ref="BB27:BC27" si="241">BB28+BB32+BB38</f>
        <v>0</v>
      </c>
      <c r="BC27" s="11">
        <f t="shared" si="241"/>
        <v>0</v>
      </c>
      <c r="BD27" s="13" t="e">
        <f t="shared" si="31"/>
        <v>#DIV/0!</v>
      </c>
      <c r="BE27" s="11">
        <f t="shared" ref="BE27:BF27" si="242">BE28+BE32+BE38</f>
        <v>0</v>
      </c>
      <c r="BF27" s="11">
        <f t="shared" si="242"/>
        <v>0</v>
      </c>
      <c r="BG27" s="13" t="e">
        <f t="shared" si="33"/>
        <v>#DIV/0!</v>
      </c>
      <c r="BH27" s="11">
        <f t="shared" ref="BH27:BI27" si="243">BH28+BH32+BH38</f>
        <v>0</v>
      </c>
      <c r="BI27" s="11">
        <f t="shared" si="243"/>
        <v>0</v>
      </c>
      <c r="BJ27" s="13" t="e">
        <f t="shared" ref="BJ27:BJ28" si="244">BI27/BH27*100</f>
        <v>#DIV/0!</v>
      </c>
      <c r="BK27" s="11">
        <f t="shared" ref="BK27:BL27" si="245">BK28+BK32+BK38</f>
        <v>0</v>
      </c>
      <c r="BL27" s="11">
        <f t="shared" si="245"/>
        <v>0</v>
      </c>
      <c r="BM27" s="13" t="e">
        <f t="shared" si="37"/>
        <v>#DIV/0!</v>
      </c>
      <c r="BN27" s="11">
        <f t="shared" ref="BN27:BO27" si="246">BN28+BN32+BN38</f>
        <v>0</v>
      </c>
      <c r="BO27" s="11">
        <f t="shared" si="246"/>
        <v>0</v>
      </c>
      <c r="BP27" s="13" t="e">
        <f t="shared" si="39"/>
        <v>#DIV/0!</v>
      </c>
      <c r="BQ27" s="11">
        <f t="shared" ref="BQ27:BR27" si="247">BQ28+BQ32+BQ38</f>
        <v>0</v>
      </c>
      <c r="BR27" s="11">
        <f t="shared" si="247"/>
        <v>0</v>
      </c>
      <c r="BS27" s="13" t="e">
        <f t="shared" si="41"/>
        <v>#DIV/0!</v>
      </c>
      <c r="BT27" s="11">
        <f t="shared" ref="BT27:BU27" si="248">BT28+BT32+BT38</f>
        <v>0</v>
      </c>
      <c r="BU27" s="11">
        <f t="shared" si="248"/>
        <v>0</v>
      </c>
      <c r="BV27" s="13" t="e">
        <f t="shared" ref="BV27:BV28" si="249">BU27/BT27*100</f>
        <v>#DIV/0!</v>
      </c>
      <c r="BW27" s="11">
        <f t="shared" ref="BW27:BX27" si="250">BW28+BW32+BW38</f>
        <v>0</v>
      </c>
      <c r="BX27" s="11">
        <f t="shared" si="250"/>
        <v>0</v>
      </c>
      <c r="BY27" s="13" t="e">
        <f t="shared" ref="BY27:BY28" si="251">BX27/BW27*100</f>
        <v>#DIV/0!</v>
      </c>
      <c r="BZ27" s="11">
        <f t="shared" ref="BZ27:CA27" si="252">BZ28+BZ32+BZ38</f>
        <v>0</v>
      </c>
      <c r="CA27" s="11">
        <f t="shared" si="252"/>
        <v>0</v>
      </c>
      <c r="CB27" s="13" t="e">
        <f t="shared" ref="CB27:CB28" si="253">CA27/BZ27*100</f>
        <v>#DIV/0!</v>
      </c>
      <c r="CC27" s="11">
        <f t="shared" ref="CC27:CD27" si="254">CC28+CC32+CC38</f>
        <v>0</v>
      </c>
      <c r="CD27" s="11">
        <f t="shared" si="254"/>
        <v>0</v>
      </c>
      <c r="CE27" s="13" t="e">
        <f t="shared" ref="CE27:CE28" si="255">CD27/CC27*100</f>
        <v>#DIV/0!</v>
      </c>
      <c r="CF27" s="11">
        <f t="shared" ref="CF27:CG27" si="256">CF28+CF32+CF38</f>
        <v>0</v>
      </c>
      <c r="CG27" s="11">
        <f t="shared" si="256"/>
        <v>0</v>
      </c>
      <c r="CH27" s="13" t="e">
        <f t="shared" si="51"/>
        <v>#DIV/0!</v>
      </c>
      <c r="CI27" s="11">
        <f t="shared" ref="CI27:CJ27" si="257">CI28+CI32+CI38</f>
        <v>551400</v>
      </c>
      <c r="CJ27" s="11">
        <f t="shared" si="257"/>
        <v>18958.240000000002</v>
      </c>
      <c r="CK27" s="13">
        <f t="shared" si="53"/>
        <v>3.4382009430540448</v>
      </c>
      <c r="CL27" s="11">
        <f t="shared" ref="CL27:CM27" si="258">CL28+CL32+CL38</f>
        <v>521000</v>
      </c>
      <c r="CM27" s="11">
        <f t="shared" si="258"/>
        <v>0</v>
      </c>
      <c r="CN27" s="13">
        <f t="shared" si="55"/>
        <v>0</v>
      </c>
      <c r="CO27" s="11">
        <f t="shared" ref="CO27:CP27" si="259">CO28+CO32+CO38</f>
        <v>30400</v>
      </c>
      <c r="CP27" s="11">
        <f t="shared" si="259"/>
        <v>18958.240000000002</v>
      </c>
      <c r="CQ27" s="13">
        <f t="shared" si="57"/>
        <v>62.362631578947372</v>
      </c>
      <c r="CR27" s="11">
        <f t="shared" ref="CR27:CS27" si="260">CR28+CR32+CR38</f>
        <v>0</v>
      </c>
      <c r="CS27" s="11">
        <f t="shared" si="260"/>
        <v>0</v>
      </c>
      <c r="CT27" s="13" t="e">
        <f t="shared" si="59"/>
        <v>#DIV/0!</v>
      </c>
      <c r="CU27" s="11">
        <f t="shared" ref="CU27:CV27" si="261">CU28+CU32+CU38</f>
        <v>0</v>
      </c>
      <c r="CV27" s="11">
        <f t="shared" si="261"/>
        <v>0</v>
      </c>
      <c r="CW27" s="13" t="e">
        <f t="shared" si="61"/>
        <v>#DIV/0!</v>
      </c>
      <c r="CX27" s="11">
        <f t="shared" ref="CX27:CY27" si="262">CX28+CX32+CX38</f>
        <v>0</v>
      </c>
      <c r="CY27" s="11">
        <f t="shared" si="262"/>
        <v>0</v>
      </c>
      <c r="CZ27" s="13" t="e">
        <f t="shared" si="63"/>
        <v>#DIV/0!</v>
      </c>
      <c r="DA27" s="11">
        <f t="shared" ref="DA27:DB27" si="263">DA28+DA32+DA38</f>
        <v>59635700</v>
      </c>
      <c r="DB27" s="11">
        <f t="shared" si="263"/>
        <v>148349.63</v>
      </c>
      <c r="DC27" s="13">
        <f t="shared" si="65"/>
        <v>0.24875976973524247</v>
      </c>
      <c r="DD27" s="11">
        <f t="shared" ref="DD27:DE27" si="264">DD28+DD32+DD38</f>
        <v>58468700</v>
      </c>
      <c r="DE27" s="11">
        <f t="shared" si="264"/>
        <v>0</v>
      </c>
      <c r="DF27" s="13">
        <f t="shared" si="67"/>
        <v>0</v>
      </c>
      <c r="DG27" s="11">
        <f t="shared" ref="DG27:DH27" si="265">DG28+DG32+DG38</f>
        <v>0</v>
      </c>
      <c r="DH27" s="11">
        <f t="shared" si="265"/>
        <v>0</v>
      </c>
      <c r="DI27" s="13" t="e">
        <f t="shared" si="69"/>
        <v>#DIV/0!</v>
      </c>
      <c r="DJ27" s="11">
        <f t="shared" ref="DJ27:DK27" si="266">DJ28+DJ32+DJ38</f>
        <v>0</v>
      </c>
      <c r="DK27" s="11">
        <f t="shared" si="266"/>
        <v>0</v>
      </c>
      <c r="DL27" s="13" t="e">
        <f t="shared" si="71"/>
        <v>#DIV/0!</v>
      </c>
      <c r="DM27" s="11">
        <f t="shared" ref="DM27:DN27" si="267">DM28+DM32+DM38</f>
        <v>0</v>
      </c>
      <c r="DN27" s="11">
        <f t="shared" si="267"/>
        <v>0</v>
      </c>
      <c r="DO27" s="13" t="e">
        <f t="shared" si="73"/>
        <v>#DIV/0!</v>
      </c>
      <c r="DP27" s="11">
        <f t="shared" ref="DP27:DQ27" si="268">DP28+DP32+DP38</f>
        <v>123400</v>
      </c>
      <c r="DQ27" s="11">
        <f t="shared" si="268"/>
        <v>102549.63</v>
      </c>
      <c r="DR27" s="13">
        <f t="shared" si="75"/>
        <v>83.103427876823346</v>
      </c>
      <c r="DS27" s="11">
        <f t="shared" ref="DS27:DT27" si="269">DS28+DS32+DS38</f>
        <v>1031600</v>
      </c>
      <c r="DT27" s="11">
        <f t="shared" si="269"/>
        <v>33800</v>
      </c>
      <c r="DU27" s="13">
        <f t="shared" si="77"/>
        <v>3.276463745637844</v>
      </c>
      <c r="DV27" s="11">
        <f t="shared" ref="DV27:DW27" si="270">DV28+DV32+DV38</f>
        <v>12000</v>
      </c>
      <c r="DW27" s="11">
        <f t="shared" si="270"/>
        <v>12000</v>
      </c>
      <c r="DX27" s="13">
        <f t="shared" si="79"/>
        <v>100</v>
      </c>
      <c r="DY27" s="11">
        <f t="shared" ref="DY27:DZ27" si="271">DY28+DY32+DY38</f>
        <v>62449698</v>
      </c>
      <c r="DZ27" s="11">
        <f t="shared" si="271"/>
        <v>444842.7</v>
      </c>
      <c r="EA27" s="13">
        <f t="shared" si="81"/>
        <v>0.71232161923345094</v>
      </c>
      <c r="EB27">
        <f t="shared" si="141"/>
        <v>1</v>
      </c>
      <c r="EC27">
        <f t="shared" si="142"/>
        <v>1</v>
      </c>
      <c r="ED27">
        <f t="shared" si="143"/>
        <v>1</v>
      </c>
      <c r="EE27">
        <f t="shared" si="144"/>
        <v>1</v>
      </c>
      <c r="EF27">
        <f t="shared" si="145"/>
        <v>1</v>
      </c>
      <c r="EG27">
        <f t="shared" si="146"/>
        <v>1</v>
      </c>
      <c r="EH27">
        <f t="shared" si="147"/>
        <v>1</v>
      </c>
      <c r="EI27">
        <f t="shared" si="148"/>
        <v>1</v>
      </c>
      <c r="EJ27">
        <f t="shared" si="149"/>
        <v>1</v>
      </c>
      <c r="EK27">
        <f t="shared" si="150"/>
        <v>1</v>
      </c>
      <c r="EL27">
        <f t="shared" si="151"/>
        <v>1</v>
      </c>
      <c r="EM27">
        <f t="shared" si="152"/>
        <v>1</v>
      </c>
      <c r="EN27">
        <f t="shared" si="153"/>
        <v>12</v>
      </c>
    </row>
    <row r="28" spans="1:144" x14ac:dyDescent="0.25">
      <c r="A28" s="6" t="s">
        <v>64</v>
      </c>
      <c r="B28" s="14"/>
      <c r="C28" s="6" t="s">
        <v>65</v>
      </c>
      <c r="D28" s="14"/>
      <c r="E28" s="14"/>
      <c r="F28" s="9">
        <f>F29+F30+F31</f>
        <v>0</v>
      </c>
      <c r="G28" s="9">
        <f>G29+G30+G31</f>
        <v>0</v>
      </c>
      <c r="H28" s="13" t="e">
        <f t="shared" si="83"/>
        <v>#DIV/0!</v>
      </c>
      <c r="I28" s="9">
        <f t="shared" ref="I28:J28" si="272">I29+I30+I31</f>
        <v>0</v>
      </c>
      <c r="J28" s="9">
        <f t="shared" si="272"/>
        <v>0</v>
      </c>
      <c r="K28" s="13" t="e">
        <f t="shared" si="1"/>
        <v>#DIV/0!</v>
      </c>
      <c r="L28" s="9">
        <f t="shared" ref="L28:M28" si="273">L29+L30+L31</f>
        <v>0</v>
      </c>
      <c r="M28" s="9">
        <f t="shared" si="273"/>
        <v>0</v>
      </c>
      <c r="N28" s="13" t="e">
        <f t="shared" si="3"/>
        <v>#DIV/0!</v>
      </c>
      <c r="O28" s="9">
        <f t="shared" ref="O28:P28" si="274">O29+O30+O31</f>
        <v>0</v>
      </c>
      <c r="P28" s="9">
        <f t="shared" si="274"/>
        <v>0</v>
      </c>
      <c r="Q28" s="13" t="e">
        <f t="shared" si="5"/>
        <v>#DIV/0!</v>
      </c>
      <c r="R28" s="9">
        <f t="shared" ref="R28:S28" si="275">R29+R30+R31</f>
        <v>0</v>
      </c>
      <c r="S28" s="9">
        <f t="shared" si="275"/>
        <v>0</v>
      </c>
      <c r="T28" s="13" t="e">
        <f t="shared" si="7"/>
        <v>#DIV/0!</v>
      </c>
      <c r="U28" s="9">
        <f t="shared" ref="U28:V28" si="276">U29+U30+U31</f>
        <v>0</v>
      </c>
      <c r="V28" s="9">
        <f t="shared" si="276"/>
        <v>0</v>
      </c>
      <c r="W28" s="13" t="e">
        <f t="shared" si="9"/>
        <v>#DIV/0!</v>
      </c>
      <c r="X28" s="9">
        <f t="shared" ref="X28:Y28" si="277">X29+X30+X31</f>
        <v>0</v>
      </c>
      <c r="Y28" s="9">
        <f t="shared" si="277"/>
        <v>0</v>
      </c>
      <c r="Z28" s="13" t="e">
        <f t="shared" si="11"/>
        <v>#DIV/0!</v>
      </c>
      <c r="AA28" s="9">
        <f t="shared" ref="AA28:AB28" si="278">AA29+AA30+AA31</f>
        <v>0</v>
      </c>
      <c r="AB28" s="9">
        <f t="shared" si="278"/>
        <v>0</v>
      </c>
      <c r="AC28" s="13" t="e">
        <f t="shared" si="13"/>
        <v>#DIV/0!</v>
      </c>
      <c r="AD28" s="9">
        <f t="shared" ref="AD28:AE28" si="279">AD29+AD30+AD31</f>
        <v>0</v>
      </c>
      <c r="AE28" s="9">
        <f t="shared" si="279"/>
        <v>0</v>
      </c>
      <c r="AF28" s="13" t="e">
        <f t="shared" si="15"/>
        <v>#DIV/0!</v>
      </c>
      <c r="AG28" s="9">
        <f t="shared" ref="AG28:AH28" si="280">AG29+AG30+AG31</f>
        <v>0</v>
      </c>
      <c r="AH28" s="9">
        <f t="shared" si="280"/>
        <v>0</v>
      </c>
      <c r="AI28" s="13" t="e">
        <f t="shared" si="17"/>
        <v>#DIV/0!</v>
      </c>
      <c r="AJ28" s="9">
        <f t="shared" ref="AJ28:AK28" si="281">AJ29+AJ30+AJ31</f>
        <v>0</v>
      </c>
      <c r="AK28" s="9">
        <f t="shared" si="281"/>
        <v>0</v>
      </c>
      <c r="AL28" s="13" t="e">
        <f t="shared" si="19"/>
        <v>#DIV/0!</v>
      </c>
      <c r="AM28" s="9">
        <f t="shared" ref="AM28:AN28" si="282">AM29+AM30+AM31</f>
        <v>0</v>
      </c>
      <c r="AN28" s="9">
        <f t="shared" si="282"/>
        <v>0</v>
      </c>
      <c r="AO28" s="13" t="e">
        <f t="shared" si="21"/>
        <v>#DIV/0!</v>
      </c>
      <c r="AP28" s="9">
        <f t="shared" ref="AP28:AQ28" si="283">AP29+AP30+AP31</f>
        <v>0</v>
      </c>
      <c r="AQ28" s="9">
        <f t="shared" si="283"/>
        <v>0</v>
      </c>
      <c r="AR28" s="13" t="e">
        <f t="shared" si="23"/>
        <v>#DIV/0!</v>
      </c>
      <c r="AS28" s="9">
        <f t="shared" ref="AS28:AT28" si="284">AS29+AS30+AS31</f>
        <v>0</v>
      </c>
      <c r="AT28" s="9">
        <f t="shared" si="284"/>
        <v>0</v>
      </c>
      <c r="AU28" s="13" t="e">
        <f t="shared" si="238"/>
        <v>#DIV/0!</v>
      </c>
      <c r="AV28" s="9">
        <f t="shared" ref="AV28:AW28" si="285">AV29+AV30+AV31</f>
        <v>0</v>
      </c>
      <c r="AW28" s="9">
        <f t="shared" si="285"/>
        <v>0</v>
      </c>
      <c r="AX28" s="13" t="e">
        <f t="shared" si="27"/>
        <v>#DIV/0!</v>
      </c>
      <c r="AY28" s="9">
        <f t="shared" ref="AY28:AZ28" si="286">AY29+AY30+AY31</f>
        <v>0</v>
      </c>
      <c r="AZ28" s="9">
        <f t="shared" si="286"/>
        <v>0</v>
      </c>
      <c r="BA28" s="13" t="e">
        <f t="shared" si="29"/>
        <v>#DIV/0!</v>
      </c>
      <c r="BB28" s="9">
        <f t="shared" ref="BB28:BC28" si="287">BB29+BB30+BB31</f>
        <v>0</v>
      </c>
      <c r="BC28" s="9">
        <f t="shared" si="287"/>
        <v>0</v>
      </c>
      <c r="BD28" s="13" t="e">
        <f t="shared" si="31"/>
        <v>#DIV/0!</v>
      </c>
      <c r="BE28" s="9">
        <f t="shared" ref="BE28:BF28" si="288">BE29+BE30+BE31</f>
        <v>0</v>
      </c>
      <c r="BF28" s="9">
        <f t="shared" si="288"/>
        <v>0</v>
      </c>
      <c r="BG28" s="13" t="e">
        <f t="shared" si="33"/>
        <v>#DIV/0!</v>
      </c>
      <c r="BH28" s="9">
        <f t="shared" ref="BH28:BI28" si="289">BH29+BH30+BH31</f>
        <v>0</v>
      </c>
      <c r="BI28" s="9">
        <f t="shared" si="289"/>
        <v>0</v>
      </c>
      <c r="BJ28" s="13" t="e">
        <f t="shared" si="244"/>
        <v>#DIV/0!</v>
      </c>
      <c r="BK28" s="9">
        <f t="shared" ref="BK28:BL28" si="290">BK29+BK30+BK31</f>
        <v>0</v>
      </c>
      <c r="BL28" s="9">
        <f t="shared" si="290"/>
        <v>0</v>
      </c>
      <c r="BM28" s="13" t="e">
        <f t="shared" si="37"/>
        <v>#DIV/0!</v>
      </c>
      <c r="BN28" s="9">
        <f t="shared" ref="BN28:BO28" si="291">BN29+BN30+BN31</f>
        <v>0</v>
      </c>
      <c r="BO28" s="9">
        <f t="shared" si="291"/>
        <v>0</v>
      </c>
      <c r="BP28" s="13" t="e">
        <f t="shared" si="39"/>
        <v>#DIV/0!</v>
      </c>
      <c r="BQ28" s="9">
        <f t="shared" ref="BQ28:BR28" si="292">BQ29+BQ30+BQ31</f>
        <v>0</v>
      </c>
      <c r="BR28" s="9">
        <f t="shared" si="292"/>
        <v>0</v>
      </c>
      <c r="BS28" s="13" t="e">
        <f t="shared" si="41"/>
        <v>#DIV/0!</v>
      </c>
      <c r="BT28" s="9">
        <f t="shared" ref="BT28:BU28" si="293">BT29+BT30+BT31</f>
        <v>0</v>
      </c>
      <c r="BU28" s="9">
        <f t="shared" si="293"/>
        <v>0</v>
      </c>
      <c r="BV28" s="13" t="e">
        <f t="shared" si="249"/>
        <v>#DIV/0!</v>
      </c>
      <c r="BW28" s="9">
        <f t="shared" ref="BW28:BX28" si="294">BW29+BW30+BW31</f>
        <v>0</v>
      </c>
      <c r="BX28" s="9">
        <f t="shared" si="294"/>
        <v>0</v>
      </c>
      <c r="BY28" s="13" t="e">
        <f t="shared" si="251"/>
        <v>#DIV/0!</v>
      </c>
      <c r="BZ28" s="9">
        <f t="shared" ref="BZ28:CA28" si="295">BZ29+BZ30+BZ31</f>
        <v>0</v>
      </c>
      <c r="CA28" s="9">
        <f t="shared" si="295"/>
        <v>0</v>
      </c>
      <c r="CB28" s="13" t="e">
        <f t="shared" si="253"/>
        <v>#DIV/0!</v>
      </c>
      <c r="CC28" s="9">
        <f t="shared" ref="CC28:CD28" si="296">CC29+CC30+CC31</f>
        <v>0</v>
      </c>
      <c r="CD28" s="9">
        <f t="shared" si="296"/>
        <v>0</v>
      </c>
      <c r="CE28" s="13" t="e">
        <f t="shared" si="255"/>
        <v>#DIV/0!</v>
      </c>
      <c r="CF28" s="9">
        <f t="shared" ref="CF28:CG28" si="297">CF29+CF30+CF31</f>
        <v>0</v>
      </c>
      <c r="CG28" s="9">
        <f t="shared" si="297"/>
        <v>0</v>
      </c>
      <c r="CH28" s="13" t="e">
        <f t="shared" si="51"/>
        <v>#DIV/0!</v>
      </c>
      <c r="CI28" s="9">
        <f t="shared" ref="CI28:CJ28" si="298">CI29+CI30+CI31</f>
        <v>0</v>
      </c>
      <c r="CJ28" s="9">
        <f t="shared" si="298"/>
        <v>0</v>
      </c>
      <c r="CK28" s="13" t="e">
        <f t="shared" si="53"/>
        <v>#DIV/0!</v>
      </c>
      <c r="CL28" s="9">
        <f t="shared" ref="CL28:CM28" si="299">CL29+CL30+CL31</f>
        <v>0</v>
      </c>
      <c r="CM28" s="9">
        <f t="shared" si="299"/>
        <v>0</v>
      </c>
      <c r="CN28" s="13" t="e">
        <f t="shared" si="55"/>
        <v>#DIV/0!</v>
      </c>
      <c r="CO28" s="9">
        <f t="shared" ref="CO28:CP28" si="300">CO29+CO30+CO31</f>
        <v>0</v>
      </c>
      <c r="CP28" s="9">
        <f t="shared" si="300"/>
        <v>0</v>
      </c>
      <c r="CQ28" s="13" t="e">
        <f t="shared" si="57"/>
        <v>#DIV/0!</v>
      </c>
      <c r="CR28" s="9">
        <f t="shared" ref="CR28:CS28" si="301">CR29+CR30+CR31</f>
        <v>0</v>
      </c>
      <c r="CS28" s="9">
        <f t="shared" si="301"/>
        <v>0</v>
      </c>
      <c r="CT28" s="13" t="e">
        <f t="shared" si="59"/>
        <v>#DIV/0!</v>
      </c>
      <c r="CU28" s="9">
        <f t="shared" ref="CU28:CV28" si="302">CU29+CU30+CU31</f>
        <v>0</v>
      </c>
      <c r="CV28" s="9">
        <f t="shared" si="302"/>
        <v>0</v>
      </c>
      <c r="CW28" s="13" t="e">
        <f t="shared" si="61"/>
        <v>#DIV/0!</v>
      </c>
      <c r="CX28" s="9">
        <f t="shared" ref="CX28:CY28" si="303">CX29+CX30+CX31</f>
        <v>0</v>
      </c>
      <c r="CY28" s="9">
        <f t="shared" si="303"/>
        <v>0</v>
      </c>
      <c r="CZ28" s="13" t="e">
        <f t="shared" si="63"/>
        <v>#DIV/0!</v>
      </c>
      <c r="DA28" s="9">
        <f t="shared" ref="DA28:DB28" si="304">DA29+DA30+DA31</f>
        <v>0</v>
      </c>
      <c r="DB28" s="9">
        <f t="shared" si="304"/>
        <v>0</v>
      </c>
      <c r="DC28" s="13" t="e">
        <f t="shared" si="65"/>
        <v>#DIV/0!</v>
      </c>
      <c r="DD28" s="9">
        <f t="shared" ref="DD28:DE28" si="305">DD29+DD30+DD31</f>
        <v>0</v>
      </c>
      <c r="DE28" s="9">
        <f t="shared" si="305"/>
        <v>0</v>
      </c>
      <c r="DF28" s="13" t="e">
        <f t="shared" si="67"/>
        <v>#DIV/0!</v>
      </c>
      <c r="DG28" s="9">
        <f t="shared" ref="DG28:DH28" si="306">DG29+DG30+DG31</f>
        <v>0</v>
      </c>
      <c r="DH28" s="9">
        <f t="shared" si="306"/>
        <v>0</v>
      </c>
      <c r="DI28" s="13" t="e">
        <f t="shared" si="69"/>
        <v>#DIV/0!</v>
      </c>
      <c r="DJ28" s="9">
        <f t="shared" ref="DJ28:DK28" si="307">DJ29+DJ30+DJ31</f>
        <v>0</v>
      </c>
      <c r="DK28" s="9">
        <f t="shared" si="307"/>
        <v>0</v>
      </c>
      <c r="DL28" s="13" t="e">
        <f t="shared" si="71"/>
        <v>#DIV/0!</v>
      </c>
      <c r="DM28" s="9">
        <f t="shared" ref="DM28:DN28" si="308">DM29+DM30+DM31</f>
        <v>0</v>
      </c>
      <c r="DN28" s="9">
        <f t="shared" si="308"/>
        <v>0</v>
      </c>
      <c r="DO28" s="13" t="e">
        <f t="shared" si="73"/>
        <v>#DIV/0!</v>
      </c>
      <c r="DP28" s="9">
        <f t="shared" ref="DP28:DQ28" si="309">DP29+DP30+DP31</f>
        <v>0</v>
      </c>
      <c r="DQ28" s="9">
        <f t="shared" si="309"/>
        <v>0</v>
      </c>
      <c r="DR28" s="13" t="e">
        <f t="shared" si="75"/>
        <v>#DIV/0!</v>
      </c>
      <c r="DS28" s="9">
        <f t="shared" ref="DS28:DT28" si="310">DS29+DS30+DS31</f>
        <v>0</v>
      </c>
      <c r="DT28" s="9">
        <f t="shared" si="310"/>
        <v>0</v>
      </c>
      <c r="DU28" s="13" t="e">
        <f t="shared" si="77"/>
        <v>#DIV/0!</v>
      </c>
      <c r="DV28" s="9">
        <f t="shared" ref="DV28:DW28" si="311">DV29+DV30+DV31</f>
        <v>0</v>
      </c>
      <c r="DW28" s="9">
        <f t="shared" si="311"/>
        <v>0</v>
      </c>
      <c r="DX28" s="13" t="e">
        <f t="shared" si="79"/>
        <v>#DIV/0!</v>
      </c>
      <c r="DY28" s="9">
        <f t="shared" ref="DY28:DZ28" si="312">DY29+DY30+DY31</f>
        <v>0</v>
      </c>
      <c r="DZ28" s="9">
        <f t="shared" si="312"/>
        <v>0</v>
      </c>
      <c r="EA28" s="13" t="e">
        <f t="shared" si="81"/>
        <v>#DIV/0!</v>
      </c>
    </row>
    <row r="29" spans="1:144" x14ac:dyDescent="0.25">
      <c r="B29" s="6">
        <v>244</v>
      </c>
      <c r="C29" s="6" t="s">
        <v>65</v>
      </c>
      <c r="D29" s="6"/>
      <c r="E29" s="6"/>
      <c r="F29" s="9">
        <f t="shared" ref="F29:G34" si="313">I29+U29+BB29+BN29+CI29+BK29</f>
        <v>0</v>
      </c>
      <c r="G29" s="9">
        <f t="shared" si="313"/>
        <v>0</v>
      </c>
      <c r="H29" s="13" t="e">
        <f t="shared" si="83"/>
        <v>#DIV/0!</v>
      </c>
      <c r="I29" s="7">
        <f t="shared" ref="I29:J44" si="314">L29+O29+R29</f>
        <v>0</v>
      </c>
      <c r="J29" s="7">
        <f t="shared" si="314"/>
        <v>0</v>
      </c>
      <c r="K29" s="13" t="e">
        <f t="shared" si="1"/>
        <v>#DIV/0!</v>
      </c>
      <c r="L29" s="7"/>
      <c r="M29" s="7"/>
      <c r="N29" s="13" t="e">
        <f t="shared" si="3"/>
        <v>#DIV/0!</v>
      </c>
      <c r="O29" s="6"/>
      <c r="P29" s="6"/>
      <c r="Q29" s="13" t="e">
        <f t="shared" si="5"/>
        <v>#DIV/0!</v>
      </c>
      <c r="R29" s="7"/>
      <c r="S29" s="7"/>
      <c r="T29" s="13" t="e">
        <f t="shared" si="7"/>
        <v>#DIV/0!</v>
      </c>
      <c r="U29" s="7">
        <f t="shared" ref="U29:V34" si="315">X29+AA29+AD29+AG29+AM29+AP29+AJ29</f>
        <v>0</v>
      </c>
      <c r="V29" s="7">
        <f t="shared" si="315"/>
        <v>0</v>
      </c>
      <c r="W29" s="13" t="e">
        <f t="shared" si="9"/>
        <v>#DIV/0!</v>
      </c>
      <c r="X29" s="7"/>
      <c r="Y29" s="7"/>
      <c r="Z29" s="13" t="e">
        <f t="shared" si="11"/>
        <v>#DIV/0!</v>
      </c>
      <c r="AA29" s="13"/>
      <c r="AB29" s="13"/>
      <c r="AC29" s="13" t="e">
        <f t="shared" si="13"/>
        <v>#DIV/0!</v>
      </c>
      <c r="AD29" s="7"/>
      <c r="AE29" s="7"/>
      <c r="AF29" s="13" t="e">
        <f t="shared" si="15"/>
        <v>#DIV/0!</v>
      </c>
      <c r="AG29" s="7"/>
      <c r="AH29" s="7"/>
      <c r="AI29" s="13" t="e">
        <f t="shared" si="17"/>
        <v>#DIV/0!</v>
      </c>
      <c r="AJ29" s="6"/>
      <c r="AK29" s="6"/>
      <c r="AL29" s="13" t="e">
        <f t="shared" si="19"/>
        <v>#DIV/0!</v>
      </c>
      <c r="AM29" s="7"/>
      <c r="AN29" s="7"/>
      <c r="AO29" s="13" t="e">
        <f t="shared" si="21"/>
        <v>#DIV/0!</v>
      </c>
      <c r="AP29" s="45"/>
      <c r="AQ29" s="45"/>
      <c r="AR29" s="13" t="e">
        <f t="shared" si="23"/>
        <v>#DIV/0!</v>
      </c>
      <c r="AS29" s="13"/>
      <c r="AT29" s="13"/>
      <c r="AU29" s="13"/>
      <c r="AV29" s="45"/>
      <c r="AW29" s="45"/>
      <c r="AX29" s="13" t="e">
        <f t="shared" si="27"/>
        <v>#DIV/0!</v>
      </c>
      <c r="AY29" s="13"/>
      <c r="AZ29" s="13"/>
      <c r="BA29" s="13" t="e">
        <f t="shared" si="29"/>
        <v>#DIV/0!</v>
      </c>
      <c r="BB29" s="13">
        <f>BE29</f>
        <v>0</v>
      </c>
      <c r="BC29" s="13">
        <f>BF29</f>
        <v>0</v>
      </c>
      <c r="BD29" s="13" t="e">
        <f t="shared" si="31"/>
        <v>#DIV/0!</v>
      </c>
      <c r="BE29" s="7"/>
      <c r="BF29" s="7"/>
      <c r="BG29" s="13" t="e">
        <f t="shared" si="33"/>
        <v>#DIV/0!</v>
      </c>
      <c r="BH29" s="13"/>
      <c r="BI29" s="13"/>
      <c r="BJ29" s="13"/>
      <c r="BK29" s="12"/>
      <c r="BL29" s="12"/>
      <c r="BM29" s="13" t="e">
        <f t="shared" si="37"/>
        <v>#DIV/0!</v>
      </c>
      <c r="BN29" s="7">
        <f>BQ29+CF29</f>
        <v>0</v>
      </c>
      <c r="BO29" s="7">
        <f>BR29+CG29</f>
        <v>0</v>
      </c>
      <c r="BP29" s="13" t="e">
        <f t="shared" si="39"/>
        <v>#DIV/0!</v>
      </c>
      <c r="BQ29" s="6"/>
      <c r="BR29" s="6"/>
      <c r="BS29" s="13" t="e">
        <f t="shared" si="41"/>
        <v>#DIV/0!</v>
      </c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 t="e">
        <f t="shared" si="51"/>
        <v>#DIV/0!</v>
      </c>
      <c r="CI29" s="7">
        <f t="shared" ref="CI29:CJ44" si="316">CL29+CO29+CR29+CU29+CX29</f>
        <v>0</v>
      </c>
      <c r="CJ29" s="7">
        <f t="shared" si="316"/>
        <v>0</v>
      </c>
      <c r="CK29" s="13" t="e">
        <f t="shared" si="53"/>
        <v>#DIV/0!</v>
      </c>
      <c r="CL29" s="7"/>
      <c r="CM29" s="7"/>
      <c r="CN29" s="13" t="e">
        <f t="shared" si="55"/>
        <v>#DIV/0!</v>
      </c>
      <c r="CO29" s="7"/>
      <c r="CP29" s="7"/>
      <c r="CQ29" s="13" t="e">
        <f t="shared" si="57"/>
        <v>#DIV/0!</v>
      </c>
      <c r="CR29" s="7"/>
      <c r="CS29" s="7"/>
      <c r="CT29" s="13" t="e">
        <f t="shared" si="59"/>
        <v>#DIV/0!</v>
      </c>
      <c r="CU29" s="7"/>
      <c r="CV29" s="7"/>
      <c r="CW29" s="13" t="e">
        <f t="shared" si="61"/>
        <v>#DIV/0!</v>
      </c>
      <c r="CX29" s="7"/>
      <c r="CY29" s="7"/>
      <c r="CZ29" s="13" t="e">
        <f t="shared" si="63"/>
        <v>#DIV/0!</v>
      </c>
      <c r="DA29" s="7">
        <f t="shared" ref="DA29:DB44" si="317">DD29+DG29+DJ29+DM29+DP29+DS29+DV29</f>
        <v>0</v>
      </c>
      <c r="DB29" s="7">
        <f t="shared" si="317"/>
        <v>0</v>
      </c>
      <c r="DC29" s="13" t="e">
        <f t="shared" si="65"/>
        <v>#DIV/0!</v>
      </c>
      <c r="DD29" s="7"/>
      <c r="DE29" s="7"/>
      <c r="DF29" s="13" t="e">
        <f t="shared" si="67"/>
        <v>#DIV/0!</v>
      </c>
      <c r="DG29" s="15"/>
      <c r="DH29" s="15"/>
      <c r="DI29" s="13" t="e">
        <f t="shared" si="69"/>
        <v>#DIV/0!</v>
      </c>
      <c r="DJ29" s="15"/>
      <c r="DK29" s="15"/>
      <c r="DL29" s="13" t="e">
        <f t="shared" si="71"/>
        <v>#DIV/0!</v>
      </c>
      <c r="DM29" s="13"/>
      <c r="DN29" s="13"/>
      <c r="DO29" s="13" t="e">
        <f t="shared" si="73"/>
        <v>#DIV/0!</v>
      </c>
      <c r="DP29" s="7"/>
      <c r="DQ29" s="7"/>
      <c r="DR29" s="13" t="e">
        <f t="shared" si="75"/>
        <v>#DIV/0!</v>
      </c>
      <c r="DS29" s="13"/>
      <c r="DT29" s="7"/>
      <c r="DU29" s="13" t="e">
        <f t="shared" si="77"/>
        <v>#DIV/0!</v>
      </c>
      <c r="DV29" s="6"/>
      <c r="DW29" s="6"/>
      <c r="DX29" s="13" t="e">
        <f t="shared" si="79"/>
        <v>#DIV/0!</v>
      </c>
      <c r="DY29" s="7">
        <f t="shared" ref="DY29:DZ44" si="318">I29+U29+BB29+BN29+CI29+DA29+BK29</f>
        <v>0</v>
      </c>
      <c r="DZ29" s="7">
        <f t="shared" si="318"/>
        <v>0</v>
      </c>
      <c r="EA29" s="13" t="e">
        <f t="shared" si="81"/>
        <v>#DIV/0!</v>
      </c>
      <c r="EB29">
        <f t="shared" si="141"/>
        <v>1</v>
      </c>
      <c r="EC29">
        <f t="shared" si="142"/>
        <v>1</v>
      </c>
      <c r="ED29">
        <f t="shared" si="143"/>
        <v>1</v>
      </c>
      <c r="EE29">
        <f t="shared" si="144"/>
        <v>1</v>
      </c>
      <c r="EF29">
        <f t="shared" si="145"/>
        <v>1</v>
      </c>
      <c r="EG29">
        <f t="shared" si="146"/>
        <v>1</v>
      </c>
      <c r="EH29">
        <f t="shared" si="147"/>
        <v>1</v>
      </c>
      <c r="EI29">
        <f t="shared" si="148"/>
        <v>1</v>
      </c>
      <c r="EJ29">
        <f t="shared" si="149"/>
        <v>1</v>
      </c>
      <c r="EK29">
        <f t="shared" si="150"/>
        <v>1</v>
      </c>
      <c r="EL29">
        <f t="shared" si="151"/>
        <v>1</v>
      </c>
      <c r="EM29">
        <f t="shared" si="152"/>
        <v>1</v>
      </c>
      <c r="EN29">
        <f t="shared" si="153"/>
        <v>12</v>
      </c>
    </row>
    <row r="30" spans="1:144" x14ac:dyDescent="0.25">
      <c r="A30" s="6"/>
      <c r="B30" s="51">
        <v>245</v>
      </c>
      <c r="C30" s="51" t="s">
        <v>88</v>
      </c>
      <c r="D30" s="6"/>
      <c r="E30" s="6"/>
      <c r="F30" s="9">
        <f t="shared" si="313"/>
        <v>0</v>
      </c>
      <c r="G30" s="9">
        <f t="shared" si="313"/>
        <v>0</v>
      </c>
      <c r="H30" s="13" t="e">
        <f t="shared" si="83"/>
        <v>#DIV/0!</v>
      </c>
      <c r="I30" s="7">
        <f t="shared" si="314"/>
        <v>0</v>
      </c>
      <c r="J30" s="7">
        <f t="shared" si="314"/>
        <v>0</v>
      </c>
      <c r="K30" s="13" t="e">
        <f t="shared" si="1"/>
        <v>#DIV/0!</v>
      </c>
      <c r="L30" s="7"/>
      <c r="M30" s="7"/>
      <c r="N30" s="13" t="e">
        <f t="shared" si="3"/>
        <v>#DIV/0!</v>
      </c>
      <c r="O30" s="6"/>
      <c r="P30" s="6"/>
      <c r="Q30" s="13" t="e">
        <f t="shared" si="5"/>
        <v>#DIV/0!</v>
      </c>
      <c r="R30" s="7"/>
      <c r="S30" s="7"/>
      <c r="T30" s="13" t="e">
        <f t="shared" si="7"/>
        <v>#DIV/0!</v>
      </c>
      <c r="U30" s="7">
        <f t="shared" si="315"/>
        <v>0</v>
      </c>
      <c r="V30" s="7">
        <f t="shared" si="315"/>
        <v>0</v>
      </c>
      <c r="W30" s="13" t="e">
        <f t="shared" si="9"/>
        <v>#DIV/0!</v>
      </c>
      <c r="X30" s="7"/>
      <c r="Y30" s="7"/>
      <c r="Z30" s="13" t="e">
        <f t="shared" si="11"/>
        <v>#DIV/0!</v>
      </c>
      <c r="AA30" s="13"/>
      <c r="AB30" s="13"/>
      <c r="AC30" s="13" t="e">
        <f t="shared" si="13"/>
        <v>#DIV/0!</v>
      </c>
      <c r="AD30" s="7"/>
      <c r="AE30" s="7"/>
      <c r="AF30" s="13" t="e">
        <f t="shared" si="15"/>
        <v>#DIV/0!</v>
      </c>
      <c r="AG30" s="7"/>
      <c r="AH30" s="7"/>
      <c r="AI30" s="13" t="e">
        <f t="shared" si="17"/>
        <v>#DIV/0!</v>
      </c>
      <c r="AJ30" s="6"/>
      <c r="AK30" s="6"/>
      <c r="AL30" s="13" t="e">
        <f t="shared" si="19"/>
        <v>#DIV/0!</v>
      </c>
      <c r="AM30" s="7"/>
      <c r="AN30" s="7"/>
      <c r="AO30" s="13" t="e">
        <f t="shared" si="21"/>
        <v>#DIV/0!</v>
      </c>
      <c r="AP30" s="45"/>
      <c r="AQ30" s="45"/>
      <c r="AR30" s="13" t="e">
        <f t="shared" si="23"/>
        <v>#DIV/0!</v>
      </c>
      <c r="AS30" s="13"/>
      <c r="AT30" s="13"/>
      <c r="AU30" s="13"/>
      <c r="AV30" s="45"/>
      <c r="AW30" s="45"/>
      <c r="AX30" s="13" t="e">
        <f t="shared" si="27"/>
        <v>#DIV/0!</v>
      </c>
      <c r="AY30" s="13"/>
      <c r="AZ30" s="13"/>
      <c r="BA30" s="13" t="e">
        <f t="shared" si="29"/>
        <v>#DIV/0!</v>
      </c>
      <c r="BB30" s="13"/>
      <c r="BC30" s="13"/>
      <c r="BD30" s="13" t="e">
        <f t="shared" si="31"/>
        <v>#DIV/0!</v>
      </c>
      <c r="BE30" s="7"/>
      <c r="BF30" s="7"/>
      <c r="BG30" s="13" t="e">
        <f t="shared" si="33"/>
        <v>#DIV/0!</v>
      </c>
      <c r="BH30" s="13"/>
      <c r="BI30" s="13"/>
      <c r="BJ30" s="13"/>
      <c r="BK30" s="12"/>
      <c r="BL30" s="12"/>
      <c r="BM30" s="13" t="e">
        <f t="shared" si="37"/>
        <v>#DIV/0!</v>
      </c>
      <c r="BN30" s="7"/>
      <c r="BO30" s="7"/>
      <c r="BP30" s="13" t="e">
        <f t="shared" si="39"/>
        <v>#DIV/0!</v>
      </c>
      <c r="BQ30" s="6"/>
      <c r="BR30" s="6"/>
      <c r="BS30" s="13" t="e">
        <f t="shared" si="41"/>
        <v>#DIV/0!</v>
      </c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 t="e">
        <f t="shared" si="51"/>
        <v>#DIV/0!</v>
      </c>
      <c r="CI30" s="7">
        <f t="shared" si="316"/>
        <v>0</v>
      </c>
      <c r="CJ30" s="7">
        <f t="shared" si="316"/>
        <v>0</v>
      </c>
      <c r="CK30" s="13" t="e">
        <f t="shared" si="53"/>
        <v>#DIV/0!</v>
      </c>
      <c r="CL30" s="7"/>
      <c r="CM30" s="7"/>
      <c r="CN30" s="13" t="e">
        <f t="shared" si="55"/>
        <v>#DIV/0!</v>
      </c>
      <c r="CO30" s="7"/>
      <c r="CP30" s="7"/>
      <c r="CQ30" s="13" t="e">
        <f t="shared" si="57"/>
        <v>#DIV/0!</v>
      </c>
      <c r="CR30" s="7"/>
      <c r="CS30" s="7"/>
      <c r="CT30" s="13" t="e">
        <f t="shared" si="59"/>
        <v>#DIV/0!</v>
      </c>
      <c r="CU30" s="7"/>
      <c r="CV30" s="7"/>
      <c r="CW30" s="13" t="e">
        <f t="shared" si="61"/>
        <v>#DIV/0!</v>
      </c>
      <c r="CX30" s="7"/>
      <c r="CY30" s="7"/>
      <c r="CZ30" s="13" t="e">
        <f t="shared" si="63"/>
        <v>#DIV/0!</v>
      </c>
      <c r="DA30" s="7">
        <f t="shared" si="317"/>
        <v>0</v>
      </c>
      <c r="DB30" s="7">
        <f t="shared" si="317"/>
        <v>0</v>
      </c>
      <c r="DC30" s="13" t="e">
        <f t="shared" si="65"/>
        <v>#DIV/0!</v>
      </c>
      <c r="DD30" s="7"/>
      <c r="DE30" s="7"/>
      <c r="DF30" s="13" t="e">
        <f t="shared" si="67"/>
        <v>#DIV/0!</v>
      </c>
      <c r="DG30" s="15"/>
      <c r="DH30" s="15"/>
      <c r="DI30" s="13" t="e">
        <f t="shared" si="69"/>
        <v>#DIV/0!</v>
      </c>
      <c r="DJ30" s="15"/>
      <c r="DK30" s="15"/>
      <c r="DL30" s="13" t="e">
        <f t="shared" si="71"/>
        <v>#DIV/0!</v>
      </c>
      <c r="DM30" s="13"/>
      <c r="DN30" s="13"/>
      <c r="DO30" s="13" t="e">
        <f t="shared" si="73"/>
        <v>#DIV/0!</v>
      </c>
      <c r="DP30" s="7"/>
      <c r="DQ30" s="7"/>
      <c r="DR30" s="13" t="e">
        <f t="shared" si="75"/>
        <v>#DIV/0!</v>
      </c>
      <c r="DS30" s="13"/>
      <c r="DT30" s="7"/>
      <c r="DU30" s="13" t="e">
        <f t="shared" si="77"/>
        <v>#DIV/0!</v>
      </c>
      <c r="DV30" s="6"/>
      <c r="DW30" s="6"/>
      <c r="DX30" s="13" t="e">
        <f t="shared" si="79"/>
        <v>#DIV/0!</v>
      </c>
      <c r="DY30" s="7">
        <f t="shared" si="318"/>
        <v>0</v>
      </c>
      <c r="DZ30" s="7">
        <f t="shared" si="318"/>
        <v>0</v>
      </c>
      <c r="EA30" s="13" t="e">
        <f t="shared" si="81"/>
        <v>#DIV/0!</v>
      </c>
      <c r="EB30">
        <f t="shared" si="141"/>
        <v>1</v>
      </c>
      <c r="EC30">
        <f t="shared" si="142"/>
        <v>1</v>
      </c>
      <c r="ED30">
        <f t="shared" si="143"/>
        <v>1</v>
      </c>
      <c r="EE30">
        <f t="shared" si="144"/>
        <v>1</v>
      </c>
      <c r="EF30">
        <f t="shared" si="145"/>
        <v>1</v>
      </c>
      <c r="EG30">
        <f t="shared" si="146"/>
        <v>1</v>
      </c>
      <c r="EH30">
        <f t="shared" si="147"/>
        <v>1</v>
      </c>
      <c r="EI30">
        <f t="shared" si="148"/>
        <v>1</v>
      </c>
      <c r="EJ30">
        <f t="shared" si="149"/>
        <v>1</v>
      </c>
      <c r="EK30">
        <f t="shared" si="150"/>
        <v>1</v>
      </c>
      <c r="EL30">
        <f t="shared" si="151"/>
        <v>1</v>
      </c>
      <c r="EM30">
        <f t="shared" si="152"/>
        <v>1</v>
      </c>
      <c r="EN30">
        <f t="shared" si="153"/>
        <v>12</v>
      </c>
    </row>
    <row r="31" spans="1:144" x14ac:dyDescent="0.25">
      <c r="A31" s="6"/>
      <c r="B31" s="6">
        <v>851</v>
      </c>
      <c r="C31" s="6" t="s">
        <v>87</v>
      </c>
      <c r="D31" s="6"/>
      <c r="E31" s="6"/>
      <c r="F31" s="9">
        <f t="shared" si="313"/>
        <v>0</v>
      </c>
      <c r="G31" s="9">
        <f t="shared" si="313"/>
        <v>0</v>
      </c>
      <c r="H31" s="13" t="e">
        <f t="shared" si="83"/>
        <v>#DIV/0!</v>
      </c>
      <c r="I31" s="7">
        <f t="shared" si="314"/>
        <v>0</v>
      </c>
      <c r="J31" s="7">
        <f t="shared" si="314"/>
        <v>0</v>
      </c>
      <c r="K31" s="13" t="e">
        <f t="shared" si="1"/>
        <v>#DIV/0!</v>
      </c>
      <c r="L31" s="7"/>
      <c r="M31" s="7"/>
      <c r="N31" s="13" t="e">
        <f t="shared" si="3"/>
        <v>#DIV/0!</v>
      </c>
      <c r="O31" s="6"/>
      <c r="P31" s="6"/>
      <c r="Q31" s="13" t="e">
        <f t="shared" si="5"/>
        <v>#DIV/0!</v>
      </c>
      <c r="R31" s="7"/>
      <c r="S31" s="7"/>
      <c r="T31" s="13" t="e">
        <f t="shared" si="7"/>
        <v>#DIV/0!</v>
      </c>
      <c r="U31" s="7">
        <f t="shared" si="315"/>
        <v>0</v>
      </c>
      <c r="V31" s="7">
        <f t="shared" si="315"/>
        <v>0</v>
      </c>
      <c r="W31" s="13" t="e">
        <f t="shared" si="9"/>
        <v>#DIV/0!</v>
      </c>
      <c r="X31" s="7"/>
      <c r="Y31" s="7"/>
      <c r="Z31" s="13" t="e">
        <f t="shared" si="11"/>
        <v>#DIV/0!</v>
      </c>
      <c r="AA31" s="13"/>
      <c r="AB31" s="13"/>
      <c r="AC31" s="13" t="e">
        <f t="shared" si="13"/>
        <v>#DIV/0!</v>
      </c>
      <c r="AD31" s="7"/>
      <c r="AE31" s="7"/>
      <c r="AF31" s="13" t="e">
        <f t="shared" si="15"/>
        <v>#DIV/0!</v>
      </c>
      <c r="AG31" s="7"/>
      <c r="AH31" s="7"/>
      <c r="AI31" s="13" t="e">
        <f t="shared" si="17"/>
        <v>#DIV/0!</v>
      </c>
      <c r="AJ31" s="6"/>
      <c r="AK31" s="6"/>
      <c r="AL31" s="13" t="e">
        <f t="shared" si="19"/>
        <v>#DIV/0!</v>
      </c>
      <c r="AM31" s="7"/>
      <c r="AN31" s="7"/>
      <c r="AO31" s="13" t="e">
        <f t="shared" si="21"/>
        <v>#DIV/0!</v>
      </c>
      <c r="AP31" s="45"/>
      <c r="AQ31" s="45"/>
      <c r="AR31" s="13" t="e">
        <f t="shared" si="23"/>
        <v>#DIV/0!</v>
      </c>
      <c r="AS31" s="13"/>
      <c r="AT31" s="13"/>
      <c r="AU31" s="13"/>
      <c r="AV31" s="45"/>
      <c r="AW31" s="45"/>
      <c r="AX31" s="13" t="e">
        <f t="shared" si="27"/>
        <v>#DIV/0!</v>
      </c>
      <c r="AY31" s="13"/>
      <c r="AZ31" s="13"/>
      <c r="BA31" s="13" t="e">
        <f t="shared" si="29"/>
        <v>#DIV/0!</v>
      </c>
      <c r="BB31" s="13"/>
      <c r="BC31" s="13"/>
      <c r="BD31" s="13" t="e">
        <f t="shared" si="31"/>
        <v>#DIV/0!</v>
      </c>
      <c r="BE31" s="7"/>
      <c r="BF31" s="7"/>
      <c r="BG31" s="13" t="e">
        <f t="shared" si="33"/>
        <v>#DIV/0!</v>
      </c>
      <c r="BH31" s="13"/>
      <c r="BI31" s="13"/>
      <c r="BJ31" s="13"/>
      <c r="BK31" s="12"/>
      <c r="BL31" s="12"/>
      <c r="BM31" s="13" t="e">
        <f t="shared" si="37"/>
        <v>#DIV/0!</v>
      </c>
      <c r="BN31" s="7"/>
      <c r="BO31" s="7"/>
      <c r="BP31" s="13" t="e">
        <f t="shared" si="39"/>
        <v>#DIV/0!</v>
      </c>
      <c r="BQ31" s="6"/>
      <c r="BR31" s="6"/>
      <c r="BS31" s="13" t="e">
        <f t="shared" si="41"/>
        <v>#DIV/0!</v>
      </c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 t="e">
        <f t="shared" si="51"/>
        <v>#DIV/0!</v>
      </c>
      <c r="CI31" s="7">
        <f t="shared" si="316"/>
        <v>0</v>
      </c>
      <c r="CJ31" s="7">
        <f t="shared" si="316"/>
        <v>0</v>
      </c>
      <c r="CK31" s="13" t="e">
        <f t="shared" si="53"/>
        <v>#DIV/0!</v>
      </c>
      <c r="CL31" s="7"/>
      <c r="CM31" s="7"/>
      <c r="CN31" s="13" t="e">
        <f t="shared" si="55"/>
        <v>#DIV/0!</v>
      </c>
      <c r="CO31" s="7"/>
      <c r="CP31" s="7"/>
      <c r="CQ31" s="13" t="e">
        <f t="shared" si="57"/>
        <v>#DIV/0!</v>
      </c>
      <c r="CR31" s="7"/>
      <c r="CS31" s="7"/>
      <c r="CT31" s="13" t="e">
        <f t="shared" si="59"/>
        <v>#DIV/0!</v>
      </c>
      <c r="CU31" s="7"/>
      <c r="CV31" s="7"/>
      <c r="CW31" s="13" t="e">
        <f t="shared" si="61"/>
        <v>#DIV/0!</v>
      </c>
      <c r="CX31" s="7"/>
      <c r="CY31" s="7"/>
      <c r="CZ31" s="13" t="e">
        <f t="shared" si="63"/>
        <v>#DIV/0!</v>
      </c>
      <c r="DA31" s="7">
        <f t="shared" si="317"/>
        <v>0</v>
      </c>
      <c r="DB31" s="7">
        <f t="shared" si="317"/>
        <v>0</v>
      </c>
      <c r="DC31" s="13" t="e">
        <f t="shared" si="65"/>
        <v>#DIV/0!</v>
      </c>
      <c r="DD31" s="7"/>
      <c r="DE31" s="7"/>
      <c r="DF31" s="13" t="e">
        <f t="shared" si="67"/>
        <v>#DIV/0!</v>
      </c>
      <c r="DG31" s="15"/>
      <c r="DH31" s="15"/>
      <c r="DI31" s="13" t="e">
        <f t="shared" si="69"/>
        <v>#DIV/0!</v>
      </c>
      <c r="DJ31" s="15"/>
      <c r="DK31" s="15"/>
      <c r="DL31" s="13" t="e">
        <f t="shared" si="71"/>
        <v>#DIV/0!</v>
      </c>
      <c r="DM31" s="13"/>
      <c r="DN31" s="13"/>
      <c r="DO31" s="13" t="e">
        <f t="shared" si="73"/>
        <v>#DIV/0!</v>
      </c>
      <c r="DP31" s="7"/>
      <c r="DQ31" s="7"/>
      <c r="DR31" s="13" t="e">
        <f t="shared" si="75"/>
        <v>#DIV/0!</v>
      </c>
      <c r="DS31" s="13"/>
      <c r="DT31" s="7"/>
      <c r="DU31" s="13" t="e">
        <f t="shared" si="77"/>
        <v>#DIV/0!</v>
      </c>
      <c r="DV31" s="6"/>
      <c r="DW31" s="6"/>
      <c r="DX31" s="13" t="e">
        <f t="shared" si="79"/>
        <v>#DIV/0!</v>
      </c>
      <c r="DY31" s="7">
        <f t="shared" si="318"/>
        <v>0</v>
      </c>
      <c r="DZ31" s="7">
        <f t="shared" si="318"/>
        <v>0</v>
      </c>
      <c r="EA31" s="13" t="e">
        <f t="shared" si="81"/>
        <v>#DIV/0!</v>
      </c>
      <c r="EB31">
        <f t="shared" si="141"/>
        <v>1</v>
      </c>
      <c r="EC31">
        <f t="shared" si="142"/>
        <v>1</v>
      </c>
      <c r="ED31">
        <f t="shared" si="143"/>
        <v>1</v>
      </c>
      <c r="EE31">
        <f t="shared" si="144"/>
        <v>1</v>
      </c>
      <c r="EF31">
        <f t="shared" si="145"/>
        <v>1</v>
      </c>
      <c r="EG31">
        <f t="shared" si="146"/>
        <v>1</v>
      </c>
      <c r="EH31">
        <f t="shared" si="147"/>
        <v>1</v>
      </c>
      <c r="EI31">
        <f t="shared" si="148"/>
        <v>1</v>
      </c>
      <c r="EJ31">
        <f t="shared" si="149"/>
        <v>1</v>
      </c>
      <c r="EK31">
        <f t="shared" si="150"/>
        <v>1</v>
      </c>
      <c r="EL31">
        <f t="shared" si="151"/>
        <v>1</v>
      </c>
      <c r="EM31">
        <f t="shared" si="152"/>
        <v>1</v>
      </c>
      <c r="EN31">
        <f t="shared" si="153"/>
        <v>12</v>
      </c>
    </row>
    <row r="32" spans="1:144" x14ac:dyDescent="0.25">
      <c r="A32" s="6" t="s">
        <v>97</v>
      </c>
      <c r="B32" s="6"/>
      <c r="C32" s="6" t="s">
        <v>66</v>
      </c>
      <c r="D32" s="6"/>
      <c r="E32" s="6"/>
      <c r="F32" s="9">
        <f>F33+F34+F35+F36+F37</f>
        <v>214700</v>
      </c>
      <c r="G32" s="9">
        <f>G33+G34+G35+G36+G37</f>
        <v>86032.73</v>
      </c>
      <c r="H32" s="13">
        <f t="shared" si="83"/>
        <v>40.071136469492316</v>
      </c>
      <c r="I32" s="9">
        <f t="shared" ref="I32:J32" si="319">I33+I34+I35+I36+I37</f>
        <v>0</v>
      </c>
      <c r="J32" s="9">
        <f t="shared" si="319"/>
        <v>0</v>
      </c>
      <c r="K32" s="13" t="e">
        <f t="shared" si="1"/>
        <v>#DIV/0!</v>
      </c>
      <c r="L32" s="9">
        <f t="shared" ref="L32:M32" si="320">L33+L34+L35+L36+L37</f>
        <v>0</v>
      </c>
      <c r="M32" s="9">
        <f t="shared" si="320"/>
        <v>0</v>
      </c>
      <c r="N32" s="13" t="e">
        <f t="shared" si="3"/>
        <v>#DIV/0!</v>
      </c>
      <c r="O32" s="9">
        <f t="shared" ref="O32:P32" si="321">O33+O34+O35+O36+O37</f>
        <v>0</v>
      </c>
      <c r="P32" s="9">
        <f t="shared" si="321"/>
        <v>0</v>
      </c>
      <c r="Q32" s="13" t="e">
        <f t="shared" si="5"/>
        <v>#DIV/0!</v>
      </c>
      <c r="R32" s="9">
        <f t="shared" ref="R32:S32" si="322">R33+R34+R35+R36+R37</f>
        <v>0</v>
      </c>
      <c r="S32" s="9">
        <f t="shared" si="322"/>
        <v>0</v>
      </c>
      <c r="T32" s="13" t="e">
        <f t="shared" si="7"/>
        <v>#DIV/0!</v>
      </c>
      <c r="U32" s="9">
        <f t="shared" ref="U32:V32" si="323">U33+U34+U35+U36+U37</f>
        <v>184300</v>
      </c>
      <c r="V32" s="9">
        <f t="shared" si="323"/>
        <v>85174.48</v>
      </c>
      <c r="W32" s="13">
        <f t="shared" si="9"/>
        <v>46.215127509495382</v>
      </c>
      <c r="X32" s="9">
        <f t="shared" ref="X32:Y32" si="324">X33+X34+X35+X36+X37</f>
        <v>0</v>
      </c>
      <c r="Y32" s="9">
        <f t="shared" si="324"/>
        <v>0</v>
      </c>
      <c r="Z32" s="13" t="e">
        <f t="shared" si="11"/>
        <v>#DIV/0!</v>
      </c>
      <c r="AA32" s="9">
        <f t="shared" ref="AA32:AB32" si="325">AA33+AA34+AA35+AA36+AA37</f>
        <v>0</v>
      </c>
      <c r="AB32" s="9">
        <f t="shared" si="325"/>
        <v>0</v>
      </c>
      <c r="AC32" s="13" t="e">
        <f t="shared" si="13"/>
        <v>#DIV/0!</v>
      </c>
      <c r="AD32" s="9">
        <f t="shared" ref="AD32:AE32" si="326">AD33+AD34+AD35+AD36+AD37</f>
        <v>184300</v>
      </c>
      <c r="AE32" s="9">
        <f t="shared" si="326"/>
        <v>85174.48</v>
      </c>
      <c r="AF32" s="13">
        <f t="shared" si="15"/>
        <v>46.215127509495382</v>
      </c>
      <c r="AG32" s="9">
        <f t="shared" ref="AG32:AH32" si="327">AG33+AG34+AG35+AG36+AG37</f>
        <v>0</v>
      </c>
      <c r="AH32" s="9">
        <f t="shared" si="327"/>
        <v>0</v>
      </c>
      <c r="AI32" s="13" t="e">
        <f t="shared" si="17"/>
        <v>#DIV/0!</v>
      </c>
      <c r="AJ32" s="9">
        <f t="shared" ref="AJ32:AK32" si="328">AJ33+AJ34+AJ35+AJ36+AJ37</f>
        <v>0</v>
      </c>
      <c r="AK32" s="9">
        <f t="shared" si="328"/>
        <v>0</v>
      </c>
      <c r="AL32" s="13" t="e">
        <f t="shared" si="19"/>
        <v>#DIV/0!</v>
      </c>
      <c r="AM32" s="9">
        <f t="shared" ref="AM32:AN32" si="329">AM33+AM34+AM35+AM36+AM37</f>
        <v>0</v>
      </c>
      <c r="AN32" s="9">
        <f t="shared" si="329"/>
        <v>0</v>
      </c>
      <c r="AO32" s="13" t="e">
        <f t="shared" si="21"/>
        <v>#DIV/0!</v>
      </c>
      <c r="AP32" s="9">
        <f t="shared" ref="AP32:AQ32" si="330">AP33+AP34+AP35+AP36+AP37</f>
        <v>0</v>
      </c>
      <c r="AQ32" s="9">
        <f t="shared" si="330"/>
        <v>0</v>
      </c>
      <c r="AR32" s="13" t="e">
        <f t="shared" si="23"/>
        <v>#DIV/0!</v>
      </c>
      <c r="AS32" s="9">
        <f t="shared" ref="AS32:AT32" si="331">AS33+AS34+AS35+AS36+AS37</f>
        <v>0</v>
      </c>
      <c r="AT32" s="9">
        <f t="shared" si="331"/>
        <v>0</v>
      </c>
      <c r="AU32" s="13" t="e">
        <f t="shared" ref="AU32" si="332">AT32/AS32*100</f>
        <v>#DIV/0!</v>
      </c>
      <c r="AV32" s="9">
        <f t="shared" ref="AV32:AW32" si="333">AV33+AV34+AV35+AV36+AV37</f>
        <v>0</v>
      </c>
      <c r="AW32" s="9">
        <f t="shared" si="333"/>
        <v>0</v>
      </c>
      <c r="AX32" s="13" t="e">
        <f t="shared" si="27"/>
        <v>#DIV/0!</v>
      </c>
      <c r="AY32" s="9">
        <f t="shared" ref="AY32:AZ32" si="334">AY33+AY34+AY35+AY36+AY37</f>
        <v>0</v>
      </c>
      <c r="AZ32" s="9">
        <f t="shared" si="334"/>
        <v>0</v>
      </c>
      <c r="BA32" s="13" t="e">
        <f t="shared" si="29"/>
        <v>#DIV/0!</v>
      </c>
      <c r="BB32" s="9">
        <f t="shared" ref="BB32:BC32" si="335">BB33+BB34+BB35+BB36+BB37</f>
        <v>0</v>
      </c>
      <c r="BC32" s="9">
        <f t="shared" si="335"/>
        <v>0</v>
      </c>
      <c r="BD32" s="13" t="e">
        <f t="shared" si="31"/>
        <v>#DIV/0!</v>
      </c>
      <c r="BE32" s="9">
        <f t="shared" ref="BE32:BF32" si="336">BE33+BE34+BE35+BE36+BE37</f>
        <v>0</v>
      </c>
      <c r="BF32" s="9">
        <f t="shared" si="336"/>
        <v>0</v>
      </c>
      <c r="BG32" s="13" t="e">
        <f t="shared" si="33"/>
        <v>#DIV/0!</v>
      </c>
      <c r="BH32" s="9">
        <f t="shared" ref="BH32:BI32" si="337">BH33+BH34+BH35+BH36+BH37</f>
        <v>0</v>
      </c>
      <c r="BI32" s="9">
        <f t="shared" si="337"/>
        <v>0</v>
      </c>
      <c r="BJ32" s="13" t="e">
        <f t="shared" ref="BJ32" si="338">BI32/BH32*100</f>
        <v>#DIV/0!</v>
      </c>
      <c r="BK32" s="9">
        <f t="shared" ref="BK32:BL32" si="339">BK33+BK34+BK35+BK36+BK37</f>
        <v>0</v>
      </c>
      <c r="BL32" s="9">
        <f t="shared" si="339"/>
        <v>0</v>
      </c>
      <c r="BM32" s="13" t="e">
        <f t="shared" si="37"/>
        <v>#DIV/0!</v>
      </c>
      <c r="BN32" s="9">
        <f t="shared" ref="BN32:BO32" si="340">BN33+BN34+BN35+BN36+BN37</f>
        <v>0</v>
      </c>
      <c r="BO32" s="9">
        <f t="shared" si="340"/>
        <v>0</v>
      </c>
      <c r="BP32" s="13" t="e">
        <f t="shared" si="39"/>
        <v>#DIV/0!</v>
      </c>
      <c r="BQ32" s="9">
        <f t="shared" ref="BQ32:BR32" si="341">BQ33+BQ34+BQ35+BQ36+BQ37</f>
        <v>0</v>
      </c>
      <c r="BR32" s="9">
        <f t="shared" si="341"/>
        <v>0</v>
      </c>
      <c r="BS32" s="13" t="e">
        <f t="shared" si="41"/>
        <v>#DIV/0!</v>
      </c>
      <c r="BT32" s="9">
        <f t="shared" ref="BT32:BU32" si="342">BT33+BT34+BT35+BT36+BT37</f>
        <v>0</v>
      </c>
      <c r="BU32" s="9">
        <f t="shared" si="342"/>
        <v>0</v>
      </c>
      <c r="BV32" s="13" t="e">
        <f t="shared" ref="BV32" si="343">BU32/BT32*100</f>
        <v>#DIV/0!</v>
      </c>
      <c r="BW32" s="9">
        <f t="shared" ref="BW32:BX32" si="344">BW33+BW34+BW35+BW36+BW37</f>
        <v>0</v>
      </c>
      <c r="BX32" s="9">
        <f t="shared" si="344"/>
        <v>0</v>
      </c>
      <c r="BY32" s="13" t="e">
        <f t="shared" ref="BY32" si="345">BX32/BW32*100</f>
        <v>#DIV/0!</v>
      </c>
      <c r="BZ32" s="9">
        <f t="shared" ref="BZ32:CA32" si="346">BZ33+BZ34+BZ35+BZ36+BZ37</f>
        <v>0</v>
      </c>
      <c r="CA32" s="9">
        <f t="shared" si="346"/>
        <v>0</v>
      </c>
      <c r="CB32" s="13" t="e">
        <f t="shared" ref="CB32" si="347">CA32/BZ32*100</f>
        <v>#DIV/0!</v>
      </c>
      <c r="CC32" s="9">
        <f t="shared" ref="CC32:CD32" si="348">CC33+CC34+CC35+CC36+CC37</f>
        <v>0</v>
      </c>
      <c r="CD32" s="9">
        <f t="shared" si="348"/>
        <v>0</v>
      </c>
      <c r="CE32" s="13" t="e">
        <f t="shared" ref="CE32" si="349">CD32/CC32*100</f>
        <v>#DIV/0!</v>
      </c>
      <c r="CF32" s="9">
        <f t="shared" ref="CF32:CG32" si="350">CF33+CF34+CF35+CF36+CF37</f>
        <v>0</v>
      </c>
      <c r="CG32" s="9">
        <f t="shared" si="350"/>
        <v>0</v>
      </c>
      <c r="CH32" s="13" t="e">
        <f t="shared" si="51"/>
        <v>#DIV/0!</v>
      </c>
      <c r="CI32" s="9">
        <f t="shared" ref="CI32:CJ32" si="351">CI33+CI34+CI35+CI36+CI37</f>
        <v>30400</v>
      </c>
      <c r="CJ32" s="9">
        <f t="shared" si="351"/>
        <v>858.25</v>
      </c>
      <c r="CK32" s="13">
        <f t="shared" si="53"/>
        <v>2.8231907894736841</v>
      </c>
      <c r="CL32" s="9">
        <f t="shared" ref="CL32:CM32" si="352">CL33+CL34+CL35+CL36+CL37</f>
        <v>20000</v>
      </c>
      <c r="CM32" s="9">
        <f t="shared" si="352"/>
        <v>0</v>
      </c>
      <c r="CN32" s="13">
        <f t="shared" si="55"/>
        <v>0</v>
      </c>
      <c r="CO32" s="9">
        <f t="shared" ref="CO32:CP32" si="353">CO33+CO34+CO35+CO36+CO37</f>
        <v>10400</v>
      </c>
      <c r="CP32" s="9">
        <f t="shared" si="353"/>
        <v>858.25</v>
      </c>
      <c r="CQ32" s="13">
        <f t="shared" si="57"/>
        <v>8.2524038461538467</v>
      </c>
      <c r="CR32" s="9">
        <f t="shared" ref="CR32:CS32" si="354">CR33+CR34+CR35+CR36+CR37</f>
        <v>0</v>
      </c>
      <c r="CS32" s="9">
        <f t="shared" si="354"/>
        <v>0</v>
      </c>
      <c r="CT32" s="13" t="e">
        <f t="shared" si="59"/>
        <v>#DIV/0!</v>
      </c>
      <c r="CU32" s="9">
        <f t="shared" ref="CU32:CV32" si="355">CU33+CU34+CU35+CU36+CU37</f>
        <v>0</v>
      </c>
      <c r="CV32" s="9">
        <f t="shared" si="355"/>
        <v>0</v>
      </c>
      <c r="CW32" s="13" t="e">
        <f t="shared" si="61"/>
        <v>#DIV/0!</v>
      </c>
      <c r="CX32" s="9">
        <f t="shared" ref="CX32:CY32" si="356">CX33+CX34+CX35+CX36+CX37</f>
        <v>0</v>
      </c>
      <c r="CY32" s="9">
        <f t="shared" si="356"/>
        <v>0</v>
      </c>
      <c r="CZ32" s="13" t="e">
        <f t="shared" si="63"/>
        <v>#DIV/0!</v>
      </c>
      <c r="DA32" s="9">
        <f t="shared" ref="DA32:DB32" si="357">DA33+DA34+DA35+DA36+DA37</f>
        <v>58012700</v>
      </c>
      <c r="DB32" s="9">
        <f t="shared" si="357"/>
        <v>37600</v>
      </c>
      <c r="DC32" s="13">
        <f t="shared" si="65"/>
        <v>6.4813394308487621E-2</v>
      </c>
      <c r="DD32" s="9">
        <f t="shared" ref="DD32:DE32" si="358">DD33+DD34+DD35+DD36+DD37</f>
        <v>57973700</v>
      </c>
      <c r="DE32" s="9">
        <f t="shared" si="358"/>
        <v>0</v>
      </c>
      <c r="DF32" s="13">
        <f t="shared" si="67"/>
        <v>0</v>
      </c>
      <c r="DG32" s="9">
        <f t="shared" ref="DG32:DH32" si="359">DG33+DG34+DG35+DG36+DG37</f>
        <v>0</v>
      </c>
      <c r="DH32" s="9">
        <f t="shared" si="359"/>
        <v>0</v>
      </c>
      <c r="DI32" s="13" t="e">
        <f t="shared" si="69"/>
        <v>#DIV/0!</v>
      </c>
      <c r="DJ32" s="9">
        <f t="shared" ref="DJ32:DK32" si="360">DJ33+DJ34+DJ35+DJ36+DJ37</f>
        <v>0</v>
      </c>
      <c r="DK32" s="9">
        <f t="shared" si="360"/>
        <v>0</v>
      </c>
      <c r="DL32" s="13" t="e">
        <f t="shared" si="71"/>
        <v>#DIV/0!</v>
      </c>
      <c r="DM32" s="9">
        <f t="shared" ref="DM32:DN32" si="361">DM33+DM34+DM35+DM36+DM37</f>
        <v>0</v>
      </c>
      <c r="DN32" s="9">
        <f t="shared" si="361"/>
        <v>0</v>
      </c>
      <c r="DO32" s="13" t="e">
        <f t="shared" si="73"/>
        <v>#DIV/0!</v>
      </c>
      <c r="DP32" s="9">
        <f t="shared" ref="DP32:DQ32" si="362">DP33+DP34+DP35+DP36+DP37</f>
        <v>20000</v>
      </c>
      <c r="DQ32" s="9">
        <f t="shared" si="362"/>
        <v>20000</v>
      </c>
      <c r="DR32" s="13">
        <f t="shared" si="75"/>
        <v>100</v>
      </c>
      <c r="DS32" s="9">
        <f t="shared" ref="DS32:DT32" si="363">DS33+DS34+DS35+DS36+DS37</f>
        <v>19000</v>
      </c>
      <c r="DT32" s="9">
        <f t="shared" si="363"/>
        <v>17600</v>
      </c>
      <c r="DU32" s="13">
        <f t="shared" si="77"/>
        <v>92.631578947368425</v>
      </c>
      <c r="DV32" s="9">
        <f t="shared" ref="DV32:DW32" si="364">DV33+DV34+DV35+DV36+DV37</f>
        <v>0</v>
      </c>
      <c r="DW32" s="9">
        <f t="shared" si="364"/>
        <v>0</v>
      </c>
      <c r="DX32" s="13" t="e">
        <f t="shared" si="79"/>
        <v>#DIV/0!</v>
      </c>
      <c r="DY32" s="9">
        <f t="shared" ref="DY32:DZ32" si="365">DY33+DY34+DY35+DY36+DY37</f>
        <v>58227400</v>
      </c>
      <c r="DZ32" s="9">
        <f t="shared" si="365"/>
        <v>123632.73</v>
      </c>
      <c r="EA32" s="13">
        <f t="shared" si="81"/>
        <v>0.21232740943267259</v>
      </c>
    </row>
    <row r="33" spans="1:144" ht="16.5" customHeight="1" x14ac:dyDescent="0.25">
      <c r="B33" s="16">
        <v>244</v>
      </c>
      <c r="C33" s="17" t="s">
        <v>41</v>
      </c>
      <c r="D33" s="6"/>
      <c r="E33" s="6"/>
      <c r="F33" s="9">
        <f>I33+U33+BB33+BN33+CI33+BK33</f>
        <v>184300</v>
      </c>
      <c r="G33" s="9">
        <f t="shared" si="313"/>
        <v>85174.48</v>
      </c>
      <c r="H33" s="13">
        <f t="shared" si="83"/>
        <v>46.215127509495382</v>
      </c>
      <c r="I33" s="7">
        <f>L33+O33+R33</f>
        <v>0</v>
      </c>
      <c r="J33" s="7">
        <f t="shared" si="314"/>
        <v>0</v>
      </c>
      <c r="K33" s="13" t="e">
        <f t="shared" si="1"/>
        <v>#DIV/0!</v>
      </c>
      <c r="L33" s="7"/>
      <c r="M33" s="7"/>
      <c r="N33" s="13" t="e">
        <f t="shared" si="3"/>
        <v>#DIV/0!</v>
      </c>
      <c r="O33" s="7"/>
      <c r="P33" s="7"/>
      <c r="Q33" s="13" t="e">
        <f t="shared" si="5"/>
        <v>#DIV/0!</v>
      </c>
      <c r="R33" s="7"/>
      <c r="S33" s="7"/>
      <c r="T33" s="13" t="e">
        <f t="shared" si="7"/>
        <v>#DIV/0!</v>
      </c>
      <c r="U33" s="7">
        <f>X33+AA33+AD33+AG33+AM33+AP33+AJ33</f>
        <v>184300</v>
      </c>
      <c r="V33" s="7">
        <f t="shared" si="315"/>
        <v>85174.48</v>
      </c>
      <c r="W33" s="13">
        <f t="shared" si="9"/>
        <v>46.215127509495382</v>
      </c>
      <c r="X33" s="7"/>
      <c r="Y33" s="7"/>
      <c r="Z33" s="13" t="e">
        <f t="shared" si="11"/>
        <v>#DIV/0!</v>
      </c>
      <c r="AA33" s="7"/>
      <c r="AB33" s="7"/>
      <c r="AC33" s="13" t="e">
        <f t="shared" si="13"/>
        <v>#DIV/0!</v>
      </c>
      <c r="AD33" s="7">
        <f>101400+50000+52900-20000</f>
        <v>184300</v>
      </c>
      <c r="AE33" s="7">
        <f>70328.2+14846.28</f>
        <v>85174.48</v>
      </c>
      <c r="AF33" s="13">
        <f t="shared" si="15"/>
        <v>46.215127509495382</v>
      </c>
      <c r="AG33" s="7"/>
      <c r="AH33" s="7"/>
      <c r="AI33" s="13" t="e">
        <f t="shared" si="17"/>
        <v>#DIV/0!</v>
      </c>
      <c r="AJ33" s="7"/>
      <c r="AK33" s="7"/>
      <c r="AL33" s="13" t="e">
        <f t="shared" si="19"/>
        <v>#DIV/0!</v>
      </c>
      <c r="AM33" s="27"/>
      <c r="AN33" s="7"/>
      <c r="AO33" s="13" t="e">
        <f t="shared" si="21"/>
        <v>#DIV/0!</v>
      </c>
      <c r="AP33" s="45"/>
      <c r="AQ33" s="45"/>
      <c r="AR33" s="13" t="e">
        <f t="shared" si="23"/>
        <v>#DIV/0!</v>
      </c>
      <c r="AS33" s="13"/>
      <c r="AT33" s="13"/>
      <c r="AU33" s="13"/>
      <c r="AV33" s="45"/>
      <c r="AW33" s="45"/>
      <c r="AX33" s="13" t="e">
        <f t="shared" si="27"/>
        <v>#DIV/0!</v>
      </c>
      <c r="AY33" s="13"/>
      <c r="AZ33" s="13"/>
      <c r="BA33" s="13" t="e">
        <f t="shared" si="29"/>
        <v>#DIV/0!</v>
      </c>
      <c r="BB33" s="13">
        <f>BE33</f>
        <v>0</v>
      </c>
      <c r="BC33" s="13">
        <f>BF33</f>
        <v>0</v>
      </c>
      <c r="BD33" s="13" t="e">
        <f t="shared" si="31"/>
        <v>#DIV/0!</v>
      </c>
      <c r="BE33" s="7"/>
      <c r="BF33" s="7"/>
      <c r="BG33" s="13" t="e">
        <f t="shared" si="33"/>
        <v>#DIV/0!</v>
      </c>
      <c r="BH33" s="13"/>
      <c r="BI33" s="13"/>
      <c r="BJ33" s="13"/>
      <c r="BK33" s="12"/>
      <c r="BL33" s="12"/>
      <c r="BM33" s="13" t="e">
        <f t="shared" si="37"/>
        <v>#DIV/0!</v>
      </c>
      <c r="BN33" s="7">
        <f>BQ33+CF33</f>
        <v>0</v>
      </c>
      <c r="BO33" s="7">
        <f>BR33+CG33</f>
        <v>0</v>
      </c>
      <c r="BP33" s="13" t="e">
        <f>BO33/BN33*100</f>
        <v>#DIV/0!</v>
      </c>
      <c r="BQ33" s="7"/>
      <c r="BR33" s="7"/>
      <c r="BS33" s="13" t="e">
        <f t="shared" si="41"/>
        <v>#DIV/0!</v>
      </c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13" t="e">
        <f t="shared" si="51"/>
        <v>#DIV/0!</v>
      </c>
      <c r="CI33" s="7">
        <f t="shared" si="316"/>
        <v>0</v>
      </c>
      <c r="CJ33" s="7">
        <f t="shared" si="316"/>
        <v>0</v>
      </c>
      <c r="CK33" s="13" t="e">
        <f t="shared" si="53"/>
        <v>#DIV/0!</v>
      </c>
      <c r="CL33" s="7"/>
      <c r="CM33" s="7"/>
      <c r="CN33" s="13" t="e">
        <f t="shared" si="55"/>
        <v>#DIV/0!</v>
      </c>
      <c r="CO33" s="7"/>
      <c r="CP33" s="7"/>
      <c r="CQ33" s="13" t="e">
        <f t="shared" si="57"/>
        <v>#DIV/0!</v>
      </c>
      <c r="CR33" s="7"/>
      <c r="CS33" s="7"/>
      <c r="CT33" s="13" t="e">
        <f t="shared" si="59"/>
        <v>#DIV/0!</v>
      </c>
      <c r="CU33" s="7"/>
      <c r="CV33" s="7"/>
      <c r="CW33" s="13" t="e">
        <f t="shared" si="61"/>
        <v>#DIV/0!</v>
      </c>
      <c r="CX33" s="7"/>
      <c r="CY33" s="7"/>
      <c r="CZ33" s="13" t="e">
        <f t="shared" si="63"/>
        <v>#DIV/0!</v>
      </c>
      <c r="DA33" s="7">
        <f t="shared" si="317"/>
        <v>39000</v>
      </c>
      <c r="DB33" s="7">
        <f t="shared" si="317"/>
        <v>37600</v>
      </c>
      <c r="DC33" s="13">
        <f t="shared" si="65"/>
        <v>96.410256410256409</v>
      </c>
      <c r="DD33" s="7"/>
      <c r="DE33" s="7"/>
      <c r="DF33" s="13" t="e">
        <f t="shared" si="67"/>
        <v>#DIV/0!</v>
      </c>
      <c r="DG33" s="7">
        <f>40000-40000</f>
        <v>0</v>
      </c>
      <c r="DH33" s="7"/>
      <c r="DI33" s="13" t="e">
        <f t="shared" si="69"/>
        <v>#DIV/0!</v>
      </c>
      <c r="DJ33" s="7"/>
      <c r="DK33" s="7"/>
      <c r="DL33" s="13" t="e">
        <f t="shared" si="71"/>
        <v>#DIV/0!</v>
      </c>
      <c r="DM33" s="7"/>
      <c r="DN33" s="7"/>
      <c r="DO33" s="13" t="e">
        <f t="shared" si="73"/>
        <v>#DIV/0!</v>
      </c>
      <c r="DP33" s="7">
        <f>20000</f>
        <v>20000</v>
      </c>
      <c r="DQ33" s="7">
        <f>20000</f>
        <v>20000</v>
      </c>
      <c r="DR33" s="13">
        <f t="shared" si="75"/>
        <v>100</v>
      </c>
      <c r="DS33" s="45">
        <f>20000-1000</f>
        <v>19000</v>
      </c>
      <c r="DT33" s="7">
        <f>8700+8900</f>
        <v>17600</v>
      </c>
      <c r="DU33" s="13">
        <f t="shared" si="77"/>
        <v>92.631578947368425</v>
      </c>
      <c r="DV33" s="13"/>
      <c r="DW33" s="13"/>
      <c r="DX33" s="13" t="e">
        <f t="shared" si="79"/>
        <v>#DIV/0!</v>
      </c>
      <c r="DY33" s="7">
        <f t="shared" si="318"/>
        <v>223300</v>
      </c>
      <c r="DZ33" s="7">
        <f t="shared" si="318"/>
        <v>122774.48</v>
      </c>
      <c r="EA33" s="13">
        <f t="shared" si="81"/>
        <v>54.981854008060907</v>
      </c>
      <c r="EB33">
        <f t="shared" si="141"/>
        <v>1</v>
      </c>
      <c r="EC33">
        <f t="shared" si="142"/>
        <v>1</v>
      </c>
      <c r="ED33">
        <f t="shared" si="143"/>
        <v>1</v>
      </c>
      <c r="EE33">
        <f t="shared" si="144"/>
        <v>1</v>
      </c>
      <c r="EF33">
        <f t="shared" si="145"/>
        <v>1</v>
      </c>
      <c r="EG33">
        <f t="shared" si="146"/>
        <v>1</v>
      </c>
      <c r="EH33">
        <f t="shared" si="147"/>
        <v>1</v>
      </c>
      <c r="EI33">
        <f t="shared" si="148"/>
        <v>1</v>
      </c>
      <c r="EJ33">
        <f t="shared" si="149"/>
        <v>1</v>
      </c>
      <c r="EK33">
        <f t="shared" si="150"/>
        <v>1</v>
      </c>
      <c r="EL33">
        <f t="shared" si="151"/>
        <v>1</v>
      </c>
      <c r="EM33">
        <f t="shared" si="152"/>
        <v>1</v>
      </c>
      <c r="EN33">
        <f t="shared" si="153"/>
        <v>12</v>
      </c>
    </row>
    <row r="34" spans="1:144" x14ac:dyDescent="0.25">
      <c r="A34" s="6"/>
      <c r="B34" s="16">
        <v>245</v>
      </c>
      <c r="C34" s="6" t="s">
        <v>88</v>
      </c>
      <c r="D34" s="6"/>
      <c r="E34" s="6"/>
      <c r="F34" s="9">
        <f t="shared" ref="F34:G44" si="366">I34+U34+BB34+BN34+CI34+BK34</f>
        <v>0</v>
      </c>
      <c r="G34" s="9">
        <f t="shared" si="313"/>
        <v>0</v>
      </c>
      <c r="H34" s="13" t="e">
        <f t="shared" si="83"/>
        <v>#DIV/0!</v>
      </c>
      <c r="I34" s="7">
        <f t="shared" ref="I34:I44" si="367">L34+O34+R34</f>
        <v>0</v>
      </c>
      <c r="J34" s="7">
        <f t="shared" si="314"/>
        <v>0</v>
      </c>
      <c r="K34" s="13" t="e">
        <f t="shared" si="1"/>
        <v>#DIV/0!</v>
      </c>
      <c r="L34" s="7"/>
      <c r="M34" s="7"/>
      <c r="N34" s="13" t="e">
        <f t="shared" si="3"/>
        <v>#DIV/0!</v>
      </c>
      <c r="O34" s="6"/>
      <c r="P34" s="6"/>
      <c r="Q34" s="13" t="e">
        <f t="shared" si="5"/>
        <v>#DIV/0!</v>
      </c>
      <c r="R34" s="7"/>
      <c r="S34" s="7"/>
      <c r="T34" s="13" t="e">
        <f t="shared" si="7"/>
        <v>#DIV/0!</v>
      </c>
      <c r="U34" s="7">
        <f t="shared" ref="U34" si="368">X34+AA34+AD34+AG34+AM34+AP34+AJ34</f>
        <v>0</v>
      </c>
      <c r="V34" s="7">
        <f t="shared" si="315"/>
        <v>0</v>
      </c>
      <c r="W34" s="13" t="e">
        <f t="shared" si="9"/>
        <v>#DIV/0!</v>
      </c>
      <c r="X34" s="7"/>
      <c r="Y34" s="7"/>
      <c r="Z34" s="13" t="e">
        <f t="shared" si="11"/>
        <v>#DIV/0!</v>
      </c>
      <c r="AA34" s="7"/>
      <c r="AB34" s="7"/>
      <c r="AC34" s="13" t="e">
        <f t="shared" si="13"/>
        <v>#DIV/0!</v>
      </c>
      <c r="AD34" s="7"/>
      <c r="AE34" s="7"/>
      <c r="AF34" s="13" t="e">
        <f t="shared" si="15"/>
        <v>#DIV/0!</v>
      </c>
      <c r="AG34" s="7"/>
      <c r="AH34" s="7"/>
      <c r="AI34" s="13" t="e">
        <f t="shared" si="17"/>
        <v>#DIV/0!</v>
      </c>
      <c r="AJ34" s="7"/>
      <c r="AK34" s="7"/>
      <c r="AL34" s="13" t="e">
        <f t="shared" si="19"/>
        <v>#DIV/0!</v>
      </c>
      <c r="AM34" s="27"/>
      <c r="AN34" s="7"/>
      <c r="AO34" s="13" t="e">
        <f t="shared" si="21"/>
        <v>#DIV/0!</v>
      </c>
      <c r="AP34" s="45"/>
      <c r="AQ34" s="45"/>
      <c r="AR34" s="13" t="e">
        <f t="shared" si="23"/>
        <v>#DIV/0!</v>
      </c>
      <c r="AS34" s="13"/>
      <c r="AT34" s="13"/>
      <c r="AU34" s="13"/>
      <c r="AV34" s="45"/>
      <c r="AW34" s="45"/>
      <c r="AX34" s="13" t="e">
        <f t="shared" si="27"/>
        <v>#DIV/0!</v>
      </c>
      <c r="AY34" s="13"/>
      <c r="AZ34" s="13"/>
      <c r="BA34" s="13" t="e">
        <f t="shared" si="29"/>
        <v>#DIV/0!</v>
      </c>
      <c r="BB34" s="13"/>
      <c r="BC34" s="13"/>
      <c r="BD34" s="13" t="e">
        <f t="shared" si="31"/>
        <v>#DIV/0!</v>
      </c>
      <c r="BE34" s="7"/>
      <c r="BF34" s="7"/>
      <c r="BG34" s="13" t="e">
        <f t="shared" si="33"/>
        <v>#DIV/0!</v>
      </c>
      <c r="BH34" s="13"/>
      <c r="BI34" s="13"/>
      <c r="BJ34" s="13"/>
      <c r="BK34" s="12"/>
      <c r="BL34" s="12"/>
      <c r="BM34" s="13" t="e">
        <f t="shared" si="37"/>
        <v>#DIV/0!</v>
      </c>
      <c r="BN34" s="7">
        <f>BQ34+CF34</f>
        <v>0</v>
      </c>
      <c r="BO34" s="7">
        <f>BR34+CG34</f>
        <v>0</v>
      </c>
      <c r="BP34" s="13" t="e">
        <f t="shared" ref="BP34:BP44" si="369">BO34/BN34*100</f>
        <v>#DIV/0!</v>
      </c>
      <c r="BQ34" s="7"/>
      <c r="BR34" s="7"/>
      <c r="BS34" s="13" t="e">
        <f t="shared" si="41"/>
        <v>#DIV/0!</v>
      </c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13" t="e">
        <f t="shared" si="51"/>
        <v>#DIV/0!</v>
      </c>
      <c r="CI34" s="7">
        <f t="shared" si="316"/>
        <v>0</v>
      </c>
      <c r="CJ34" s="7">
        <f t="shared" si="316"/>
        <v>0</v>
      </c>
      <c r="CK34" s="13" t="e">
        <f t="shared" si="53"/>
        <v>#DIV/0!</v>
      </c>
      <c r="CL34" s="7"/>
      <c r="CM34" s="7"/>
      <c r="CN34" s="13" t="e">
        <f t="shared" si="55"/>
        <v>#DIV/0!</v>
      </c>
      <c r="CO34" s="7"/>
      <c r="CP34" s="7"/>
      <c r="CQ34" s="13" t="e">
        <f t="shared" si="57"/>
        <v>#DIV/0!</v>
      </c>
      <c r="CR34" s="7"/>
      <c r="CS34" s="7"/>
      <c r="CT34" s="13" t="e">
        <f t="shared" si="59"/>
        <v>#DIV/0!</v>
      </c>
      <c r="CU34" s="7"/>
      <c r="CV34" s="7"/>
      <c r="CW34" s="13" t="e">
        <f t="shared" si="61"/>
        <v>#DIV/0!</v>
      </c>
      <c r="CX34" s="7"/>
      <c r="CY34" s="7"/>
      <c r="CZ34" s="13" t="e">
        <f t="shared" si="63"/>
        <v>#DIV/0!</v>
      </c>
      <c r="DA34" s="7">
        <f t="shared" si="317"/>
        <v>0</v>
      </c>
      <c r="DB34" s="7">
        <f t="shared" si="317"/>
        <v>0</v>
      </c>
      <c r="DC34" s="13" t="e">
        <f t="shared" si="65"/>
        <v>#DIV/0!</v>
      </c>
      <c r="DD34" s="7"/>
      <c r="DE34" s="7"/>
      <c r="DF34" s="13" t="e">
        <f t="shared" si="67"/>
        <v>#DIV/0!</v>
      </c>
      <c r="DG34" s="7"/>
      <c r="DH34" s="7"/>
      <c r="DI34" s="13" t="e">
        <f t="shared" si="69"/>
        <v>#DIV/0!</v>
      </c>
      <c r="DJ34" s="7"/>
      <c r="DK34" s="7"/>
      <c r="DL34" s="13" t="e">
        <f t="shared" si="71"/>
        <v>#DIV/0!</v>
      </c>
      <c r="DM34" s="7"/>
      <c r="DN34" s="7"/>
      <c r="DO34" s="13" t="e">
        <f t="shared" si="73"/>
        <v>#DIV/0!</v>
      </c>
      <c r="DP34" s="7"/>
      <c r="DQ34" s="7"/>
      <c r="DR34" s="13" t="e">
        <f t="shared" si="75"/>
        <v>#DIV/0!</v>
      </c>
      <c r="DS34" s="45"/>
      <c r="DT34" s="7"/>
      <c r="DU34" s="13" t="e">
        <f t="shared" si="77"/>
        <v>#DIV/0!</v>
      </c>
      <c r="DV34" s="13"/>
      <c r="DW34" s="13"/>
      <c r="DX34" s="13" t="e">
        <f t="shared" si="79"/>
        <v>#DIV/0!</v>
      </c>
      <c r="DY34" s="7">
        <f t="shared" si="318"/>
        <v>0</v>
      </c>
      <c r="DZ34" s="7">
        <f t="shared" si="318"/>
        <v>0</v>
      </c>
      <c r="EA34" s="13" t="e">
        <f t="shared" si="81"/>
        <v>#DIV/0!</v>
      </c>
      <c r="EB34">
        <f t="shared" si="141"/>
        <v>1</v>
      </c>
      <c r="EC34">
        <f t="shared" si="142"/>
        <v>1</v>
      </c>
      <c r="ED34">
        <f t="shared" si="143"/>
        <v>1</v>
      </c>
      <c r="EE34">
        <f t="shared" si="144"/>
        <v>1</v>
      </c>
      <c r="EF34">
        <f t="shared" si="145"/>
        <v>1</v>
      </c>
      <c r="EG34">
        <f t="shared" si="146"/>
        <v>1</v>
      </c>
      <c r="EH34">
        <f t="shared" si="147"/>
        <v>1</v>
      </c>
      <c r="EI34">
        <f t="shared" si="148"/>
        <v>1</v>
      </c>
      <c r="EJ34">
        <f t="shared" si="149"/>
        <v>1</v>
      </c>
      <c r="EK34">
        <f t="shared" si="150"/>
        <v>1</v>
      </c>
      <c r="EL34">
        <f t="shared" si="151"/>
        <v>1</v>
      </c>
      <c r="EM34">
        <f t="shared" si="152"/>
        <v>1</v>
      </c>
      <c r="EN34">
        <f t="shared" si="153"/>
        <v>12</v>
      </c>
    </row>
    <row r="35" spans="1:144" x14ac:dyDescent="0.25">
      <c r="A35" s="6"/>
      <c r="B35" s="16">
        <v>414</v>
      </c>
      <c r="C35" s="6" t="s">
        <v>90</v>
      </c>
      <c r="D35" s="6"/>
      <c r="E35" s="6"/>
      <c r="F35" s="9">
        <f t="shared" si="366"/>
        <v>0</v>
      </c>
      <c r="G35" s="9">
        <f>J35+V35+BC35+BO35+CJ35+BL35</f>
        <v>0</v>
      </c>
      <c r="H35" s="13" t="e">
        <f t="shared" si="83"/>
        <v>#DIV/0!</v>
      </c>
      <c r="I35" s="7">
        <f t="shared" si="367"/>
        <v>0</v>
      </c>
      <c r="J35" s="7">
        <f t="shared" si="314"/>
        <v>0</v>
      </c>
      <c r="K35" s="13" t="e">
        <f t="shared" si="1"/>
        <v>#DIV/0!</v>
      </c>
      <c r="L35" s="7"/>
      <c r="M35" s="7"/>
      <c r="N35" s="13" t="e">
        <f t="shared" si="3"/>
        <v>#DIV/0!</v>
      </c>
      <c r="O35" s="6"/>
      <c r="P35" s="6"/>
      <c r="Q35" s="13" t="e">
        <f t="shared" si="5"/>
        <v>#DIV/0!</v>
      </c>
      <c r="R35" s="7"/>
      <c r="S35" s="7"/>
      <c r="T35" s="13" t="e">
        <f t="shared" si="7"/>
        <v>#DIV/0!</v>
      </c>
      <c r="U35" s="7">
        <f>X35+AA35+AD35+AG35+AM35+AP35+AJ35+AV35</f>
        <v>0</v>
      </c>
      <c r="V35" s="7">
        <f>Y35+AB35+AE35+AH35+AN35+AQ35+AK35+AW35</f>
        <v>0</v>
      </c>
      <c r="W35" s="13" t="e">
        <f t="shared" si="9"/>
        <v>#DIV/0!</v>
      </c>
      <c r="X35" s="7"/>
      <c r="Y35" s="7"/>
      <c r="Z35" s="13" t="e">
        <f t="shared" si="11"/>
        <v>#DIV/0!</v>
      </c>
      <c r="AA35" s="7"/>
      <c r="AB35" s="7"/>
      <c r="AC35" s="13" t="e">
        <f t="shared" si="13"/>
        <v>#DIV/0!</v>
      </c>
      <c r="AD35" s="7"/>
      <c r="AE35" s="7"/>
      <c r="AF35" s="13" t="e">
        <f t="shared" si="15"/>
        <v>#DIV/0!</v>
      </c>
      <c r="AG35" s="7"/>
      <c r="AH35" s="7"/>
      <c r="AI35" s="13" t="e">
        <f t="shared" si="17"/>
        <v>#DIV/0!</v>
      </c>
      <c r="AJ35" s="7"/>
      <c r="AK35" s="7"/>
      <c r="AL35" s="13" t="e">
        <f t="shared" si="19"/>
        <v>#DIV/0!</v>
      </c>
      <c r="AM35" s="27"/>
      <c r="AN35" s="7"/>
      <c r="AO35" s="13" t="e">
        <f t="shared" si="21"/>
        <v>#DIV/0!</v>
      </c>
      <c r="AP35" s="45"/>
      <c r="AQ35" s="45"/>
      <c r="AR35" s="13" t="e">
        <f t="shared" si="23"/>
        <v>#DIV/0!</v>
      </c>
      <c r="AS35" s="13"/>
      <c r="AT35" s="13"/>
      <c r="AU35" s="13"/>
      <c r="AV35" s="45"/>
      <c r="AW35" s="45"/>
      <c r="AX35" s="13" t="e">
        <f t="shared" si="27"/>
        <v>#DIV/0!</v>
      </c>
      <c r="AY35" s="13"/>
      <c r="AZ35" s="13"/>
      <c r="BA35" s="13" t="e">
        <f t="shared" si="29"/>
        <v>#DIV/0!</v>
      </c>
      <c r="BB35" s="13"/>
      <c r="BC35" s="13"/>
      <c r="BD35" s="13" t="e">
        <f t="shared" si="31"/>
        <v>#DIV/0!</v>
      </c>
      <c r="BE35" s="7"/>
      <c r="BF35" s="7"/>
      <c r="BG35" s="13" t="e">
        <f t="shared" si="33"/>
        <v>#DIV/0!</v>
      </c>
      <c r="BH35" s="13"/>
      <c r="BI35" s="13"/>
      <c r="BJ35" s="13"/>
      <c r="BK35" s="12"/>
      <c r="BL35" s="12"/>
      <c r="BM35" s="13" t="e">
        <f t="shared" si="37"/>
        <v>#DIV/0!</v>
      </c>
      <c r="BN35" s="7"/>
      <c r="BO35" s="7"/>
      <c r="BP35" s="13" t="e">
        <f t="shared" si="369"/>
        <v>#DIV/0!</v>
      </c>
      <c r="BQ35" s="7"/>
      <c r="BR35" s="7"/>
      <c r="BS35" s="13" t="e">
        <f t="shared" si="41"/>
        <v>#DIV/0!</v>
      </c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13" t="e">
        <f t="shared" si="51"/>
        <v>#DIV/0!</v>
      </c>
      <c r="CI35" s="7">
        <f t="shared" si="316"/>
        <v>0</v>
      </c>
      <c r="CJ35" s="7">
        <f t="shared" si="316"/>
        <v>0</v>
      </c>
      <c r="CK35" s="13" t="e">
        <f t="shared" si="53"/>
        <v>#DIV/0!</v>
      </c>
      <c r="CL35" s="7"/>
      <c r="CM35" s="7"/>
      <c r="CN35" s="13" t="e">
        <f t="shared" si="55"/>
        <v>#DIV/0!</v>
      </c>
      <c r="CO35" s="7"/>
      <c r="CP35" s="7"/>
      <c r="CQ35" s="13" t="e">
        <f t="shared" si="57"/>
        <v>#DIV/0!</v>
      </c>
      <c r="CR35" s="7"/>
      <c r="CS35" s="7"/>
      <c r="CT35" s="13" t="e">
        <f t="shared" si="59"/>
        <v>#DIV/0!</v>
      </c>
      <c r="CU35" s="7"/>
      <c r="CV35" s="7"/>
      <c r="CW35" s="13" t="e">
        <f t="shared" si="61"/>
        <v>#DIV/0!</v>
      </c>
      <c r="CX35" s="7"/>
      <c r="CY35" s="7"/>
      <c r="CZ35" s="13" t="e">
        <f t="shared" si="63"/>
        <v>#DIV/0!</v>
      </c>
      <c r="DA35" s="7">
        <f t="shared" si="317"/>
        <v>57973700</v>
      </c>
      <c r="DB35" s="7">
        <f t="shared" si="317"/>
        <v>0</v>
      </c>
      <c r="DC35" s="13">
        <f t="shared" si="65"/>
        <v>0</v>
      </c>
      <c r="DD35" s="7">
        <v>57973700</v>
      </c>
      <c r="DE35" s="7"/>
      <c r="DF35" s="13">
        <f t="shared" si="67"/>
        <v>0</v>
      </c>
      <c r="DG35" s="7"/>
      <c r="DH35" s="7"/>
      <c r="DI35" s="13" t="e">
        <f t="shared" si="69"/>
        <v>#DIV/0!</v>
      </c>
      <c r="DJ35" s="7"/>
      <c r="DK35" s="7"/>
      <c r="DL35" s="13" t="e">
        <f t="shared" si="71"/>
        <v>#DIV/0!</v>
      </c>
      <c r="DM35" s="7"/>
      <c r="DN35" s="7"/>
      <c r="DO35" s="13" t="e">
        <f t="shared" si="73"/>
        <v>#DIV/0!</v>
      </c>
      <c r="DP35" s="7"/>
      <c r="DQ35" s="7"/>
      <c r="DR35" s="13" t="e">
        <f t="shared" si="75"/>
        <v>#DIV/0!</v>
      </c>
      <c r="DS35" s="45"/>
      <c r="DT35" s="7"/>
      <c r="DU35" s="13" t="e">
        <f t="shared" si="77"/>
        <v>#DIV/0!</v>
      </c>
      <c r="DV35" s="13"/>
      <c r="DW35" s="13"/>
      <c r="DX35" s="13" t="e">
        <f t="shared" si="79"/>
        <v>#DIV/0!</v>
      </c>
      <c r="DY35" s="7">
        <f t="shared" si="318"/>
        <v>57973700</v>
      </c>
      <c r="DZ35" s="7">
        <f t="shared" si="318"/>
        <v>0</v>
      </c>
      <c r="EA35" s="13">
        <f t="shared" si="81"/>
        <v>0</v>
      </c>
      <c r="EB35">
        <f t="shared" si="141"/>
        <v>1</v>
      </c>
      <c r="EC35">
        <f t="shared" si="142"/>
        <v>1</v>
      </c>
      <c r="ED35">
        <f t="shared" si="143"/>
        <v>1</v>
      </c>
      <c r="EE35">
        <f t="shared" si="144"/>
        <v>1</v>
      </c>
      <c r="EF35">
        <f t="shared" si="145"/>
        <v>1</v>
      </c>
      <c r="EG35">
        <f t="shared" si="146"/>
        <v>1</v>
      </c>
      <c r="EH35">
        <f t="shared" si="147"/>
        <v>1</v>
      </c>
      <c r="EI35">
        <f t="shared" si="148"/>
        <v>1</v>
      </c>
      <c r="EJ35">
        <f t="shared" si="149"/>
        <v>1</v>
      </c>
      <c r="EK35">
        <f t="shared" si="150"/>
        <v>1</v>
      </c>
      <c r="EL35">
        <f t="shared" si="151"/>
        <v>1</v>
      </c>
      <c r="EM35">
        <f t="shared" si="152"/>
        <v>1</v>
      </c>
      <c r="EN35">
        <f t="shared" si="153"/>
        <v>12</v>
      </c>
    </row>
    <row r="36" spans="1:144" ht="15.75" customHeight="1" x14ac:dyDescent="0.25">
      <c r="A36" s="6"/>
      <c r="B36" s="16">
        <v>851</v>
      </c>
      <c r="C36" s="17" t="s">
        <v>84</v>
      </c>
      <c r="D36" s="6"/>
      <c r="E36" s="6"/>
      <c r="F36" s="9">
        <f t="shared" si="366"/>
        <v>0</v>
      </c>
      <c r="G36" s="9">
        <f t="shared" si="366"/>
        <v>0</v>
      </c>
      <c r="H36" s="13" t="e">
        <f t="shared" si="83"/>
        <v>#DIV/0!</v>
      </c>
      <c r="I36" s="7">
        <f t="shared" si="367"/>
        <v>0</v>
      </c>
      <c r="J36" s="7">
        <f t="shared" si="314"/>
        <v>0</v>
      </c>
      <c r="K36" s="13" t="e">
        <f t="shared" si="1"/>
        <v>#DIV/0!</v>
      </c>
      <c r="L36" s="7"/>
      <c r="M36" s="7"/>
      <c r="N36" s="13" t="e">
        <f t="shared" si="3"/>
        <v>#DIV/0!</v>
      </c>
      <c r="O36" s="6"/>
      <c r="P36" s="6"/>
      <c r="Q36" s="13" t="e">
        <f t="shared" si="5"/>
        <v>#DIV/0!</v>
      </c>
      <c r="R36" s="7"/>
      <c r="S36" s="7"/>
      <c r="T36" s="13" t="e">
        <f t="shared" si="7"/>
        <v>#DIV/0!</v>
      </c>
      <c r="U36" s="7">
        <f t="shared" ref="U36:V46" si="370">X36+AA36+AD36+AG36+AM36+AP36+AJ36</f>
        <v>0</v>
      </c>
      <c r="V36" s="7">
        <f t="shared" si="370"/>
        <v>0</v>
      </c>
      <c r="W36" s="13" t="e">
        <f t="shared" si="9"/>
        <v>#DIV/0!</v>
      </c>
      <c r="X36" s="7"/>
      <c r="Y36" s="7"/>
      <c r="Z36" s="13" t="e">
        <f t="shared" si="11"/>
        <v>#DIV/0!</v>
      </c>
      <c r="AA36" s="7"/>
      <c r="AB36" s="7"/>
      <c r="AC36" s="13" t="e">
        <f t="shared" si="13"/>
        <v>#DIV/0!</v>
      </c>
      <c r="AD36" s="7"/>
      <c r="AE36" s="7"/>
      <c r="AF36" s="13" t="e">
        <f t="shared" si="15"/>
        <v>#DIV/0!</v>
      </c>
      <c r="AG36" s="7"/>
      <c r="AH36" s="7"/>
      <c r="AI36" s="13" t="e">
        <f t="shared" si="17"/>
        <v>#DIV/0!</v>
      </c>
      <c r="AJ36" s="7"/>
      <c r="AK36" s="7"/>
      <c r="AL36" s="13" t="e">
        <f t="shared" si="19"/>
        <v>#DIV/0!</v>
      </c>
      <c r="AM36" s="27"/>
      <c r="AN36" s="7"/>
      <c r="AO36" s="13" t="e">
        <f t="shared" si="21"/>
        <v>#DIV/0!</v>
      </c>
      <c r="AP36" s="45"/>
      <c r="AQ36" s="45"/>
      <c r="AR36" s="13" t="e">
        <f t="shared" si="23"/>
        <v>#DIV/0!</v>
      </c>
      <c r="AS36" s="13"/>
      <c r="AT36" s="13"/>
      <c r="AU36" s="13"/>
      <c r="AV36" s="45"/>
      <c r="AW36" s="45"/>
      <c r="AX36" s="13" t="e">
        <f t="shared" si="27"/>
        <v>#DIV/0!</v>
      </c>
      <c r="AY36" s="13"/>
      <c r="AZ36" s="13"/>
      <c r="BA36" s="13" t="e">
        <f t="shared" si="29"/>
        <v>#DIV/0!</v>
      </c>
      <c r="BB36" s="13"/>
      <c r="BC36" s="13"/>
      <c r="BD36" s="13" t="e">
        <f t="shared" si="31"/>
        <v>#DIV/0!</v>
      </c>
      <c r="BE36" s="7"/>
      <c r="BF36" s="7"/>
      <c r="BG36" s="13" t="e">
        <f t="shared" si="33"/>
        <v>#DIV/0!</v>
      </c>
      <c r="BH36" s="13"/>
      <c r="BI36" s="13"/>
      <c r="BJ36" s="13"/>
      <c r="BK36" s="12"/>
      <c r="BL36" s="12"/>
      <c r="BM36" s="13" t="e">
        <f t="shared" si="37"/>
        <v>#DIV/0!</v>
      </c>
      <c r="BN36" s="7">
        <f t="shared" ref="BN36:BO37" si="371">BQ36+CF36</f>
        <v>0</v>
      </c>
      <c r="BO36" s="7">
        <f t="shared" si="371"/>
        <v>0</v>
      </c>
      <c r="BP36" s="13" t="e">
        <f t="shared" si="369"/>
        <v>#DIV/0!</v>
      </c>
      <c r="BQ36" s="7"/>
      <c r="BR36" s="7"/>
      <c r="BS36" s="13" t="e">
        <f t="shared" si="41"/>
        <v>#DIV/0!</v>
      </c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13" t="e">
        <f t="shared" si="51"/>
        <v>#DIV/0!</v>
      </c>
      <c r="CI36" s="7">
        <f t="shared" si="316"/>
        <v>0</v>
      </c>
      <c r="CJ36" s="7">
        <f t="shared" si="316"/>
        <v>0</v>
      </c>
      <c r="CK36" s="13" t="e">
        <f t="shared" si="53"/>
        <v>#DIV/0!</v>
      </c>
      <c r="CL36" s="7"/>
      <c r="CM36" s="7"/>
      <c r="CN36" s="13" t="e">
        <f t="shared" si="55"/>
        <v>#DIV/0!</v>
      </c>
      <c r="CO36" s="7"/>
      <c r="CP36" s="7"/>
      <c r="CQ36" s="13" t="e">
        <f t="shared" si="57"/>
        <v>#DIV/0!</v>
      </c>
      <c r="CR36" s="7"/>
      <c r="CS36" s="7"/>
      <c r="CT36" s="13" t="e">
        <f t="shared" si="59"/>
        <v>#DIV/0!</v>
      </c>
      <c r="CU36" s="7"/>
      <c r="CV36" s="7"/>
      <c r="CW36" s="13" t="e">
        <f t="shared" si="61"/>
        <v>#DIV/0!</v>
      </c>
      <c r="CX36" s="7"/>
      <c r="CY36" s="7"/>
      <c r="CZ36" s="13" t="e">
        <f t="shared" si="63"/>
        <v>#DIV/0!</v>
      </c>
      <c r="DA36" s="7">
        <f t="shared" si="317"/>
        <v>0</v>
      </c>
      <c r="DB36" s="7">
        <f t="shared" si="317"/>
        <v>0</v>
      </c>
      <c r="DC36" s="13" t="e">
        <f t="shared" si="65"/>
        <v>#DIV/0!</v>
      </c>
      <c r="DD36" s="7"/>
      <c r="DE36" s="7"/>
      <c r="DF36" s="13" t="e">
        <f t="shared" si="67"/>
        <v>#DIV/0!</v>
      </c>
      <c r="DG36" s="7"/>
      <c r="DH36" s="7"/>
      <c r="DI36" s="13" t="e">
        <f t="shared" si="69"/>
        <v>#DIV/0!</v>
      </c>
      <c r="DJ36" s="7"/>
      <c r="DK36" s="7"/>
      <c r="DL36" s="13" t="e">
        <f t="shared" si="71"/>
        <v>#DIV/0!</v>
      </c>
      <c r="DM36" s="7"/>
      <c r="DN36" s="7"/>
      <c r="DO36" s="13" t="e">
        <f t="shared" si="73"/>
        <v>#DIV/0!</v>
      </c>
      <c r="DP36" s="7"/>
      <c r="DQ36" s="7"/>
      <c r="DR36" s="13" t="e">
        <f t="shared" si="75"/>
        <v>#DIV/0!</v>
      </c>
      <c r="DS36" s="7"/>
      <c r="DT36" s="7"/>
      <c r="DU36" s="13" t="e">
        <f t="shared" si="77"/>
        <v>#DIV/0!</v>
      </c>
      <c r="DV36" s="13"/>
      <c r="DW36" s="13"/>
      <c r="DX36" s="13" t="e">
        <f t="shared" si="79"/>
        <v>#DIV/0!</v>
      </c>
      <c r="DY36" s="7">
        <f t="shared" si="318"/>
        <v>0</v>
      </c>
      <c r="DZ36" s="7">
        <f t="shared" si="318"/>
        <v>0</v>
      </c>
      <c r="EA36" s="13" t="e">
        <f t="shared" si="81"/>
        <v>#DIV/0!</v>
      </c>
      <c r="EB36">
        <f t="shared" si="141"/>
        <v>1</v>
      </c>
      <c r="EC36">
        <f t="shared" si="142"/>
        <v>1</v>
      </c>
      <c r="ED36">
        <f t="shared" si="143"/>
        <v>1</v>
      </c>
      <c r="EE36">
        <f t="shared" si="144"/>
        <v>1</v>
      </c>
      <c r="EF36">
        <f t="shared" si="145"/>
        <v>1</v>
      </c>
      <c r="EG36">
        <f t="shared" si="146"/>
        <v>1</v>
      </c>
      <c r="EH36">
        <f t="shared" si="147"/>
        <v>1</v>
      </c>
      <c r="EI36">
        <f t="shared" si="148"/>
        <v>1</v>
      </c>
      <c r="EJ36">
        <f t="shared" si="149"/>
        <v>1</v>
      </c>
      <c r="EK36">
        <f t="shared" si="150"/>
        <v>1</v>
      </c>
      <c r="EL36">
        <f t="shared" si="151"/>
        <v>1</v>
      </c>
      <c r="EM36">
        <f t="shared" si="152"/>
        <v>1</v>
      </c>
      <c r="EN36">
        <f t="shared" si="153"/>
        <v>12</v>
      </c>
    </row>
    <row r="37" spans="1:144" ht="13.5" customHeight="1" x14ac:dyDescent="0.25">
      <c r="A37" s="6"/>
      <c r="B37" s="16">
        <v>852.85299999999995</v>
      </c>
      <c r="C37" s="17" t="s">
        <v>85</v>
      </c>
      <c r="D37" s="6"/>
      <c r="E37" s="6"/>
      <c r="F37" s="9">
        <f t="shared" si="366"/>
        <v>30400</v>
      </c>
      <c r="G37" s="9">
        <f t="shared" si="366"/>
        <v>858.25</v>
      </c>
      <c r="H37" s="13">
        <f t="shared" si="83"/>
        <v>2.8231907894736841</v>
      </c>
      <c r="I37" s="7">
        <f t="shared" si="367"/>
        <v>0</v>
      </c>
      <c r="J37" s="7">
        <f t="shared" si="314"/>
        <v>0</v>
      </c>
      <c r="K37" s="13" t="e">
        <f t="shared" si="1"/>
        <v>#DIV/0!</v>
      </c>
      <c r="L37" s="7"/>
      <c r="M37" s="7"/>
      <c r="N37" s="13" t="e">
        <f t="shared" si="3"/>
        <v>#DIV/0!</v>
      </c>
      <c r="O37" s="6"/>
      <c r="P37" s="6"/>
      <c r="Q37" s="13" t="e">
        <f t="shared" si="5"/>
        <v>#DIV/0!</v>
      </c>
      <c r="R37" s="7"/>
      <c r="S37" s="7"/>
      <c r="T37" s="13" t="e">
        <f t="shared" si="7"/>
        <v>#DIV/0!</v>
      </c>
      <c r="U37" s="7">
        <f t="shared" si="370"/>
        <v>0</v>
      </c>
      <c r="V37" s="7">
        <f t="shared" si="370"/>
        <v>0</v>
      </c>
      <c r="W37" s="13" t="e">
        <f t="shared" si="9"/>
        <v>#DIV/0!</v>
      </c>
      <c r="X37" s="7"/>
      <c r="Y37" s="7"/>
      <c r="Z37" s="13" t="e">
        <f t="shared" si="11"/>
        <v>#DIV/0!</v>
      </c>
      <c r="AA37" s="7"/>
      <c r="AB37" s="7"/>
      <c r="AC37" s="13" t="e">
        <f t="shared" si="13"/>
        <v>#DIV/0!</v>
      </c>
      <c r="AD37" s="7"/>
      <c r="AE37" s="7"/>
      <c r="AF37" s="13" t="e">
        <f t="shared" si="15"/>
        <v>#DIV/0!</v>
      </c>
      <c r="AG37" s="7"/>
      <c r="AH37" s="7"/>
      <c r="AI37" s="13" t="e">
        <f t="shared" si="17"/>
        <v>#DIV/0!</v>
      </c>
      <c r="AJ37" s="7"/>
      <c r="AK37" s="7"/>
      <c r="AL37" s="13" t="e">
        <f t="shared" si="19"/>
        <v>#DIV/0!</v>
      </c>
      <c r="AM37" s="27"/>
      <c r="AN37" s="7"/>
      <c r="AO37" s="13" t="e">
        <f t="shared" si="21"/>
        <v>#DIV/0!</v>
      </c>
      <c r="AP37" s="45"/>
      <c r="AQ37" s="45"/>
      <c r="AR37" s="13" t="e">
        <f t="shared" si="23"/>
        <v>#DIV/0!</v>
      </c>
      <c r="AS37" s="13"/>
      <c r="AT37" s="13"/>
      <c r="AU37" s="13"/>
      <c r="AV37" s="45"/>
      <c r="AW37" s="45"/>
      <c r="AX37" s="13" t="e">
        <f t="shared" si="27"/>
        <v>#DIV/0!</v>
      </c>
      <c r="AY37" s="13"/>
      <c r="AZ37" s="13"/>
      <c r="BA37" s="13" t="e">
        <f t="shared" si="29"/>
        <v>#DIV/0!</v>
      </c>
      <c r="BB37" s="13"/>
      <c r="BC37" s="13"/>
      <c r="BD37" s="13" t="e">
        <f t="shared" si="31"/>
        <v>#DIV/0!</v>
      </c>
      <c r="BE37" s="7"/>
      <c r="BF37" s="7"/>
      <c r="BG37" s="13" t="e">
        <f t="shared" si="33"/>
        <v>#DIV/0!</v>
      </c>
      <c r="BH37" s="13"/>
      <c r="BI37" s="13"/>
      <c r="BJ37" s="13"/>
      <c r="BK37" s="12"/>
      <c r="BL37" s="12"/>
      <c r="BM37" s="13" t="e">
        <f t="shared" si="37"/>
        <v>#DIV/0!</v>
      </c>
      <c r="BN37" s="7">
        <f t="shared" si="371"/>
        <v>0</v>
      </c>
      <c r="BO37" s="7">
        <f t="shared" si="371"/>
        <v>0</v>
      </c>
      <c r="BP37" s="13" t="e">
        <f t="shared" si="369"/>
        <v>#DIV/0!</v>
      </c>
      <c r="BQ37" s="7"/>
      <c r="BR37" s="7"/>
      <c r="BS37" s="13" t="e">
        <f t="shared" si="41"/>
        <v>#DIV/0!</v>
      </c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13" t="e">
        <f t="shared" si="51"/>
        <v>#DIV/0!</v>
      </c>
      <c r="CI37" s="7">
        <f t="shared" si="316"/>
        <v>30400</v>
      </c>
      <c r="CJ37" s="7">
        <f t="shared" si="316"/>
        <v>858.25</v>
      </c>
      <c r="CK37" s="13">
        <f t="shared" si="53"/>
        <v>2.8231907894736841</v>
      </c>
      <c r="CL37" s="7">
        <v>20000</v>
      </c>
      <c r="CM37" s="7"/>
      <c r="CN37" s="13">
        <f t="shared" si="55"/>
        <v>0</v>
      </c>
      <c r="CO37" s="7">
        <v>10400</v>
      </c>
      <c r="CP37" s="7">
        <f>718+140.25</f>
        <v>858.25</v>
      </c>
      <c r="CQ37" s="13">
        <f t="shared" si="57"/>
        <v>8.2524038461538467</v>
      </c>
      <c r="CR37" s="7"/>
      <c r="CS37" s="7"/>
      <c r="CT37" s="13" t="e">
        <f t="shared" si="59"/>
        <v>#DIV/0!</v>
      </c>
      <c r="CU37" s="7"/>
      <c r="CV37" s="7"/>
      <c r="CW37" s="13" t="e">
        <f t="shared" si="61"/>
        <v>#DIV/0!</v>
      </c>
      <c r="CX37" s="7"/>
      <c r="CY37" s="7"/>
      <c r="CZ37" s="13" t="e">
        <f t="shared" si="63"/>
        <v>#DIV/0!</v>
      </c>
      <c r="DA37" s="7">
        <f t="shared" si="317"/>
        <v>0</v>
      </c>
      <c r="DB37" s="7">
        <f t="shared" si="317"/>
        <v>0</v>
      </c>
      <c r="DC37" s="13" t="e">
        <f t="shared" si="65"/>
        <v>#DIV/0!</v>
      </c>
      <c r="DD37" s="7"/>
      <c r="DE37" s="7"/>
      <c r="DF37" s="13" t="e">
        <f t="shared" si="67"/>
        <v>#DIV/0!</v>
      </c>
      <c r="DG37" s="7"/>
      <c r="DH37" s="7"/>
      <c r="DI37" s="13" t="e">
        <f t="shared" si="69"/>
        <v>#DIV/0!</v>
      </c>
      <c r="DJ37" s="7"/>
      <c r="DK37" s="7"/>
      <c r="DL37" s="13" t="e">
        <f t="shared" si="71"/>
        <v>#DIV/0!</v>
      </c>
      <c r="DM37" s="7"/>
      <c r="DN37" s="7"/>
      <c r="DO37" s="13" t="e">
        <f t="shared" si="73"/>
        <v>#DIV/0!</v>
      </c>
      <c r="DP37" s="7"/>
      <c r="DQ37" s="7"/>
      <c r="DR37" s="13" t="e">
        <f t="shared" si="75"/>
        <v>#DIV/0!</v>
      </c>
      <c r="DS37" s="7"/>
      <c r="DT37" s="7"/>
      <c r="DU37" s="13" t="e">
        <f t="shared" si="77"/>
        <v>#DIV/0!</v>
      </c>
      <c r="DV37" s="13"/>
      <c r="DW37" s="13"/>
      <c r="DX37" s="13" t="e">
        <f t="shared" si="79"/>
        <v>#DIV/0!</v>
      </c>
      <c r="DY37" s="7">
        <f t="shared" si="318"/>
        <v>30400</v>
      </c>
      <c r="DZ37" s="7">
        <f t="shared" si="318"/>
        <v>858.25</v>
      </c>
      <c r="EA37" s="13">
        <f t="shared" si="81"/>
        <v>2.8231907894736841</v>
      </c>
      <c r="EB37">
        <f t="shared" si="141"/>
        <v>1</v>
      </c>
      <c r="EC37">
        <f t="shared" si="142"/>
        <v>1</v>
      </c>
      <c r="ED37">
        <f t="shared" si="143"/>
        <v>1</v>
      </c>
      <c r="EE37">
        <f t="shared" si="144"/>
        <v>1</v>
      </c>
      <c r="EF37">
        <f t="shared" si="145"/>
        <v>1</v>
      </c>
      <c r="EG37">
        <f t="shared" si="146"/>
        <v>1</v>
      </c>
      <c r="EH37">
        <f t="shared" si="147"/>
        <v>1</v>
      </c>
      <c r="EI37">
        <f t="shared" si="148"/>
        <v>1</v>
      </c>
      <c r="EJ37">
        <f t="shared" si="149"/>
        <v>1</v>
      </c>
      <c r="EK37">
        <f t="shared" si="150"/>
        <v>1</v>
      </c>
      <c r="EL37">
        <f t="shared" si="151"/>
        <v>1</v>
      </c>
      <c r="EM37">
        <f t="shared" si="152"/>
        <v>1</v>
      </c>
      <c r="EN37">
        <f t="shared" si="153"/>
        <v>12</v>
      </c>
    </row>
    <row r="38" spans="1:144" x14ac:dyDescent="0.25">
      <c r="A38" s="6" t="s">
        <v>67</v>
      </c>
      <c r="B38" s="16"/>
      <c r="C38" s="6" t="s">
        <v>98</v>
      </c>
      <c r="D38" s="6"/>
      <c r="E38" s="6"/>
      <c r="F38" s="9">
        <f>F39+F40+F41+F42+F43+F44</f>
        <v>2599298</v>
      </c>
      <c r="G38" s="9">
        <f>G39+G40+G41+G42+G43+G44</f>
        <v>210460.34000000003</v>
      </c>
      <c r="H38" s="13">
        <f t="shared" si="83"/>
        <v>8.0968146014808617</v>
      </c>
      <c r="I38" s="9">
        <f t="shared" ref="I38:J38" si="372">I39+I40+I41+I42+I43+I44</f>
        <v>0</v>
      </c>
      <c r="J38" s="9">
        <f t="shared" si="372"/>
        <v>0</v>
      </c>
      <c r="K38" s="13" t="e">
        <f t="shared" si="1"/>
        <v>#DIV/0!</v>
      </c>
      <c r="L38" s="9">
        <f t="shared" ref="L38:M38" si="373">L39+L40+L41+L42+L43+L44</f>
        <v>0</v>
      </c>
      <c r="M38" s="9">
        <f t="shared" si="373"/>
        <v>0</v>
      </c>
      <c r="N38" s="13" t="e">
        <f t="shared" si="3"/>
        <v>#DIV/0!</v>
      </c>
      <c r="O38" s="9">
        <f t="shared" ref="O38:P38" si="374">O39+O40+O41+O42+O43+O44</f>
        <v>0</v>
      </c>
      <c r="P38" s="9">
        <f t="shared" si="374"/>
        <v>0</v>
      </c>
      <c r="Q38" s="13" t="e">
        <f t="shared" si="5"/>
        <v>#DIV/0!</v>
      </c>
      <c r="R38" s="9">
        <f t="shared" ref="R38:S38" si="375">R39+R40+R41+R42+R43+R44</f>
        <v>0</v>
      </c>
      <c r="S38" s="9">
        <f t="shared" si="375"/>
        <v>0</v>
      </c>
      <c r="T38" s="13" t="e">
        <f t="shared" si="7"/>
        <v>#DIV/0!</v>
      </c>
      <c r="U38" s="9">
        <f t="shared" ref="U38:V38" si="376">U39+U40+U41+U42+U43+U44</f>
        <v>2078298</v>
      </c>
      <c r="V38" s="9">
        <f t="shared" si="376"/>
        <v>192360.35000000003</v>
      </c>
      <c r="W38" s="13">
        <f t="shared" si="9"/>
        <v>9.2556673778255103</v>
      </c>
      <c r="X38" s="9">
        <f t="shared" ref="X38:Y38" si="377">X39+X40+X41+X42+X43+X44</f>
        <v>0</v>
      </c>
      <c r="Y38" s="9">
        <f t="shared" si="377"/>
        <v>0</v>
      </c>
      <c r="Z38" s="13" t="e">
        <f t="shared" si="11"/>
        <v>#DIV/0!</v>
      </c>
      <c r="AA38" s="9">
        <f t="shared" ref="AA38:AB38" si="378">AA39+AA40+AA41+AA42+AA43+AA44</f>
        <v>12000</v>
      </c>
      <c r="AB38" s="9">
        <f t="shared" si="378"/>
        <v>12000</v>
      </c>
      <c r="AC38" s="13">
        <f t="shared" si="13"/>
        <v>100</v>
      </c>
      <c r="AD38" s="9">
        <f t="shared" ref="AD38:AE38" si="379">AD39+AD40+AD41+AD42+AD43+AD44</f>
        <v>398498</v>
      </c>
      <c r="AE38" s="9">
        <f t="shared" si="379"/>
        <v>155288.61000000002</v>
      </c>
      <c r="AF38" s="13">
        <f t="shared" si="15"/>
        <v>38.968479139167577</v>
      </c>
      <c r="AG38" s="9">
        <f t="shared" ref="AG38:AH38" si="380">AG39+AG40+AG41+AG42+AG43+AG44</f>
        <v>0</v>
      </c>
      <c r="AH38" s="9">
        <f t="shared" si="380"/>
        <v>0</v>
      </c>
      <c r="AI38" s="13" t="e">
        <f t="shared" si="17"/>
        <v>#DIV/0!</v>
      </c>
      <c r="AJ38" s="9">
        <f t="shared" ref="AJ38:AK38" si="381">AJ39+AJ40+AJ41+AJ42+AJ43+AJ44</f>
        <v>0</v>
      </c>
      <c r="AK38" s="9">
        <f t="shared" si="381"/>
        <v>0</v>
      </c>
      <c r="AL38" s="13" t="e">
        <f t="shared" si="19"/>
        <v>#DIV/0!</v>
      </c>
      <c r="AM38" s="9">
        <f t="shared" ref="AM38:AN38" si="382">AM39+AM40+AM41+AM42+AM43+AM44</f>
        <v>6000</v>
      </c>
      <c r="AN38" s="9">
        <f t="shared" si="382"/>
        <v>3197.95</v>
      </c>
      <c r="AO38" s="13">
        <f t="shared" si="21"/>
        <v>53.299166666666665</v>
      </c>
      <c r="AP38" s="9">
        <f t="shared" ref="AP38:AQ38" si="383">AP39+AP40+AP41+AP42+AP43+AP44</f>
        <v>1661800</v>
      </c>
      <c r="AQ38" s="9">
        <f t="shared" si="383"/>
        <v>21873.79</v>
      </c>
      <c r="AR38" s="13">
        <f t="shared" si="23"/>
        <v>1.3162709110602961</v>
      </c>
      <c r="AS38" s="9">
        <f t="shared" ref="AS38:AT38" si="384">AS39+AS40+AS41+AS42+AS43+AS44</f>
        <v>0</v>
      </c>
      <c r="AT38" s="9">
        <f t="shared" si="384"/>
        <v>0</v>
      </c>
      <c r="AU38" s="13" t="e">
        <f t="shared" ref="AU38" si="385">AT38/AS38*100</f>
        <v>#DIV/0!</v>
      </c>
      <c r="AV38" s="9">
        <f t="shared" ref="AV38:AW38" si="386">AV39+AV40+AV41+AV42+AV43+AV44</f>
        <v>0</v>
      </c>
      <c r="AW38" s="9">
        <f t="shared" si="386"/>
        <v>0</v>
      </c>
      <c r="AX38" s="13" t="e">
        <f t="shared" si="27"/>
        <v>#DIV/0!</v>
      </c>
      <c r="AY38" s="9">
        <f t="shared" ref="AY38:AZ38" si="387">AY39+AY40+AY41+AY42+AY43+AY44</f>
        <v>0</v>
      </c>
      <c r="AZ38" s="9">
        <f t="shared" si="387"/>
        <v>0</v>
      </c>
      <c r="BA38" s="13" t="e">
        <f t="shared" si="29"/>
        <v>#DIV/0!</v>
      </c>
      <c r="BB38" s="9">
        <f t="shared" ref="BB38:BC38" si="388">BB39+BB40+BB41+BB42+BB43+BB44</f>
        <v>0</v>
      </c>
      <c r="BC38" s="9">
        <f t="shared" si="388"/>
        <v>0</v>
      </c>
      <c r="BD38" s="13" t="e">
        <f t="shared" si="31"/>
        <v>#DIV/0!</v>
      </c>
      <c r="BE38" s="9">
        <f t="shared" ref="BE38:BF38" si="389">BE39+BE40+BE41+BE42+BE43+BE44</f>
        <v>0</v>
      </c>
      <c r="BF38" s="9">
        <f t="shared" si="389"/>
        <v>0</v>
      </c>
      <c r="BG38" s="13" t="e">
        <f t="shared" si="33"/>
        <v>#DIV/0!</v>
      </c>
      <c r="BH38" s="9">
        <f t="shared" ref="BH38:BI38" si="390">BH39+BH40+BH41+BH42+BH43+BH44</f>
        <v>0</v>
      </c>
      <c r="BI38" s="9">
        <f t="shared" si="390"/>
        <v>0</v>
      </c>
      <c r="BJ38" s="13" t="e">
        <f t="shared" ref="BJ38" si="391">BI38/BH38*100</f>
        <v>#DIV/0!</v>
      </c>
      <c r="BK38" s="9">
        <f t="shared" ref="BK38:BL38" si="392">BK39+BK40+BK41+BK42+BK43+BK44</f>
        <v>0</v>
      </c>
      <c r="BL38" s="9">
        <f t="shared" si="392"/>
        <v>0</v>
      </c>
      <c r="BM38" s="13" t="e">
        <f t="shared" si="37"/>
        <v>#DIV/0!</v>
      </c>
      <c r="BN38" s="9">
        <f t="shared" ref="BN38:BO38" si="393">BN39+BN40+BN41+BN42+BN43+BN44</f>
        <v>0</v>
      </c>
      <c r="BO38" s="9">
        <f t="shared" si="393"/>
        <v>0</v>
      </c>
      <c r="BP38" s="13" t="e">
        <f t="shared" si="369"/>
        <v>#DIV/0!</v>
      </c>
      <c r="BQ38" s="9">
        <f t="shared" ref="BQ38:BR38" si="394">BQ39+BQ40+BQ41+BQ42+BQ43+BQ44</f>
        <v>0</v>
      </c>
      <c r="BR38" s="9">
        <f t="shared" si="394"/>
        <v>0</v>
      </c>
      <c r="BS38" s="13" t="e">
        <f t="shared" si="41"/>
        <v>#DIV/0!</v>
      </c>
      <c r="BT38" s="9">
        <f t="shared" ref="BT38:BU38" si="395">BT39+BT40+BT41+BT42+BT43+BT44</f>
        <v>0</v>
      </c>
      <c r="BU38" s="9">
        <f t="shared" si="395"/>
        <v>0</v>
      </c>
      <c r="BV38" s="13" t="e">
        <f t="shared" ref="BV38" si="396">BU38/BT38*100</f>
        <v>#DIV/0!</v>
      </c>
      <c r="BW38" s="9">
        <f t="shared" ref="BW38:BX38" si="397">BW39+BW40+BW41+BW42+BW43+BW44</f>
        <v>0</v>
      </c>
      <c r="BX38" s="9">
        <f t="shared" si="397"/>
        <v>0</v>
      </c>
      <c r="BY38" s="13" t="e">
        <f t="shared" ref="BY38" si="398">BX38/BW38*100</f>
        <v>#DIV/0!</v>
      </c>
      <c r="BZ38" s="9">
        <f t="shared" ref="BZ38:CA38" si="399">BZ39+BZ40+BZ41+BZ42+BZ43+BZ44</f>
        <v>0</v>
      </c>
      <c r="CA38" s="9">
        <f t="shared" si="399"/>
        <v>0</v>
      </c>
      <c r="CB38" s="13" t="e">
        <f t="shared" ref="CB38" si="400">CA38/BZ38*100</f>
        <v>#DIV/0!</v>
      </c>
      <c r="CC38" s="9">
        <f t="shared" ref="CC38:CD38" si="401">CC39+CC40+CC41+CC42+CC43+CC44</f>
        <v>0</v>
      </c>
      <c r="CD38" s="9">
        <f t="shared" si="401"/>
        <v>0</v>
      </c>
      <c r="CE38" s="13" t="e">
        <f t="shared" ref="CE38" si="402">CD38/CC38*100</f>
        <v>#DIV/0!</v>
      </c>
      <c r="CF38" s="9">
        <f t="shared" ref="CF38:CG38" si="403">CF39+CF40+CF41+CF42+CF43+CF44</f>
        <v>0</v>
      </c>
      <c r="CG38" s="9">
        <f t="shared" si="403"/>
        <v>0</v>
      </c>
      <c r="CH38" s="13" t="e">
        <f t="shared" si="51"/>
        <v>#DIV/0!</v>
      </c>
      <c r="CI38" s="9">
        <f t="shared" ref="CI38:CJ38" si="404">CI39+CI40+CI41+CI42+CI43+CI44</f>
        <v>521000</v>
      </c>
      <c r="CJ38" s="9">
        <f t="shared" si="404"/>
        <v>18099.990000000002</v>
      </c>
      <c r="CK38" s="13">
        <f t="shared" si="53"/>
        <v>3.4740863723608446</v>
      </c>
      <c r="CL38" s="9">
        <f t="shared" ref="CL38:CM38" si="405">CL39+CL40+CL41+CL42+CL43+CL44</f>
        <v>501000</v>
      </c>
      <c r="CM38" s="9">
        <f t="shared" si="405"/>
        <v>0</v>
      </c>
      <c r="CN38" s="13">
        <f t="shared" si="55"/>
        <v>0</v>
      </c>
      <c r="CO38" s="9">
        <f t="shared" ref="CO38:CP38" si="406">CO39+CO40+CO41+CO42+CO43+CO44</f>
        <v>20000</v>
      </c>
      <c r="CP38" s="9">
        <f t="shared" si="406"/>
        <v>18099.990000000002</v>
      </c>
      <c r="CQ38" s="13">
        <f t="shared" si="57"/>
        <v>90.499950000000013</v>
      </c>
      <c r="CR38" s="9">
        <f t="shared" ref="CR38:CS38" si="407">CR39+CR40+CR41+CR42+CR43+CR44</f>
        <v>0</v>
      </c>
      <c r="CS38" s="9">
        <f t="shared" si="407"/>
        <v>0</v>
      </c>
      <c r="CT38" s="13" t="e">
        <f t="shared" si="59"/>
        <v>#DIV/0!</v>
      </c>
      <c r="CU38" s="9">
        <f t="shared" ref="CU38:CV38" si="408">CU39+CU40+CU41+CU42+CU43+CU44</f>
        <v>0</v>
      </c>
      <c r="CV38" s="9">
        <f t="shared" si="408"/>
        <v>0</v>
      </c>
      <c r="CW38" s="13" t="e">
        <f t="shared" si="61"/>
        <v>#DIV/0!</v>
      </c>
      <c r="CX38" s="9">
        <f t="shared" ref="CX38:CY38" si="409">CX39+CX40+CX41+CX42+CX43+CX44</f>
        <v>0</v>
      </c>
      <c r="CY38" s="9">
        <f t="shared" si="409"/>
        <v>0</v>
      </c>
      <c r="CZ38" s="13" t="e">
        <f t="shared" si="63"/>
        <v>#DIV/0!</v>
      </c>
      <c r="DA38" s="9">
        <f t="shared" ref="DA38:DB38" si="410">DA39+DA40+DA41+DA42+DA43+DA44</f>
        <v>1623000</v>
      </c>
      <c r="DB38" s="9">
        <f t="shared" si="410"/>
        <v>110749.63</v>
      </c>
      <c r="DC38" s="13">
        <f t="shared" si="65"/>
        <v>6.8237603203943316</v>
      </c>
      <c r="DD38" s="9">
        <f t="shared" ref="DD38:DE38" si="411">DD39+DD40+DD41+DD42+DD43+DD44</f>
        <v>495000</v>
      </c>
      <c r="DE38" s="9">
        <f t="shared" si="411"/>
        <v>0</v>
      </c>
      <c r="DF38" s="13">
        <f t="shared" si="67"/>
        <v>0</v>
      </c>
      <c r="DG38" s="9">
        <f t="shared" ref="DG38:DH38" si="412">DG39+DG40+DG41+DG42+DG43+DG44</f>
        <v>0</v>
      </c>
      <c r="DH38" s="9">
        <f t="shared" si="412"/>
        <v>0</v>
      </c>
      <c r="DI38" s="13" t="e">
        <f t="shared" si="69"/>
        <v>#DIV/0!</v>
      </c>
      <c r="DJ38" s="9">
        <f t="shared" ref="DJ38:DK38" si="413">DJ39+DJ40+DJ41+DJ42+DJ43+DJ44</f>
        <v>0</v>
      </c>
      <c r="DK38" s="9">
        <f t="shared" si="413"/>
        <v>0</v>
      </c>
      <c r="DL38" s="13" t="e">
        <f t="shared" si="71"/>
        <v>#DIV/0!</v>
      </c>
      <c r="DM38" s="9">
        <f t="shared" ref="DM38:DN38" si="414">DM39+DM40+DM41+DM42+DM43+DM44</f>
        <v>0</v>
      </c>
      <c r="DN38" s="9">
        <f t="shared" si="414"/>
        <v>0</v>
      </c>
      <c r="DO38" s="13" t="e">
        <f t="shared" si="73"/>
        <v>#DIV/0!</v>
      </c>
      <c r="DP38" s="9">
        <f t="shared" ref="DP38:DQ38" si="415">DP39+DP40+DP41+DP42+DP43+DP44</f>
        <v>103400</v>
      </c>
      <c r="DQ38" s="9">
        <f t="shared" si="415"/>
        <v>82549.63</v>
      </c>
      <c r="DR38" s="13">
        <f t="shared" si="75"/>
        <v>79.835232108317228</v>
      </c>
      <c r="DS38" s="9">
        <f t="shared" ref="DS38:DT38" si="416">DS39+DS40+DS41+DS42+DS43+DS44</f>
        <v>1012600</v>
      </c>
      <c r="DT38" s="9">
        <f t="shared" si="416"/>
        <v>16200</v>
      </c>
      <c r="DU38" s="13">
        <f t="shared" si="77"/>
        <v>1.5998419909144777</v>
      </c>
      <c r="DV38" s="9">
        <f t="shared" ref="DV38:DW38" si="417">DV39+DV40+DV41+DV42+DV43+DV44</f>
        <v>12000</v>
      </c>
      <c r="DW38" s="9">
        <f t="shared" si="417"/>
        <v>12000</v>
      </c>
      <c r="DX38" s="13">
        <f t="shared" si="79"/>
        <v>100</v>
      </c>
      <c r="DY38" s="9">
        <f t="shared" ref="DY38:DZ38" si="418">DY39+DY40+DY41+DY42+DY43+DY44</f>
        <v>4222298</v>
      </c>
      <c r="DZ38" s="9">
        <f t="shared" si="418"/>
        <v>321209.97000000003</v>
      </c>
      <c r="EA38" s="13">
        <f t="shared" si="81"/>
        <v>7.6074680186002981</v>
      </c>
    </row>
    <row r="39" spans="1:144" ht="16.5" customHeight="1" x14ac:dyDescent="0.25">
      <c r="B39" s="16">
        <v>244</v>
      </c>
      <c r="C39" s="17" t="s">
        <v>41</v>
      </c>
      <c r="D39" s="6"/>
      <c r="E39" s="6"/>
      <c r="F39" s="9">
        <f t="shared" si="366"/>
        <v>2078298</v>
      </c>
      <c r="G39" s="9">
        <f t="shared" si="366"/>
        <v>192360.35000000003</v>
      </c>
      <c r="H39" s="13">
        <f t="shared" si="83"/>
        <v>9.2556673778255103</v>
      </c>
      <c r="I39" s="7">
        <f t="shared" si="367"/>
        <v>0</v>
      </c>
      <c r="J39" s="7">
        <f t="shared" si="314"/>
        <v>0</v>
      </c>
      <c r="K39" s="13" t="e">
        <f t="shared" si="1"/>
        <v>#DIV/0!</v>
      </c>
      <c r="L39" s="7"/>
      <c r="M39" s="7"/>
      <c r="N39" s="13" t="e">
        <f t="shared" si="3"/>
        <v>#DIV/0!</v>
      </c>
      <c r="O39" s="7"/>
      <c r="P39" s="7"/>
      <c r="Q39" s="13" t="e">
        <f t="shared" si="5"/>
        <v>#DIV/0!</v>
      </c>
      <c r="R39" s="7"/>
      <c r="S39" s="7"/>
      <c r="T39" s="13" t="e">
        <f t="shared" si="7"/>
        <v>#DIV/0!</v>
      </c>
      <c r="U39" s="7">
        <f t="shared" si="370"/>
        <v>2078298</v>
      </c>
      <c r="V39" s="7">
        <f t="shared" si="370"/>
        <v>192360.35000000003</v>
      </c>
      <c r="W39" s="13">
        <f t="shared" si="9"/>
        <v>9.2556673778255103</v>
      </c>
      <c r="X39" s="7"/>
      <c r="Y39" s="7"/>
      <c r="Z39" s="13" t="e">
        <f t="shared" si="11"/>
        <v>#DIV/0!</v>
      </c>
      <c r="AA39" s="7">
        <v>12000</v>
      </c>
      <c r="AB39" s="7">
        <v>12000</v>
      </c>
      <c r="AC39" s="13">
        <f t="shared" si="13"/>
        <v>100</v>
      </c>
      <c r="AD39" s="7">
        <f>85498-12000+80000+300000-100000+60000+40000-55000</f>
        <v>398498</v>
      </c>
      <c r="AE39" s="64">
        <f>114797.27+26491.34+14000</f>
        <v>155288.61000000002</v>
      </c>
      <c r="AF39" s="13">
        <f t="shared" si="15"/>
        <v>38.968479139167577</v>
      </c>
      <c r="AG39" s="7"/>
      <c r="AH39" s="7"/>
      <c r="AI39" s="13" t="e">
        <f t="shared" si="17"/>
        <v>#DIV/0!</v>
      </c>
      <c r="AJ39" s="7">
        <f>10000-10000</f>
        <v>0</v>
      </c>
      <c r="AK39" s="7">
        <f>2831.29-2831.29</f>
        <v>0</v>
      </c>
      <c r="AL39" s="13" t="e">
        <f t="shared" si="19"/>
        <v>#DIV/0!</v>
      </c>
      <c r="AM39" s="27">
        <v>6000</v>
      </c>
      <c r="AN39" s="7">
        <f>550+2647.95</f>
        <v>3197.95</v>
      </c>
      <c r="AO39" s="13">
        <f t="shared" si="21"/>
        <v>53.299166666666665</v>
      </c>
      <c r="AP39" s="45">
        <f>5000+1618800+12924.66+15000+75.34+10000</f>
        <v>1661800</v>
      </c>
      <c r="AQ39" s="45">
        <f>15000+4042.5+2831.29</f>
        <v>21873.79</v>
      </c>
      <c r="AR39" s="13">
        <f t="shared" si="23"/>
        <v>1.3162709110602961</v>
      </c>
      <c r="AS39" s="13"/>
      <c r="AT39" s="13"/>
      <c r="AU39" s="13"/>
      <c r="AV39" s="45"/>
      <c r="AW39" s="45"/>
      <c r="AX39" s="13" t="e">
        <f t="shared" si="27"/>
        <v>#DIV/0!</v>
      </c>
      <c r="AY39" s="13"/>
      <c r="AZ39" s="13"/>
      <c r="BA39" s="13" t="e">
        <f t="shared" si="29"/>
        <v>#DIV/0!</v>
      </c>
      <c r="BB39" s="13">
        <f>BE39</f>
        <v>0</v>
      </c>
      <c r="BC39" s="13">
        <f>BF39</f>
        <v>0</v>
      </c>
      <c r="BD39" s="13" t="e">
        <f t="shared" si="31"/>
        <v>#DIV/0!</v>
      </c>
      <c r="BE39" s="7"/>
      <c r="BF39" s="7"/>
      <c r="BG39" s="13" t="e">
        <f t="shared" si="33"/>
        <v>#DIV/0!</v>
      </c>
      <c r="BH39" s="13"/>
      <c r="BI39" s="13"/>
      <c r="BJ39" s="13"/>
      <c r="BK39" s="12"/>
      <c r="BL39" s="12"/>
      <c r="BM39" s="13" t="e">
        <f t="shared" si="37"/>
        <v>#DIV/0!</v>
      </c>
      <c r="BN39" s="7">
        <f t="shared" ref="BN39:BO41" si="419">BQ39+CF39</f>
        <v>0</v>
      </c>
      <c r="BO39" s="7">
        <f t="shared" si="419"/>
        <v>0</v>
      </c>
      <c r="BP39" s="13" t="e">
        <f t="shared" si="369"/>
        <v>#DIV/0!</v>
      </c>
      <c r="BQ39" s="7"/>
      <c r="BR39" s="7"/>
      <c r="BS39" s="13" t="e">
        <f t="shared" si="41"/>
        <v>#DIV/0!</v>
      </c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13" t="e">
        <f t="shared" si="51"/>
        <v>#DIV/0!</v>
      </c>
      <c r="CI39" s="7">
        <f t="shared" si="316"/>
        <v>0</v>
      </c>
      <c r="CJ39" s="7">
        <f t="shared" si="316"/>
        <v>0</v>
      </c>
      <c r="CK39" s="13" t="e">
        <f t="shared" si="53"/>
        <v>#DIV/0!</v>
      </c>
      <c r="CL39" s="7"/>
      <c r="CM39" s="7"/>
      <c r="CN39" s="13" t="e">
        <f t="shared" si="55"/>
        <v>#DIV/0!</v>
      </c>
      <c r="CO39" s="7"/>
      <c r="CP39" s="7"/>
      <c r="CQ39" s="13" t="e">
        <f t="shared" si="57"/>
        <v>#DIV/0!</v>
      </c>
      <c r="CR39" s="7"/>
      <c r="CS39" s="7"/>
      <c r="CT39" s="13" t="e">
        <f t="shared" si="59"/>
        <v>#DIV/0!</v>
      </c>
      <c r="CU39" s="7"/>
      <c r="CV39" s="7"/>
      <c r="CW39" s="13" t="e">
        <f t="shared" si="61"/>
        <v>#DIV/0!</v>
      </c>
      <c r="CX39" s="7"/>
      <c r="CY39" s="7"/>
      <c r="CZ39" s="13" t="e">
        <f t="shared" si="63"/>
        <v>#DIV/0!</v>
      </c>
      <c r="DA39" s="7">
        <f t="shared" si="317"/>
        <v>1611000</v>
      </c>
      <c r="DB39" s="7">
        <f t="shared" si="317"/>
        <v>98749.63</v>
      </c>
      <c r="DC39" s="13">
        <f t="shared" si="65"/>
        <v>6.129710117939168</v>
      </c>
      <c r="DD39" s="7">
        <f>198000+1618800-100000-1618800+297000+100000</f>
        <v>495000</v>
      </c>
      <c r="DE39" s="7"/>
      <c r="DF39" s="13">
        <f t="shared" si="67"/>
        <v>0</v>
      </c>
      <c r="DG39" s="7">
        <f>40000-40000</f>
        <v>0</v>
      </c>
      <c r="DH39" s="7"/>
      <c r="DI39" s="13" t="e">
        <f t="shared" si="69"/>
        <v>#DIV/0!</v>
      </c>
      <c r="DJ39" s="7"/>
      <c r="DK39" s="7"/>
      <c r="DL39" s="13" t="e">
        <f t="shared" si="71"/>
        <v>#DIV/0!</v>
      </c>
      <c r="DM39" s="7"/>
      <c r="DN39" s="7"/>
      <c r="DO39" s="13" t="e">
        <f t="shared" si="73"/>
        <v>#DIV/0!</v>
      </c>
      <c r="DP39" s="7">
        <f>30000+50000+50000-30000+3400</f>
        <v>103400</v>
      </c>
      <c r="DQ39" s="7">
        <f>10000+53072.43+19477.2</f>
        <v>82549.63</v>
      </c>
      <c r="DR39" s="13">
        <f t="shared" si="75"/>
        <v>79.835232108317228</v>
      </c>
      <c r="DS39" s="45">
        <f>1024600-12000</f>
        <v>1012600</v>
      </c>
      <c r="DT39" s="45">
        <f>11200+5000</f>
        <v>16200</v>
      </c>
      <c r="DU39" s="13">
        <f t="shared" si="77"/>
        <v>1.5998419909144777</v>
      </c>
      <c r="DV39" s="13"/>
      <c r="DW39" s="13"/>
      <c r="DX39" s="13" t="e">
        <f t="shared" si="79"/>
        <v>#DIV/0!</v>
      </c>
      <c r="DY39" s="7">
        <f t="shared" si="318"/>
        <v>3689298</v>
      </c>
      <c r="DZ39" s="7">
        <f t="shared" si="318"/>
        <v>291109.98000000004</v>
      </c>
      <c r="EA39" s="13">
        <f t="shared" si="81"/>
        <v>7.8906604996397709</v>
      </c>
      <c r="EB39">
        <f t="shared" si="141"/>
        <v>1</v>
      </c>
      <c r="EC39">
        <f t="shared" si="142"/>
        <v>1</v>
      </c>
      <c r="ED39">
        <f t="shared" si="143"/>
        <v>1</v>
      </c>
      <c r="EE39">
        <f t="shared" si="144"/>
        <v>1</v>
      </c>
      <c r="EF39">
        <f t="shared" si="145"/>
        <v>1</v>
      </c>
      <c r="EG39">
        <f t="shared" si="146"/>
        <v>1</v>
      </c>
      <c r="EH39">
        <f t="shared" si="147"/>
        <v>1</v>
      </c>
      <c r="EI39">
        <f t="shared" si="148"/>
        <v>1</v>
      </c>
      <c r="EJ39">
        <f t="shared" si="149"/>
        <v>1</v>
      </c>
      <c r="EK39">
        <f t="shared" si="150"/>
        <v>1</v>
      </c>
      <c r="EL39">
        <f t="shared" si="151"/>
        <v>1</v>
      </c>
      <c r="EM39">
        <f t="shared" si="152"/>
        <v>1</v>
      </c>
      <c r="EN39">
        <f t="shared" si="153"/>
        <v>12</v>
      </c>
    </row>
    <row r="40" spans="1:144" x14ac:dyDescent="0.25">
      <c r="A40" s="6"/>
      <c r="B40" s="16">
        <v>245</v>
      </c>
      <c r="C40" s="6" t="s">
        <v>88</v>
      </c>
      <c r="D40" s="6"/>
      <c r="E40" s="6"/>
      <c r="F40" s="9">
        <f t="shared" si="366"/>
        <v>0</v>
      </c>
      <c r="G40" s="9">
        <f t="shared" si="366"/>
        <v>0</v>
      </c>
      <c r="H40" s="13" t="e">
        <f t="shared" si="83"/>
        <v>#DIV/0!</v>
      </c>
      <c r="I40" s="7">
        <f t="shared" si="367"/>
        <v>0</v>
      </c>
      <c r="J40" s="7">
        <f t="shared" si="314"/>
        <v>0</v>
      </c>
      <c r="K40" s="13" t="e">
        <f t="shared" si="1"/>
        <v>#DIV/0!</v>
      </c>
      <c r="L40" s="7"/>
      <c r="M40" s="7"/>
      <c r="N40" s="13" t="e">
        <f t="shared" si="3"/>
        <v>#DIV/0!</v>
      </c>
      <c r="O40" s="6"/>
      <c r="P40" s="6"/>
      <c r="Q40" s="13" t="e">
        <f t="shared" si="5"/>
        <v>#DIV/0!</v>
      </c>
      <c r="R40" s="7"/>
      <c r="S40" s="7"/>
      <c r="T40" s="13" t="e">
        <f t="shared" si="7"/>
        <v>#DIV/0!</v>
      </c>
      <c r="U40" s="7">
        <f t="shared" si="370"/>
        <v>0</v>
      </c>
      <c r="V40" s="7">
        <f t="shared" si="370"/>
        <v>0</v>
      </c>
      <c r="W40" s="13" t="e">
        <f t="shared" si="9"/>
        <v>#DIV/0!</v>
      </c>
      <c r="X40" s="7"/>
      <c r="Y40" s="7"/>
      <c r="Z40" s="13" t="e">
        <f t="shared" si="11"/>
        <v>#DIV/0!</v>
      </c>
      <c r="AA40" s="7"/>
      <c r="AB40" s="7"/>
      <c r="AC40" s="13" t="e">
        <f t="shared" si="13"/>
        <v>#DIV/0!</v>
      </c>
      <c r="AD40" s="7"/>
      <c r="AE40" s="7"/>
      <c r="AF40" s="13" t="e">
        <f t="shared" si="15"/>
        <v>#DIV/0!</v>
      </c>
      <c r="AG40" s="7"/>
      <c r="AH40" s="7"/>
      <c r="AI40" s="13" t="e">
        <f t="shared" si="17"/>
        <v>#DIV/0!</v>
      </c>
      <c r="AJ40" s="7"/>
      <c r="AK40" s="7"/>
      <c r="AL40" s="13" t="e">
        <f t="shared" si="19"/>
        <v>#DIV/0!</v>
      </c>
      <c r="AM40" s="45"/>
      <c r="AN40" s="45"/>
      <c r="AO40" s="13" t="e">
        <f t="shared" si="21"/>
        <v>#DIV/0!</v>
      </c>
      <c r="AP40" s="45"/>
      <c r="AQ40" s="45"/>
      <c r="AR40" s="13" t="e">
        <f t="shared" si="23"/>
        <v>#DIV/0!</v>
      </c>
      <c r="AS40" s="13"/>
      <c r="AT40" s="13"/>
      <c r="AU40" s="13"/>
      <c r="AV40" s="45"/>
      <c r="AW40" s="45"/>
      <c r="AX40" s="13" t="e">
        <f t="shared" si="27"/>
        <v>#DIV/0!</v>
      </c>
      <c r="AY40" s="13"/>
      <c r="AZ40" s="13"/>
      <c r="BA40" s="13" t="e">
        <f t="shared" si="29"/>
        <v>#DIV/0!</v>
      </c>
      <c r="BB40" s="13"/>
      <c r="BC40" s="13"/>
      <c r="BD40" s="13" t="e">
        <f t="shared" si="31"/>
        <v>#DIV/0!</v>
      </c>
      <c r="BE40" s="7"/>
      <c r="BF40" s="7"/>
      <c r="BG40" s="13" t="e">
        <f t="shared" si="33"/>
        <v>#DIV/0!</v>
      </c>
      <c r="BH40" s="13"/>
      <c r="BI40" s="13"/>
      <c r="BJ40" s="13"/>
      <c r="BK40" s="12"/>
      <c r="BL40" s="12"/>
      <c r="BM40" s="13" t="e">
        <f t="shared" si="37"/>
        <v>#DIV/0!</v>
      </c>
      <c r="BN40" s="7">
        <f t="shared" si="419"/>
        <v>0</v>
      </c>
      <c r="BO40" s="7">
        <f t="shared" si="419"/>
        <v>0</v>
      </c>
      <c r="BP40" s="13" t="e">
        <f t="shared" si="369"/>
        <v>#DIV/0!</v>
      </c>
      <c r="BQ40" s="7"/>
      <c r="BR40" s="7"/>
      <c r="BS40" s="13" t="e">
        <f t="shared" si="41"/>
        <v>#DIV/0!</v>
      </c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13" t="e">
        <f t="shared" si="51"/>
        <v>#DIV/0!</v>
      </c>
      <c r="CI40" s="7">
        <f t="shared" si="316"/>
        <v>0</v>
      </c>
      <c r="CJ40" s="7">
        <f t="shared" si="316"/>
        <v>0</v>
      </c>
      <c r="CK40" s="13" t="e">
        <f t="shared" si="53"/>
        <v>#DIV/0!</v>
      </c>
      <c r="CL40" s="7"/>
      <c r="CM40" s="7"/>
      <c r="CN40" s="13" t="e">
        <f t="shared" si="55"/>
        <v>#DIV/0!</v>
      </c>
      <c r="CO40" s="7"/>
      <c r="CP40" s="7"/>
      <c r="CQ40" s="13" t="e">
        <f t="shared" si="57"/>
        <v>#DIV/0!</v>
      </c>
      <c r="CR40" s="7"/>
      <c r="CS40" s="7"/>
      <c r="CT40" s="13" t="e">
        <f t="shared" si="59"/>
        <v>#DIV/0!</v>
      </c>
      <c r="CU40" s="7"/>
      <c r="CV40" s="7"/>
      <c r="CW40" s="13" t="e">
        <f t="shared" si="61"/>
        <v>#DIV/0!</v>
      </c>
      <c r="CX40" s="7"/>
      <c r="CY40" s="7"/>
      <c r="CZ40" s="13" t="e">
        <f t="shared" si="63"/>
        <v>#DIV/0!</v>
      </c>
      <c r="DA40" s="7">
        <f t="shared" si="317"/>
        <v>0</v>
      </c>
      <c r="DB40" s="7">
        <f t="shared" si="317"/>
        <v>0</v>
      </c>
      <c r="DC40" s="13" t="e">
        <f t="shared" si="65"/>
        <v>#DIV/0!</v>
      </c>
      <c r="DD40" s="7"/>
      <c r="DE40" s="7"/>
      <c r="DF40" s="13" t="e">
        <f t="shared" si="67"/>
        <v>#DIV/0!</v>
      </c>
      <c r="DG40" s="7"/>
      <c r="DH40" s="7"/>
      <c r="DI40" s="13" t="e">
        <f t="shared" si="69"/>
        <v>#DIV/0!</v>
      </c>
      <c r="DJ40" s="7"/>
      <c r="DK40" s="7"/>
      <c r="DL40" s="13" t="e">
        <f t="shared" si="71"/>
        <v>#DIV/0!</v>
      </c>
      <c r="DM40" s="7"/>
      <c r="DN40" s="7"/>
      <c r="DO40" s="13" t="e">
        <f t="shared" si="73"/>
        <v>#DIV/0!</v>
      </c>
      <c r="DP40" s="7"/>
      <c r="DQ40" s="7"/>
      <c r="DR40" s="13" t="e">
        <f t="shared" si="75"/>
        <v>#DIV/0!</v>
      </c>
      <c r="DS40" s="45"/>
      <c r="DT40" s="7"/>
      <c r="DU40" s="13" t="e">
        <f t="shared" si="77"/>
        <v>#DIV/0!</v>
      </c>
      <c r="DV40" s="13"/>
      <c r="DW40" s="13"/>
      <c r="DX40" s="13" t="e">
        <f t="shared" si="79"/>
        <v>#DIV/0!</v>
      </c>
      <c r="DY40" s="7">
        <f t="shared" si="318"/>
        <v>0</v>
      </c>
      <c r="DZ40" s="7">
        <f t="shared" si="318"/>
        <v>0</v>
      </c>
      <c r="EA40" s="13" t="e">
        <f t="shared" si="81"/>
        <v>#DIV/0!</v>
      </c>
      <c r="EB40">
        <f t="shared" si="141"/>
        <v>1</v>
      </c>
      <c r="EC40">
        <f t="shared" si="142"/>
        <v>1</v>
      </c>
      <c r="ED40">
        <f t="shared" si="143"/>
        <v>1</v>
      </c>
      <c r="EE40">
        <f t="shared" si="144"/>
        <v>1</v>
      </c>
      <c r="EF40">
        <f t="shared" si="145"/>
        <v>1</v>
      </c>
      <c r="EG40">
        <f t="shared" si="146"/>
        <v>1</v>
      </c>
      <c r="EH40">
        <f t="shared" si="147"/>
        <v>1</v>
      </c>
      <c r="EI40">
        <f t="shared" si="148"/>
        <v>1</v>
      </c>
      <c r="EJ40">
        <f t="shared" si="149"/>
        <v>1</v>
      </c>
      <c r="EK40">
        <f t="shared" si="150"/>
        <v>1</v>
      </c>
      <c r="EL40">
        <f t="shared" si="151"/>
        <v>1</v>
      </c>
      <c r="EM40">
        <f t="shared" si="152"/>
        <v>1</v>
      </c>
      <c r="EN40">
        <f t="shared" si="153"/>
        <v>12</v>
      </c>
    </row>
    <row r="41" spans="1:144" x14ac:dyDescent="0.25">
      <c r="A41" s="6"/>
      <c r="B41" s="16">
        <v>350</v>
      </c>
      <c r="C41" s="6" t="s">
        <v>109</v>
      </c>
      <c r="D41" s="6"/>
      <c r="E41" s="6"/>
      <c r="F41" s="9">
        <f t="shared" si="366"/>
        <v>0</v>
      </c>
      <c r="G41" s="9">
        <f t="shared" si="366"/>
        <v>0</v>
      </c>
      <c r="H41" s="13" t="e">
        <f t="shared" si="83"/>
        <v>#DIV/0!</v>
      </c>
      <c r="I41" s="7">
        <f t="shared" si="367"/>
        <v>0</v>
      </c>
      <c r="J41" s="7">
        <f t="shared" si="314"/>
        <v>0</v>
      </c>
      <c r="K41" s="13" t="e">
        <f t="shared" si="1"/>
        <v>#DIV/0!</v>
      </c>
      <c r="L41" s="7"/>
      <c r="M41" s="7"/>
      <c r="N41" s="13" t="e">
        <f t="shared" si="3"/>
        <v>#DIV/0!</v>
      </c>
      <c r="O41" s="6"/>
      <c r="P41" s="6"/>
      <c r="Q41" s="13" t="e">
        <f t="shared" si="5"/>
        <v>#DIV/0!</v>
      </c>
      <c r="R41" s="7"/>
      <c r="S41" s="7"/>
      <c r="T41" s="13" t="e">
        <f t="shared" si="7"/>
        <v>#DIV/0!</v>
      </c>
      <c r="U41" s="7">
        <f t="shared" si="370"/>
        <v>0</v>
      </c>
      <c r="V41" s="7">
        <f t="shared" si="370"/>
        <v>0</v>
      </c>
      <c r="W41" s="13" t="e">
        <f t="shared" si="9"/>
        <v>#DIV/0!</v>
      </c>
      <c r="X41" s="7"/>
      <c r="Y41" s="7"/>
      <c r="Z41" s="13" t="e">
        <f t="shared" si="11"/>
        <v>#DIV/0!</v>
      </c>
      <c r="AA41" s="7"/>
      <c r="AB41" s="7"/>
      <c r="AC41" s="13" t="e">
        <f t="shared" si="13"/>
        <v>#DIV/0!</v>
      </c>
      <c r="AD41" s="7"/>
      <c r="AE41" s="7"/>
      <c r="AF41" s="13" t="e">
        <f t="shared" si="15"/>
        <v>#DIV/0!</v>
      </c>
      <c r="AG41" s="7"/>
      <c r="AH41" s="7"/>
      <c r="AI41" s="13" t="e">
        <f t="shared" si="17"/>
        <v>#DIV/0!</v>
      </c>
      <c r="AJ41" s="7"/>
      <c r="AK41" s="7"/>
      <c r="AL41" s="13" t="e">
        <f t="shared" si="19"/>
        <v>#DIV/0!</v>
      </c>
      <c r="AM41" s="45"/>
      <c r="AN41" s="45"/>
      <c r="AO41" s="13" t="e">
        <f t="shared" si="21"/>
        <v>#DIV/0!</v>
      </c>
      <c r="AP41" s="45"/>
      <c r="AQ41" s="45"/>
      <c r="AR41" s="13" t="e">
        <f t="shared" si="23"/>
        <v>#DIV/0!</v>
      </c>
      <c r="AS41" s="13"/>
      <c r="AT41" s="13"/>
      <c r="AU41" s="13"/>
      <c r="AV41" s="45"/>
      <c r="AW41" s="45"/>
      <c r="AX41" s="13" t="e">
        <f t="shared" si="27"/>
        <v>#DIV/0!</v>
      </c>
      <c r="AY41" s="13"/>
      <c r="AZ41" s="13"/>
      <c r="BA41" s="13" t="e">
        <f t="shared" si="29"/>
        <v>#DIV/0!</v>
      </c>
      <c r="BB41" s="13"/>
      <c r="BC41" s="13"/>
      <c r="BD41" s="13" t="e">
        <f t="shared" si="31"/>
        <v>#DIV/0!</v>
      </c>
      <c r="BE41" s="7"/>
      <c r="BF41" s="7"/>
      <c r="BG41" s="13" t="e">
        <f t="shared" si="33"/>
        <v>#DIV/0!</v>
      </c>
      <c r="BH41" s="13"/>
      <c r="BI41" s="13"/>
      <c r="BJ41" s="13"/>
      <c r="BK41" s="12"/>
      <c r="BL41" s="12"/>
      <c r="BM41" s="13" t="e">
        <f t="shared" si="37"/>
        <v>#DIV/0!</v>
      </c>
      <c r="BN41" s="7">
        <f t="shared" si="419"/>
        <v>0</v>
      </c>
      <c r="BO41" s="7">
        <f t="shared" si="419"/>
        <v>0</v>
      </c>
      <c r="BP41" s="13" t="e">
        <f t="shared" si="369"/>
        <v>#DIV/0!</v>
      </c>
      <c r="BQ41" s="7"/>
      <c r="BR41" s="7"/>
      <c r="BS41" s="13" t="e">
        <f t="shared" si="41"/>
        <v>#DIV/0!</v>
      </c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13" t="e">
        <f t="shared" si="51"/>
        <v>#DIV/0!</v>
      </c>
      <c r="CI41" s="7">
        <f t="shared" si="316"/>
        <v>0</v>
      </c>
      <c r="CJ41" s="7">
        <f t="shared" si="316"/>
        <v>0</v>
      </c>
      <c r="CK41" s="13" t="e">
        <f t="shared" si="53"/>
        <v>#DIV/0!</v>
      </c>
      <c r="CL41" s="7"/>
      <c r="CM41" s="7"/>
      <c r="CN41" s="13" t="e">
        <f t="shared" si="55"/>
        <v>#DIV/0!</v>
      </c>
      <c r="CO41" s="7"/>
      <c r="CP41" s="7"/>
      <c r="CQ41" s="13" t="e">
        <f t="shared" si="57"/>
        <v>#DIV/0!</v>
      </c>
      <c r="CR41" s="7"/>
      <c r="CS41" s="7"/>
      <c r="CT41" s="13" t="e">
        <f t="shared" si="59"/>
        <v>#DIV/0!</v>
      </c>
      <c r="CU41" s="7"/>
      <c r="CV41" s="7"/>
      <c r="CW41" s="13" t="e">
        <f t="shared" si="61"/>
        <v>#DIV/0!</v>
      </c>
      <c r="CX41" s="7"/>
      <c r="CY41" s="7"/>
      <c r="CZ41" s="13" t="e">
        <f t="shared" si="63"/>
        <v>#DIV/0!</v>
      </c>
      <c r="DA41" s="7">
        <f t="shared" si="317"/>
        <v>12000</v>
      </c>
      <c r="DB41" s="7">
        <f t="shared" si="317"/>
        <v>12000</v>
      </c>
      <c r="DC41" s="13">
        <f t="shared" si="65"/>
        <v>100</v>
      </c>
      <c r="DD41" s="7"/>
      <c r="DE41" s="7"/>
      <c r="DF41" s="13" t="e">
        <f t="shared" si="67"/>
        <v>#DIV/0!</v>
      </c>
      <c r="DG41" s="7"/>
      <c r="DH41" s="7"/>
      <c r="DI41" s="13" t="e">
        <f t="shared" si="69"/>
        <v>#DIV/0!</v>
      </c>
      <c r="DJ41" s="7"/>
      <c r="DK41" s="7"/>
      <c r="DL41" s="13" t="e">
        <f t="shared" si="71"/>
        <v>#DIV/0!</v>
      </c>
      <c r="DM41" s="7"/>
      <c r="DN41" s="7"/>
      <c r="DO41" s="13" t="e">
        <f t="shared" si="73"/>
        <v>#DIV/0!</v>
      </c>
      <c r="DP41" s="7"/>
      <c r="DQ41" s="7"/>
      <c r="DR41" s="13" t="e">
        <f t="shared" si="75"/>
        <v>#DIV/0!</v>
      </c>
      <c r="DS41" s="45"/>
      <c r="DT41" s="7"/>
      <c r="DU41" s="13" t="e">
        <f t="shared" si="77"/>
        <v>#DIV/0!</v>
      </c>
      <c r="DV41" s="13">
        <f>12000</f>
        <v>12000</v>
      </c>
      <c r="DW41" s="13">
        <f>12000</f>
        <v>12000</v>
      </c>
      <c r="DX41" s="13">
        <f t="shared" si="79"/>
        <v>100</v>
      </c>
      <c r="DY41" s="7">
        <f t="shared" si="318"/>
        <v>12000</v>
      </c>
      <c r="DZ41" s="7">
        <f t="shared" si="318"/>
        <v>12000</v>
      </c>
      <c r="EA41" s="13">
        <f t="shared" si="81"/>
        <v>100</v>
      </c>
    </row>
    <row r="42" spans="1:144" x14ac:dyDescent="0.25">
      <c r="A42" s="6"/>
      <c r="B42" s="16">
        <v>414</v>
      </c>
      <c r="C42" s="6" t="s">
        <v>90</v>
      </c>
      <c r="D42" s="6"/>
      <c r="E42" s="6"/>
      <c r="F42" s="9">
        <f t="shared" si="366"/>
        <v>0</v>
      </c>
      <c r="G42" s="9"/>
      <c r="H42" s="13" t="e">
        <f t="shared" si="83"/>
        <v>#DIV/0!</v>
      </c>
      <c r="I42" s="7">
        <f t="shared" si="367"/>
        <v>0</v>
      </c>
      <c r="J42" s="7">
        <f t="shared" si="314"/>
        <v>0</v>
      </c>
      <c r="K42" s="13" t="e">
        <f t="shared" si="1"/>
        <v>#DIV/0!</v>
      </c>
      <c r="L42" s="7"/>
      <c r="M42" s="7"/>
      <c r="N42" s="13" t="e">
        <f t="shared" si="3"/>
        <v>#DIV/0!</v>
      </c>
      <c r="O42" s="6"/>
      <c r="P42" s="6"/>
      <c r="Q42" s="13" t="e">
        <f t="shared" si="5"/>
        <v>#DIV/0!</v>
      </c>
      <c r="R42" s="7"/>
      <c r="S42" s="7"/>
      <c r="T42" s="13" t="e">
        <f t="shared" si="7"/>
        <v>#DIV/0!</v>
      </c>
      <c r="U42" s="7">
        <f t="shared" si="370"/>
        <v>0</v>
      </c>
      <c r="V42" s="7">
        <f t="shared" si="370"/>
        <v>0</v>
      </c>
      <c r="W42" s="13" t="e">
        <f t="shared" si="9"/>
        <v>#DIV/0!</v>
      </c>
      <c r="X42" s="7"/>
      <c r="Y42" s="7"/>
      <c r="Z42" s="13" t="e">
        <f t="shared" si="11"/>
        <v>#DIV/0!</v>
      </c>
      <c r="AA42" s="7"/>
      <c r="AB42" s="7"/>
      <c r="AC42" s="13" t="e">
        <f t="shared" si="13"/>
        <v>#DIV/0!</v>
      </c>
      <c r="AD42" s="7"/>
      <c r="AE42" s="7"/>
      <c r="AF42" s="13" t="e">
        <f t="shared" si="15"/>
        <v>#DIV/0!</v>
      </c>
      <c r="AG42" s="7"/>
      <c r="AH42" s="7"/>
      <c r="AI42" s="13" t="e">
        <f t="shared" si="17"/>
        <v>#DIV/0!</v>
      </c>
      <c r="AJ42" s="7"/>
      <c r="AK42" s="7"/>
      <c r="AL42" s="13" t="e">
        <f t="shared" si="19"/>
        <v>#DIV/0!</v>
      </c>
      <c r="AM42" s="27"/>
      <c r="AN42" s="7"/>
      <c r="AO42" s="13" t="e">
        <f t="shared" si="21"/>
        <v>#DIV/0!</v>
      </c>
      <c r="AP42" s="45"/>
      <c r="AQ42" s="45"/>
      <c r="AR42" s="13" t="e">
        <f t="shared" si="23"/>
        <v>#DIV/0!</v>
      </c>
      <c r="AS42" s="13"/>
      <c r="AT42" s="13"/>
      <c r="AU42" s="13"/>
      <c r="AV42" s="45"/>
      <c r="AW42" s="45"/>
      <c r="AX42" s="13" t="e">
        <f t="shared" si="27"/>
        <v>#DIV/0!</v>
      </c>
      <c r="AY42" s="13"/>
      <c r="AZ42" s="13"/>
      <c r="BA42" s="13" t="e">
        <f t="shared" si="29"/>
        <v>#DIV/0!</v>
      </c>
      <c r="BB42" s="13"/>
      <c r="BC42" s="13"/>
      <c r="BD42" s="13" t="e">
        <f t="shared" si="31"/>
        <v>#DIV/0!</v>
      </c>
      <c r="BE42" s="7"/>
      <c r="BF42" s="7"/>
      <c r="BG42" s="13" t="e">
        <f t="shared" si="33"/>
        <v>#DIV/0!</v>
      </c>
      <c r="BH42" s="13"/>
      <c r="BI42" s="13"/>
      <c r="BJ42" s="13"/>
      <c r="BK42" s="12"/>
      <c r="BL42" s="12"/>
      <c r="BM42" s="13" t="e">
        <f t="shared" si="37"/>
        <v>#DIV/0!</v>
      </c>
      <c r="BN42" s="7"/>
      <c r="BO42" s="7"/>
      <c r="BP42" s="13" t="e">
        <f t="shared" si="369"/>
        <v>#DIV/0!</v>
      </c>
      <c r="BQ42" s="7"/>
      <c r="BR42" s="7"/>
      <c r="BS42" s="13" t="e">
        <f t="shared" si="41"/>
        <v>#DIV/0!</v>
      </c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13" t="e">
        <f t="shared" si="51"/>
        <v>#DIV/0!</v>
      </c>
      <c r="CI42" s="7">
        <f t="shared" si="316"/>
        <v>0</v>
      </c>
      <c r="CJ42" s="7">
        <f t="shared" si="316"/>
        <v>0</v>
      </c>
      <c r="CK42" s="13" t="e">
        <f t="shared" si="53"/>
        <v>#DIV/0!</v>
      </c>
      <c r="CL42" s="7"/>
      <c r="CM42" s="7"/>
      <c r="CN42" s="13" t="e">
        <f t="shared" si="55"/>
        <v>#DIV/0!</v>
      </c>
      <c r="CO42" s="7"/>
      <c r="CP42" s="7"/>
      <c r="CQ42" s="13" t="e">
        <f t="shared" si="57"/>
        <v>#DIV/0!</v>
      </c>
      <c r="CR42" s="7"/>
      <c r="CS42" s="7"/>
      <c r="CT42" s="13" t="e">
        <f t="shared" si="59"/>
        <v>#DIV/0!</v>
      </c>
      <c r="CU42" s="7"/>
      <c r="CV42" s="7"/>
      <c r="CW42" s="13" t="e">
        <f t="shared" si="61"/>
        <v>#DIV/0!</v>
      </c>
      <c r="CX42" s="7"/>
      <c r="CY42" s="7"/>
      <c r="CZ42" s="13" t="e">
        <f t="shared" si="63"/>
        <v>#DIV/0!</v>
      </c>
      <c r="DA42" s="7">
        <f t="shared" si="317"/>
        <v>0</v>
      </c>
      <c r="DB42" s="7">
        <f t="shared" si="317"/>
        <v>0</v>
      </c>
      <c r="DC42" s="13" t="e">
        <f t="shared" si="65"/>
        <v>#DIV/0!</v>
      </c>
      <c r="DD42" s="7"/>
      <c r="DE42" s="7"/>
      <c r="DF42" s="13" t="e">
        <f t="shared" si="67"/>
        <v>#DIV/0!</v>
      </c>
      <c r="DG42" s="7"/>
      <c r="DH42" s="7"/>
      <c r="DI42" s="13" t="e">
        <f t="shared" si="69"/>
        <v>#DIV/0!</v>
      </c>
      <c r="DJ42" s="7"/>
      <c r="DK42" s="7"/>
      <c r="DL42" s="13" t="e">
        <f t="shared" si="71"/>
        <v>#DIV/0!</v>
      </c>
      <c r="DM42" s="7"/>
      <c r="DN42" s="7"/>
      <c r="DO42" s="13" t="e">
        <f t="shared" si="73"/>
        <v>#DIV/0!</v>
      </c>
      <c r="DP42" s="7"/>
      <c r="DQ42" s="7"/>
      <c r="DR42" s="13" t="e">
        <f t="shared" si="75"/>
        <v>#DIV/0!</v>
      </c>
      <c r="DS42" s="45"/>
      <c r="DT42" s="7"/>
      <c r="DU42" s="13" t="e">
        <f t="shared" si="77"/>
        <v>#DIV/0!</v>
      </c>
      <c r="DV42" s="13"/>
      <c r="DW42" s="13"/>
      <c r="DX42" s="13" t="e">
        <f t="shared" si="79"/>
        <v>#DIV/0!</v>
      </c>
      <c r="DY42" s="7">
        <f t="shared" si="318"/>
        <v>0</v>
      </c>
      <c r="DZ42" s="7">
        <f t="shared" si="318"/>
        <v>0</v>
      </c>
      <c r="EA42" s="13" t="e">
        <f t="shared" si="81"/>
        <v>#DIV/0!</v>
      </c>
      <c r="EB42">
        <f t="shared" si="141"/>
        <v>1</v>
      </c>
      <c r="EC42">
        <f t="shared" si="142"/>
        <v>1</v>
      </c>
      <c r="ED42">
        <f t="shared" si="143"/>
        <v>1</v>
      </c>
      <c r="EE42">
        <f t="shared" si="144"/>
        <v>1</v>
      </c>
      <c r="EF42">
        <f t="shared" si="145"/>
        <v>1</v>
      </c>
      <c r="EG42">
        <f t="shared" si="146"/>
        <v>1</v>
      </c>
      <c r="EH42">
        <f t="shared" si="147"/>
        <v>1</v>
      </c>
      <c r="EI42">
        <f t="shared" si="148"/>
        <v>1</v>
      </c>
      <c r="EJ42">
        <f t="shared" si="149"/>
        <v>1</v>
      </c>
      <c r="EK42">
        <f t="shared" si="150"/>
        <v>1</v>
      </c>
      <c r="EL42">
        <f t="shared" si="151"/>
        <v>1</v>
      </c>
      <c r="EM42">
        <f t="shared" si="152"/>
        <v>1</v>
      </c>
      <c r="EN42">
        <f t="shared" si="153"/>
        <v>12</v>
      </c>
    </row>
    <row r="43" spans="1:144" ht="18" customHeight="1" x14ac:dyDescent="0.25">
      <c r="A43" s="6"/>
      <c r="B43" s="16">
        <v>851</v>
      </c>
      <c r="C43" s="17" t="s">
        <v>84</v>
      </c>
      <c r="D43" s="6"/>
      <c r="E43" s="6"/>
      <c r="F43" s="9">
        <f t="shared" si="366"/>
        <v>501000</v>
      </c>
      <c r="G43" s="9">
        <f t="shared" si="366"/>
        <v>0</v>
      </c>
      <c r="H43" s="13">
        <f t="shared" si="83"/>
        <v>0</v>
      </c>
      <c r="I43" s="7">
        <f t="shared" si="367"/>
        <v>0</v>
      </c>
      <c r="J43" s="7">
        <f t="shared" si="314"/>
        <v>0</v>
      </c>
      <c r="K43" s="13" t="e">
        <f t="shared" si="1"/>
        <v>#DIV/0!</v>
      </c>
      <c r="L43" s="7"/>
      <c r="M43" s="7"/>
      <c r="N43" s="13" t="e">
        <f t="shared" si="3"/>
        <v>#DIV/0!</v>
      </c>
      <c r="O43" s="6"/>
      <c r="P43" s="6"/>
      <c r="Q43" s="13" t="e">
        <f t="shared" si="5"/>
        <v>#DIV/0!</v>
      </c>
      <c r="R43" s="7"/>
      <c r="S43" s="7"/>
      <c r="T43" s="13" t="e">
        <f t="shared" si="7"/>
        <v>#DIV/0!</v>
      </c>
      <c r="U43" s="7">
        <f t="shared" si="370"/>
        <v>0</v>
      </c>
      <c r="V43" s="7">
        <f t="shared" si="370"/>
        <v>0</v>
      </c>
      <c r="W43" s="13" t="e">
        <f t="shared" si="9"/>
        <v>#DIV/0!</v>
      </c>
      <c r="X43" s="7"/>
      <c r="Y43" s="7"/>
      <c r="Z43" s="13" t="e">
        <f t="shared" si="11"/>
        <v>#DIV/0!</v>
      </c>
      <c r="AA43" s="7"/>
      <c r="AB43" s="7"/>
      <c r="AC43" s="13" t="e">
        <f t="shared" si="13"/>
        <v>#DIV/0!</v>
      </c>
      <c r="AD43" s="7"/>
      <c r="AE43" s="7"/>
      <c r="AF43" s="13" t="e">
        <f t="shared" si="15"/>
        <v>#DIV/0!</v>
      </c>
      <c r="AG43" s="7"/>
      <c r="AH43" s="7"/>
      <c r="AI43" s="13" t="e">
        <f t="shared" si="17"/>
        <v>#DIV/0!</v>
      </c>
      <c r="AJ43" s="7"/>
      <c r="AK43" s="7"/>
      <c r="AL43" s="13" t="e">
        <f t="shared" si="19"/>
        <v>#DIV/0!</v>
      </c>
      <c r="AM43" s="27"/>
      <c r="AN43" s="7"/>
      <c r="AO43" s="13" t="e">
        <f t="shared" si="21"/>
        <v>#DIV/0!</v>
      </c>
      <c r="AP43" s="45"/>
      <c r="AQ43" s="45"/>
      <c r="AR43" s="13" t="e">
        <f t="shared" si="23"/>
        <v>#DIV/0!</v>
      </c>
      <c r="AS43" s="13"/>
      <c r="AT43" s="13"/>
      <c r="AU43" s="13"/>
      <c r="AV43" s="45"/>
      <c r="AW43" s="45"/>
      <c r="AX43" s="13" t="e">
        <f t="shared" si="27"/>
        <v>#DIV/0!</v>
      </c>
      <c r="AY43" s="13"/>
      <c r="AZ43" s="13"/>
      <c r="BA43" s="13" t="e">
        <f t="shared" si="29"/>
        <v>#DIV/0!</v>
      </c>
      <c r="BB43" s="13"/>
      <c r="BC43" s="13"/>
      <c r="BD43" s="13" t="e">
        <f t="shared" si="31"/>
        <v>#DIV/0!</v>
      </c>
      <c r="BE43" s="7"/>
      <c r="BF43" s="7"/>
      <c r="BG43" s="13" t="e">
        <f t="shared" si="33"/>
        <v>#DIV/0!</v>
      </c>
      <c r="BH43" s="13"/>
      <c r="BI43" s="13"/>
      <c r="BJ43" s="13"/>
      <c r="BK43" s="12"/>
      <c r="BL43" s="12"/>
      <c r="BM43" s="13" t="e">
        <f t="shared" si="37"/>
        <v>#DIV/0!</v>
      </c>
      <c r="BN43" s="7">
        <f t="shared" ref="BN43:BO44" si="420">BQ43+CF43</f>
        <v>0</v>
      </c>
      <c r="BO43" s="7">
        <f t="shared" si="420"/>
        <v>0</v>
      </c>
      <c r="BP43" s="13" t="e">
        <f t="shared" si="369"/>
        <v>#DIV/0!</v>
      </c>
      <c r="BQ43" s="7"/>
      <c r="BR43" s="7"/>
      <c r="BS43" s="13" t="e">
        <f t="shared" si="41"/>
        <v>#DIV/0!</v>
      </c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13" t="e">
        <f t="shared" si="51"/>
        <v>#DIV/0!</v>
      </c>
      <c r="CI43" s="7">
        <f t="shared" si="316"/>
        <v>501000</v>
      </c>
      <c r="CJ43" s="7">
        <f t="shared" si="316"/>
        <v>0</v>
      </c>
      <c r="CK43" s="13">
        <f t="shared" si="53"/>
        <v>0</v>
      </c>
      <c r="CL43" s="7">
        <f>1000+500000</f>
        <v>501000</v>
      </c>
      <c r="CM43" s="7"/>
      <c r="CN43" s="13">
        <f t="shared" si="55"/>
        <v>0</v>
      </c>
      <c r="CO43" s="7"/>
      <c r="CP43" s="7"/>
      <c r="CQ43" s="13" t="e">
        <f t="shared" si="57"/>
        <v>#DIV/0!</v>
      </c>
      <c r="CR43" s="7"/>
      <c r="CS43" s="7"/>
      <c r="CT43" s="13" t="e">
        <f t="shared" si="59"/>
        <v>#DIV/0!</v>
      </c>
      <c r="CU43" s="7"/>
      <c r="CV43" s="7"/>
      <c r="CW43" s="13" t="e">
        <f t="shared" si="61"/>
        <v>#DIV/0!</v>
      </c>
      <c r="CX43" s="7"/>
      <c r="CY43" s="7"/>
      <c r="CZ43" s="13" t="e">
        <f t="shared" si="63"/>
        <v>#DIV/0!</v>
      </c>
      <c r="DA43" s="7">
        <f t="shared" si="317"/>
        <v>0</v>
      </c>
      <c r="DB43" s="7">
        <f t="shared" si="317"/>
        <v>0</v>
      </c>
      <c r="DC43" s="13" t="e">
        <f t="shared" si="65"/>
        <v>#DIV/0!</v>
      </c>
      <c r="DD43" s="7"/>
      <c r="DE43" s="7"/>
      <c r="DF43" s="13" t="e">
        <f t="shared" si="67"/>
        <v>#DIV/0!</v>
      </c>
      <c r="DG43" s="7"/>
      <c r="DH43" s="7"/>
      <c r="DI43" s="13" t="e">
        <f t="shared" si="69"/>
        <v>#DIV/0!</v>
      </c>
      <c r="DJ43" s="7"/>
      <c r="DK43" s="7"/>
      <c r="DL43" s="13" t="e">
        <f t="shared" si="71"/>
        <v>#DIV/0!</v>
      </c>
      <c r="DM43" s="7"/>
      <c r="DN43" s="7"/>
      <c r="DO43" s="13" t="e">
        <f t="shared" si="73"/>
        <v>#DIV/0!</v>
      </c>
      <c r="DP43" s="7"/>
      <c r="DQ43" s="7"/>
      <c r="DR43" s="13" t="e">
        <f t="shared" si="75"/>
        <v>#DIV/0!</v>
      </c>
      <c r="DS43" s="7"/>
      <c r="DT43" s="7"/>
      <c r="DU43" s="13" t="e">
        <f t="shared" si="77"/>
        <v>#DIV/0!</v>
      </c>
      <c r="DV43" s="13"/>
      <c r="DW43" s="13"/>
      <c r="DX43" s="13" t="e">
        <f t="shared" si="79"/>
        <v>#DIV/0!</v>
      </c>
      <c r="DY43" s="7">
        <f t="shared" si="318"/>
        <v>501000</v>
      </c>
      <c r="DZ43" s="7">
        <f t="shared" si="318"/>
        <v>0</v>
      </c>
      <c r="EA43" s="13">
        <f t="shared" si="81"/>
        <v>0</v>
      </c>
      <c r="EB43">
        <f t="shared" si="141"/>
        <v>1</v>
      </c>
      <c r="EC43">
        <f t="shared" si="142"/>
        <v>1</v>
      </c>
      <c r="ED43">
        <f t="shared" si="143"/>
        <v>1</v>
      </c>
      <c r="EE43">
        <f t="shared" si="144"/>
        <v>1</v>
      </c>
      <c r="EF43">
        <f t="shared" si="145"/>
        <v>1</v>
      </c>
      <c r="EG43">
        <f t="shared" si="146"/>
        <v>1</v>
      </c>
      <c r="EH43">
        <f t="shared" si="147"/>
        <v>1</v>
      </c>
      <c r="EI43">
        <f t="shared" si="148"/>
        <v>1</v>
      </c>
      <c r="EJ43">
        <f t="shared" si="149"/>
        <v>1</v>
      </c>
      <c r="EK43">
        <f t="shared" si="150"/>
        <v>1</v>
      </c>
      <c r="EL43">
        <f t="shared" si="151"/>
        <v>1</v>
      </c>
      <c r="EM43">
        <f t="shared" si="152"/>
        <v>1</v>
      </c>
      <c r="EN43">
        <f t="shared" si="153"/>
        <v>12</v>
      </c>
    </row>
    <row r="44" spans="1:144" ht="15.75" customHeight="1" x14ac:dyDescent="0.25">
      <c r="A44" s="6"/>
      <c r="B44" s="16">
        <v>852.85299999999995</v>
      </c>
      <c r="C44" s="17" t="s">
        <v>85</v>
      </c>
      <c r="D44" s="6"/>
      <c r="E44" s="6"/>
      <c r="F44" s="9">
        <f t="shared" si="366"/>
        <v>20000</v>
      </c>
      <c r="G44" s="9">
        <f t="shared" si="366"/>
        <v>18099.990000000002</v>
      </c>
      <c r="H44" s="13">
        <f t="shared" si="83"/>
        <v>90.499950000000013</v>
      </c>
      <c r="I44" s="7">
        <f t="shared" si="367"/>
        <v>0</v>
      </c>
      <c r="J44" s="7">
        <f t="shared" si="314"/>
        <v>0</v>
      </c>
      <c r="K44" s="13" t="e">
        <f t="shared" si="1"/>
        <v>#DIV/0!</v>
      </c>
      <c r="L44" s="7"/>
      <c r="M44" s="7"/>
      <c r="N44" s="13" t="e">
        <f t="shared" si="3"/>
        <v>#DIV/0!</v>
      </c>
      <c r="O44" s="6"/>
      <c r="P44" s="6"/>
      <c r="Q44" s="13" t="e">
        <f t="shared" si="5"/>
        <v>#DIV/0!</v>
      </c>
      <c r="R44" s="7"/>
      <c r="S44" s="7"/>
      <c r="T44" s="13" t="e">
        <f t="shared" si="7"/>
        <v>#DIV/0!</v>
      </c>
      <c r="U44" s="7">
        <f t="shared" si="370"/>
        <v>0</v>
      </c>
      <c r="V44" s="7">
        <f t="shared" si="370"/>
        <v>0</v>
      </c>
      <c r="W44" s="13" t="e">
        <f t="shared" si="9"/>
        <v>#DIV/0!</v>
      </c>
      <c r="X44" s="7"/>
      <c r="Y44" s="7"/>
      <c r="Z44" s="13" t="e">
        <f t="shared" si="11"/>
        <v>#DIV/0!</v>
      </c>
      <c r="AA44" s="7"/>
      <c r="AB44" s="7"/>
      <c r="AC44" s="13" t="e">
        <f t="shared" si="13"/>
        <v>#DIV/0!</v>
      </c>
      <c r="AD44" s="7"/>
      <c r="AE44" s="7"/>
      <c r="AF44" s="13" t="e">
        <f t="shared" si="15"/>
        <v>#DIV/0!</v>
      </c>
      <c r="AG44" s="7"/>
      <c r="AH44" s="7"/>
      <c r="AI44" s="13" t="e">
        <f t="shared" si="17"/>
        <v>#DIV/0!</v>
      </c>
      <c r="AJ44" s="7"/>
      <c r="AK44" s="7"/>
      <c r="AL44" s="13" t="e">
        <f t="shared" si="19"/>
        <v>#DIV/0!</v>
      </c>
      <c r="AM44" s="27"/>
      <c r="AN44" s="7"/>
      <c r="AO44" s="13" t="e">
        <f t="shared" si="21"/>
        <v>#DIV/0!</v>
      </c>
      <c r="AP44" s="45"/>
      <c r="AQ44" s="45"/>
      <c r="AR44" s="13" t="e">
        <f t="shared" si="23"/>
        <v>#DIV/0!</v>
      </c>
      <c r="AS44" s="13"/>
      <c r="AT44" s="13"/>
      <c r="AU44" s="13"/>
      <c r="AV44" s="45"/>
      <c r="AW44" s="45"/>
      <c r="AX44" s="13" t="e">
        <f t="shared" si="27"/>
        <v>#DIV/0!</v>
      </c>
      <c r="AY44" s="13"/>
      <c r="AZ44" s="13"/>
      <c r="BA44" s="13" t="e">
        <f t="shared" si="29"/>
        <v>#DIV/0!</v>
      </c>
      <c r="BB44" s="13"/>
      <c r="BC44" s="13"/>
      <c r="BD44" s="13" t="e">
        <f t="shared" si="31"/>
        <v>#DIV/0!</v>
      </c>
      <c r="BE44" s="7"/>
      <c r="BF44" s="7"/>
      <c r="BG44" s="13" t="e">
        <f t="shared" si="33"/>
        <v>#DIV/0!</v>
      </c>
      <c r="BH44" s="13"/>
      <c r="BI44" s="13"/>
      <c r="BJ44" s="13"/>
      <c r="BK44" s="12"/>
      <c r="BL44" s="12"/>
      <c r="BM44" s="13" t="e">
        <f t="shared" si="37"/>
        <v>#DIV/0!</v>
      </c>
      <c r="BN44" s="7">
        <f t="shared" si="420"/>
        <v>0</v>
      </c>
      <c r="BO44" s="7">
        <f t="shared" si="420"/>
        <v>0</v>
      </c>
      <c r="BP44" s="13" t="e">
        <f t="shared" si="369"/>
        <v>#DIV/0!</v>
      </c>
      <c r="BQ44" s="7"/>
      <c r="BR44" s="7"/>
      <c r="BS44" s="13" t="e">
        <f t="shared" si="41"/>
        <v>#DIV/0!</v>
      </c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13" t="e">
        <f t="shared" si="51"/>
        <v>#DIV/0!</v>
      </c>
      <c r="CI44" s="7">
        <f t="shared" si="316"/>
        <v>20000</v>
      </c>
      <c r="CJ44" s="7">
        <f t="shared" si="316"/>
        <v>18099.990000000002</v>
      </c>
      <c r="CK44" s="13">
        <f t="shared" si="53"/>
        <v>90.499950000000013</v>
      </c>
      <c r="CL44" s="7"/>
      <c r="CM44" s="7"/>
      <c r="CN44" s="13" t="e">
        <f t="shared" si="55"/>
        <v>#DIV/0!</v>
      </c>
      <c r="CO44" s="7">
        <f>20000</f>
        <v>20000</v>
      </c>
      <c r="CP44" s="7">
        <f>18099.99</f>
        <v>18099.990000000002</v>
      </c>
      <c r="CQ44" s="13">
        <f t="shared" si="57"/>
        <v>90.499950000000013</v>
      </c>
      <c r="CR44" s="7"/>
      <c r="CS44" s="7"/>
      <c r="CT44" s="13" t="e">
        <f t="shared" si="59"/>
        <v>#DIV/0!</v>
      </c>
      <c r="CU44" s="7"/>
      <c r="CV44" s="7"/>
      <c r="CW44" s="13" t="e">
        <f t="shared" si="61"/>
        <v>#DIV/0!</v>
      </c>
      <c r="CX44" s="7"/>
      <c r="CY44" s="7"/>
      <c r="CZ44" s="13" t="e">
        <f t="shared" si="63"/>
        <v>#DIV/0!</v>
      </c>
      <c r="DA44" s="7">
        <f t="shared" si="317"/>
        <v>0</v>
      </c>
      <c r="DB44" s="7">
        <f t="shared" si="317"/>
        <v>0</v>
      </c>
      <c r="DC44" s="13" t="e">
        <f t="shared" si="65"/>
        <v>#DIV/0!</v>
      </c>
      <c r="DD44" s="7"/>
      <c r="DE44" s="7"/>
      <c r="DF44" s="13" t="e">
        <f t="shared" si="67"/>
        <v>#DIV/0!</v>
      </c>
      <c r="DG44" s="7"/>
      <c r="DH44" s="7"/>
      <c r="DI44" s="13" t="e">
        <f t="shared" si="69"/>
        <v>#DIV/0!</v>
      </c>
      <c r="DJ44" s="7"/>
      <c r="DK44" s="7"/>
      <c r="DL44" s="13" t="e">
        <f t="shared" si="71"/>
        <v>#DIV/0!</v>
      </c>
      <c r="DM44" s="7"/>
      <c r="DN44" s="7"/>
      <c r="DO44" s="13" t="e">
        <f t="shared" si="73"/>
        <v>#DIV/0!</v>
      </c>
      <c r="DP44" s="7"/>
      <c r="DQ44" s="7"/>
      <c r="DR44" s="13" t="e">
        <f t="shared" si="75"/>
        <v>#DIV/0!</v>
      </c>
      <c r="DS44" s="7"/>
      <c r="DT44" s="7"/>
      <c r="DU44" s="13" t="e">
        <f t="shared" si="77"/>
        <v>#DIV/0!</v>
      </c>
      <c r="DV44" s="13"/>
      <c r="DW44" s="13"/>
      <c r="DX44" s="13" t="e">
        <f t="shared" si="79"/>
        <v>#DIV/0!</v>
      </c>
      <c r="DY44" s="7">
        <f t="shared" si="318"/>
        <v>20000</v>
      </c>
      <c r="DZ44" s="7">
        <f t="shared" si="318"/>
        <v>18099.990000000002</v>
      </c>
      <c r="EA44" s="13">
        <f t="shared" si="81"/>
        <v>90.499950000000013</v>
      </c>
      <c r="EB44">
        <f t="shared" si="141"/>
        <v>1</v>
      </c>
      <c r="EC44">
        <f t="shared" si="142"/>
        <v>1</v>
      </c>
      <c r="ED44">
        <f t="shared" si="143"/>
        <v>1</v>
      </c>
      <c r="EE44">
        <f t="shared" si="144"/>
        <v>1</v>
      </c>
      <c r="EF44">
        <f t="shared" si="145"/>
        <v>1</v>
      </c>
      <c r="EG44">
        <f t="shared" si="146"/>
        <v>1</v>
      </c>
      <c r="EH44">
        <f t="shared" si="147"/>
        <v>1</v>
      </c>
      <c r="EI44">
        <f t="shared" si="148"/>
        <v>1</v>
      </c>
      <c r="EJ44">
        <f t="shared" si="149"/>
        <v>1</v>
      </c>
      <c r="EK44">
        <f t="shared" si="150"/>
        <v>1</v>
      </c>
      <c r="EL44">
        <f t="shared" si="151"/>
        <v>1</v>
      </c>
      <c r="EM44">
        <f t="shared" si="152"/>
        <v>1</v>
      </c>
      <c r="EN44">
        <f t="shared" si="153"/>
        <v>12</v>
      </c>
    </row>
    <row r="45" spans="1:144" ht="16.5" customHeight="1" x14ac:dyDescent="0.25">
      <c r="A45" s="14" t="s">
        <v>79</v>
      </c>
      <c r="B45" s="30"/>
      <c r="C45" s="24" t="s">
        <v>80</v>
      </c>
      <c r="D45" s="14"/>
      <c r="E45" s="14"/>
      <c r="F45" s="38">
        <f>F46</f>
        <v>0</v>
      </c>
      <c r="G45" s="38">
        <f t="shared" ref="G45:BX45" si="421">G46</f>
        <v>0</v>
      </c>
      <c r="H45" s="38">
        <f t="shared" si="421"/>
        <v>0</v>
      </c>
      <c r="I45" s="38">
        <f t="shared" si="421"/>
        <v>0</v>
      </c>
      <c r="J45" s="38">
        <f t="shared" si="421"/>
        <v>0</v>
      </c>
      <c r="K45" s="38">
        <f t="shared" si="421"/>
        <v>0</v>
      </c>
      <c r="L45" s="38">
        <f t="shared" si="421"/>
        <v>0</v>
      </c>
      <c r="M45" s="38">
        <f t="shared" si="421"/>
        <v>0</v>
      </c>
      <c r="N45" s="38">
        <f t="shared" si="421"/>
        <v>0</v>
      </c>
      <c r="O45" s="38">
        <f t="shared" si="421"/>
        <v>0</v>
      </c>
      <c r="P45" s="38">
        <f t="shared" si="421"/>
        <v>0</v>
      </c>
      <c r="Q45" s="38">
        <f t="shared" si="421"/>
        <v>0</v>
      </c>
      <c r="R45" s="38">
        <f t="shared" si="421"/>
        <v>0</v>
      </c>
      <c r="S45" s="38">
        <f t="shared" si="421"/>
        <v>0</v>
      </c>
      <c r="T45" s="38">
        <f t="shared" si="421"/>
        <v>0</v>
      </c>
      <c r="U45" s="11">
        <f t="shared" si="370"/>
        <v>0</v>
      </c>
      <c r="V45" s="11">
        <f t="shared" si="370"/>
        <v>0</v>
      </c>
      <c r="W45" s="38">
        <f t="shared" si="421"/>
        <v>0</v>
      </c>
      <c r="X45" s="38">
        <f t="shared" si="421"/>
        <v>0</v>
      </c>
      <c r="Y45" s="38">
        <f t="shared" si="421"/>
        <v>0</v>
      </c>
      <c r="Z45" s="38">
        <f t="shared" si="421"/>
        <v>0</v>
      </c>
      <c r="AA45" s="38">
        <f t="shared" si="421"/>
        <v>0</v>
      </c>
      <c r="AB45" s="38">
        <f t="shared" si="421"/>
        <v>0</v>
      </c>
      <c r="AC45" s="38">
        <f t="shared" si="421"/>
        <v>0</v>
      </c>
      <c r="AD45" s="38">
        <f t="shared" si="421"/>
        <v>0</v>
      </c>
      <c r="AE45" s="38">
        <f t="shared" si="421"/>
        <v>0</v>
      </c>
      <c r="AF45" s="38">
        <f t="shared" si="421"/>
        <v>0</v>
      </c>
      <c r="AG45" s="38">
        <f t="shared" si="421"/>
        <v>0</v>
      </c>
      <c r="AH45" s="38">
        <f t="shared" si="421"/>
        <v>0</v>
      </c>
      <c r="AI45" s="38">
        <f t="shared" si="421"/>
        <v>0</v>
      </c>
      <c r="AJ45" s="38">
        <f t="shared" si="421"/>
        <v>0</v>
      </c>
      <c r="AK45" s="38">
        <f t="shared" si="421"/>
        <v>0</v>
      </c>
      <c r="AL45" s="38">
        <f t="shared" si="421"/>
        <v>0</v>
      </c>
      <c r="AM45" s="38">
        <f t="shared" si="421"/>
        <v>0</v>
      </c>
      <c r="AN45" s="38">
        <f t="shared" si="421"/>
        <v>0</v>
      </c>
      <c r="AO45" s="38">
        <f t="shared" si="421"/>
        <v>0</v>
      </c>
      <c r="AP45" s="38">
        <f t="shared" si="421"/>
        <v>0</v>
      </c>
      <c r="AQ45" s="38">
        <f t="shared" si="421"/>
        <v>0</v>
      </c>
      <c r="AR45" s="38">
        <f t="shared" si="421"/>
        <v>0</v>
      </c>
      <c r="AS45" s="38"/>
      <c r="AT45" s="38"/>
      <c r="AU45" s="38"/>
      <c r="AV45" s="38">
        <f t="shared" si="421"/>
        <v>0</v>
      </c>
      <c r="AW45" s="38">
        <f t="shared" si="421"/>
        <v>0</v>
      </c>
      <c r="AX45" s="38">
        <f t="shared" si="421"/>
        <v>0</v>
      </c>
      <c r="AY45" s="38"/>
      <c r="AZ45" s="38"/>
      <c r="BA45" s="38">
        <f t="shared" si="421"/>
        <v>0</v>
      </c>
      <c r="BB45" s="38">
        <f t="shared" si="421"/>
        <v>0</v>
      </c>
      <c r="BC45" s="38">
        <f t="shared" si="421"/>
        <v>0</v>
      </c>
      <c r="BD45" s="38">
        <f t="shared" si="421"/>
        <v>0</v>
      </c>
      <c r="BE45" s="38">
        <f t="shared" si="421"/>
        <v>0</v>
      </c>
      <c r="BF45" s="38">
        <f t="shared" si="421"/>
        <v>0</v>
      </c>
      <c r="BG45" s="38">
        <f t="shared" si="421"/>
        <v>0</v>
      </c>
      <c r="BH45" s="38">
        <f t="shared" si="421"/>
        <v>0</v>
      </c>
      <c r="BI45" s="38">
        <f t="shared" si="421"/>
        <v>0</v>
      </c>
      <c r="BJ45" s="38">
        <f t="shared" si="421"/>
        <v>0</v>
      </c>
      <c r="BK45" s="38">
        <f t="shared" si="421"/>
        <v>0</v>
      </c>
      <c r="BL45" s="38">
        <f t="shared" si="421"/>
        <v>0</v>
      </c>
      <c r="BM45" s="38">
        <f t="shared" si="421"/>
        <v>0</v>
      </c>
      <c r="BN45" s="38">
        <f t="shared" si="421"/>
        <v>0</v>
      </c>
      <c r="BO45" s="38">
        <f t="shared" si="421"/>
        <v>0</v>
      </c>
      <c r="BP45" s="38">
        <f t="shared" si="421"/>
        <v>0</v>
      </c>
      <c r="BQ45" s="38">
        <f t="shared" si="421"/>
        <v>0</v>
      </c>
      <c r="BR45" s="38">
        <f t="shared" si="421"/>
        <v>0</v>
      </c>
      <c r="BS45" s="38">
        <f t="shared" si="421"/>
        <v>0</v>
      </c>
      <c r="BT45" s="38">
        <f t="shared" si="421"/>
        <v>0</v>
      </c>
      <c r="BU45" s="38">
        <f t="shared" si="421"/>
        <v>0</v>
      </c>
      <c r="BV45" s="38">
        <f t="shared" si="421"/>
        <v>0</v>
      </c>
      <c r="BW45" s="38">
        <f t="shared" si="421"/>
        <v>0</v>
      </c>
      <c r="BX45" s="38">
        <f t="shared" si="421"/>
        <v>0</v>
      </c>
      <c r="BY45" s="38">
        <f t="shared" ref="BY45:EA45" si="422">BY46</f>
        <v>0</v>
      </c>
      <c r="BZ45" s="38">
        <f t="shared" si="422"/>
        <v>0</v>
      </c>
      <c r="CA45" s="38">
        <f t="shared" si="422"/>
        <v>0</v>
      </c>
      <c r="CB45" s="38">
        <f t="shared" si="422"/>
        <v>0</v>
      </c>
      <c r="CC45" s="38">
        <f t="shared" si="422"/>
        <v>0</v>
      </c>
      <c r="CD45" s="38">
        <f t="shared" si="422"/>
        <v>0</v>
      </c>
      <c r="CE45" s="38">
        <f t="shared" si="422"/>
        <v>0</v>
      </c>
      <c r="CF45" s="38">
        <f t="shared" si="422"/>
        <v>0</v>
      </c>
      <c r="CG45" s="38">
        <f t="shared" si="422"/>
        <v>0</v>
      </c>
      <c r="CH45" s="38">
        <f t="shared" si="422"/>
        <v>0</v>
      </c>
      <c r="CI45" s="38">
        <f t="shared" si="422"/>
        <v>0</v>
      </c>
      <c r="CJ45" s="38">
        <f t="shared" si="422"/>
        <v>0</v>
      </c>
      <c r="CK45" s="38">
        <f t="shared" si="422"/>
        <v>0</v>
      </c>
      <c r="CL45" s="38">
        <f t="shared" si="422"/>
        <v>0</v>
      </c>
      <c r="CM45" s="38">
        <f t="shared" si="422"/>
        <v>0</v>
      </c>
      <c r="CN45" s="38">
        <f t="shared" si="422"/>
        <v>0</v>
      </c>
      <c r="CO45" s="38">
        <f t="shared" si="422"/>
        <v>0</v>
      </c>
      <c r="CP45" s="38">
        <f t="shared" si="422"/>
        <v>0</v>
      </c>
      <c r="CQ45" s="38">
        <f t="shared" si="422"/>
        <v>0</v>
      </c>
      <c r="CR45" s="38">
        <f t="shared" si="422"/>
        <v>0</v>
      </c>
      <c r="CS45" s="38">
        <f t="shared" si="422"/>
        <v>0</v>
      </c>
      <c r="CT45" s="38">
        <f t="shared" si="422"/>
        <v>0</v>
      </c>
      <c r="CU45" s="38">
        <f t="shared" si="422"/>
        <v>0</v>
      </c>
      <c r="CV45" s="38">
        <f t="shared" si="422"/>
        <v>0</v>
      </c>
      <c r="CW45" s="38">
        <f t="shared" si="422"/>
        <v>0</v>
      </c>
      <c r="CX45" s="38">
        <f t="shared" si="422"/>
        <v>0</v>
      </c>
      <c r="CY45" s="38">
        <f t="shared" si="422"/>
        <v>0</v>
      </c>
      <c r="CZ45" s="38">
        <f t="shared" si="422"/>
        <v>0</v>
      </c>
      <c r="DA45" s="38">
        <f t="shared" si="422"/>
        <v>0</v>
      </c>
      <c r="DB45" s="38">
        <f t="shared" si="422"/>
        <v>0</v>
      </c>
      <c r="DC45" s="38" t="e">
        <f t="shared" si="422"/>
        <v>#DIV/0!</v>
      </c>
      <c r="DD45" s="38">
        <f t="shared" si="422"/>
        <v>0</v>
      </c>
      <c r="DE45" s="38">
        <f t="shared" si="422"/>
        <v>0</v>
      </c>
      <c r="DF45" s="38" t="e">
        <f t="shared" si="422"/>
        <v>#DIV/0!</v>
      </c>
      <c r="DG45" s="38">
        <f t="shared" si="422"/>
        <v>0</v>
      </c>
      <c r="DH45" s="38">
        <f t="shared" si="422"/>
        <v>0</v>
      </c>
      <c r="DI45" s="38" t="e">
        <f t="shared" si="422"/>
        <v>#DIV/0!</v>
      </c>
      <c r="DJ45" s="38">
        <f t="shared" si="422"/>
        <v>0</v>
      </c>
      <c r="DK45" s="38">
        <f t="shared" si="422"/>
        <v>0</v>
      </c>
      <c r="DL45" s="38" t="e">
        <f t="shared" si="422"/>
        <v>#DIV/0!</v>
      </c>
      <c r="DM45" s="38">
        <f t="shared" si="422"/>
        <v>0</v>
      </c>
      <c r="DN45" s="38">
        <f t="shared" si="422"/>
        <v>0</v>
      </c>
      <c r="DO45" s="38" t="e">
        <f t="shared" si="422"/>
        <v>#DIV/0!</v>
      </c>
      <c r="DP45" s="38">
        <f t="shared" si="422"/>
        <v>0</v>
      </c>
      <c r="DQ45" s="38">
        <f t="shared" si="422"/>
        <v>0</v>
      </c>
      <c r="DR45" s="38" t="e">
        <f t="shared" si="422"/>
        <v>#DIV/0!</v>
      </c>
      <c r="DS45" s="38">
        <f t="shared" si="422"/>
        <v>0</v>
      </c>
      <c r="DT45" s="38">
        <f t="shared" si="422"/>
        <v>0</v>
      </c>
      <c r="DU45" s="38" t="e">
        <f t="shared" si="422"/>
        <v>#DIV/0!</v>
      </c>
      <c r="DV45" s="38">
        <f t="shared" si="422"/>
        <v>0</v>
      </c>
      <c r="DW45" s="38">
        <f t="shared" si="422"/>
        <v>0</v>
      </c>
      <c r="DX45" s="38" t="e">
        <f t="shared" si="422"/>
        <v>#DIV/0!</v>
      </c>
      <c r="DY45" s="38">
        <f t="shared" si="422"/>
        <v>0</v>
      </c>
      <c r="DZ45" s="38">
        <f t="shared" si="422"/>
        <v>0</v>
      </c>
      <c r="EA45" s="38" t="e">
        <f t="shared" si="422"/>
        <v>#DIV/0!</v>
      </c>
      <c r="EB45" s="49">
        <f t="shared" si="141"/>
        <v>1</v>
      </c>
      <c r="EC45" s="49">
        <f t="shared" si="142"/>
        <v>1</v>
      </c>
      <c r="ED45" s="49">
        <f t="shared" si="143"/>
        <v>1</v>
      </c>
      <c r="EE45" s="49">
        <f t="shared" si="144"/>
        <v>1</v>
      </c>
      <c r="EF45" s="49">
        <f t="shared" si="145"/>
        <v>1</v>
      </c>
      <c r="EG45" s="49">
        <f t="shared" si="146"/>
        <v>1</v>
      </c>
      <c r="EH45" s="49">
        <f t="shared" si="147"/>
        <v>1</v>
      </c>
      <c r="EI45" s="49">
        <f t="shared" si="148"/>
        <v>1</v>
      </c>
      <c r="EJ45" s="49">
        <f t="shared" si="149"/>
        <v>1</v>
      </c>
      <c r="EK45" s="49">
        <f t="shared" si="150"/>
        <v>1</v>
      </c>
      <c r="EL45" s="49">
        <f t="shared" si="151"/>
        <v>1</v>
      </c>
      <c r="EM45" s="49">
        <f t="shared" si="152"/>
        <v>1</v>
      </c>
      <c r="EN45" s="49">
        <f t="shared" si="153"/>
        <v>12</v>
      </c>
    </row>
    <row r="46" spans="1:144" ht="28.5" customHeight="1" x14ac:dyDescent="0.25">
      <c r="A46" s="6" t="s">
        <v>81</v>
      </c>
      <c r="B46" s="16">
        <v>244</v>
      </c>
      <c r="C46" s="17" t="s">
        <v>105</v>
      </c>
      <c r="D46" s="6"/>
      <c r="E46" s="6"/>
      <c r="F46" s="9">
        <f t="shared" ref="F46:G46" si="423">I46+U46+BB46+BN46+CI46+BK46</f>
        <v>0</v>
      </c>
      <c r="G46" s="9">
        <f t="shared" si="423"/>
        <v>0</v>
      </c>
      <c r="H46" s="13"/>
      <c r="I46" s="7">
        <f t="shared" ref="I46:J46" si="424">L46+O46+R46</f>
        <v>0</v>
      </c>
      <c r="J46" s="7">
        <f t="shared" si="424"/>
        <v>0</v>
      </c>
      <c r="K46" s="13"/>
      <c r="L46" s="7"/>
      <c r="M46" s="7"/>
      <c r="N46" s="13"/>
      <c r="O46" s="6"/>
      <c r="P46" s="6"/>
      <c r="Q46" s="13"/>
      <c r="R46" s="7"/>
      <c r="S46" s="7"/>
      <c r="T46" s="13"/>
      <c r="U46" s="7">
        <f t="shared" si="370"/>
        <v>0</v>
      </c>
      <c r="V46" s="7">
        <f t="shared" si="370"/>
        <v>0</v>
      </c>
      <c r="W46" s="13"/>
      <c r="X46" s="7"/>
      <c r="Y46" s="7"/>
      <c r="Z46" s="13"/>
      <c r="AA46" s="7"/>
      <c r="AB46" s="7"/>
      <c r="AC46" s="13"/>
      <c r="AD46" s="7"/>
      <c r="AE46" s="7"/>
      <c r="AF46" s="13"/>
      <c r="AG46" s="7"/>
      <c r="AH46" s="7"/>
      <c r="AI46" s="13"/>
      <c r="AJ46" s="7"/>
      <c r="AK46" s="7"/>
      <c r="AL46" s="13"/>
      <c r="AM46" s="27"/>
      <c r="AN46" s="7"/>
      <c r="AO46" s="13"/>
      <c r="AP46" s="45"/>
      <c r="AQ46" s="45"/>
      <c r="AR46" s="13"/>
      <c r="AS46" s="13"/>
      <c r="AT46" s="13"/>
      <c r="AU46" s="13"/>
      <c r="AV46" s="45"/>
      <c r="AW46" s="45"/>
      <c r="AX46" s="13"/>
      <c r="AY46" s="13"/>
      <c r="AZ46" s="13"/>
      <c r="BA46" s="13"/>
      <c r="BB46" s="13"/>
      <c r="BC46" s="13"/>
      <c r="BD46" s="13"/>
      <c r="BE46" s="7"/>
      <c r="BF46" s="7"/>
      <c r="BG46" s="13"/>
      <c r="BH46" s="13"/>
      <c r="BI46" s="13"/>
      <c r="BJ46" s="13"/>
      <c r="BK46" s="12"/>
      <c r="BL46" s="12"/>
      <c r="BM46" s="13"/>
      <c r="BN46" s="7"/>
      <c r="BO46" s="7"/>
      <c r="BP46" s="13"/>
      <c r="BQ46" s="7"/>
      <c r="BR46" s="7"/>
      <c r="BS46" s="13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13"/>
      <c r="CI46" s="7"/>
      <c r="CJ46" s="7"/>
      <c r="CK46" s="13"/>
      <c r="CL46" s="7"/>
      <c r="CM46" s="7"/>
      <c r="CN46" s="13"/>
      <c r="CO46" s="7"/>
      <c r="CP46" s="7"/>
      <c r="CQ46" s="13"/>
      <c r="CR46" s="7"/>
      <c r="CS46" s="7"/>
      <c r="CT46" s="13"/>
      <c r="CU46" s="7"/>
      <c r="CV46" s="7"/>
      <c r="CW46" s="13"/>
      <c r="CX46" s="7"/>
      <c r="CY46" s="7"/>
      <c r="CZ46" s="13"/>
      <c r="DA46" s="7">
        <f t="shared" ref="DA46:DB46" si="425">DD46+DG46+DJ46+DM46+DP46+DS46+DV46</f>
        <v>0</v>
      </c>
      <c r="DB46" s="7">
        <f t="shared" si="425"/>
        <v>0</v>
      </c>
      <c r="DC46" s="13" t="e">
        <f t="shared" ref="DC46:DC67" si="426">DB46/DA46*100</f>
        <v>#DIV/0!</v>
      </c>
      <c r="DD46" s="7"/>
      <c r="DE46" s="7"/>
      <c r="DF46" s="13" t="e">
        <f t="shared" ref="DF46:DF67" si="427">DE46/DD46*100</f>
        <v>#DIV/0!</v>
      </c>
      <c r="DG46" s="7"/>
      <c r="DH46" s="7"/>
      <c r="DI46" s="13" t="e">
        <f t="shared" ref="DI46:DI59" si="428">DH46/DG46*100</f>
        <v>#DIV/0!</v>
      </c>
      <c r="DJ46" s="7"/>
      <c r="DK46" s="7"/>
      <c r="DL46" s="13" t="e">
        <f t="shared" ref="DL46:DL59" si="429">DK46/DJ46*100</f>
        <v>#DIV/0!</v>
      </c>
      <c r="DM46" s="7"/>
      <c r="DN46" s="7"/>
      <c r="DO46" s="13" t="e">
        <f t="shared" ref="DO46:DO59" si="430">DN46/DM46*100</f>
        <v>#DIV/0!</v>
      </c>
      <c r="DP46" s="7"/>
      <c r="DQ46" s="7"/>
      <c r="DR46" s="13" t="e">
        <f t="shared" ref="DR46:DR67" si="431">DQ46/DP46*100</f>
        <v>#DIV/0!</v>
      </c>
      <c r="DS46" s="7"/>
      <c r="DT46" s="7"/>
      <c r="DU46" s="13" t="e">
        <f t="shared" ref="DU46:DU59" si="432">DT46/DS46*100</f>
        <v>#DIV/0!</v>
      </c>
      <c r="DV46" s="13"/>
      <c r="DW46" s="13"/>
      <c r="DX46" s="13" t="e">
        <f t="shared" ref="DX46:DX67" si="433">DW46/DV46*100</f>
        <v>#DIV/0!</v>
      </c>
      <c r="DY46" s="7">
        <f t="shared" ref="DY46:DZ46" si="434">I46+U46+BB46+BN46+CI46+DA46+BK46</f>
        <v>0</v>
      </c>
      <c r="DZ46" s="7">
        <f t="shared" si="434"/>
        <v>0</v>
      </c>
      <c r="EA46" s="13" t="e">
        <f t="shared" ref="EA46:EA67" si="435">DZ46/DY46*100</f>
        <v>#DIV/0!</v>
      </c>
      <c r="EB46">
        <f t="shared" si="141"/>
        <v>1</v>
      </c>
      <c r="EC46">
        <f t="shared" si="142"/>
        <v>1</v>
      </c>
      <c r="ED46">
        <f t="shared" si="143"/>
        <v>1</v>
      </c>
      <c r="EE46">
        <f t="shared" si="144"/>
        <v>1</v>
      </c>
      <c r="EF46">
        <f t="shared" si="145"/>
        <v>1</v>
      </c>
      <c r="EG46">
        <f t="shared" si="146"/>
        <v>1</v>
      </c>
      <c r="EH46">
        <f t="shared" si="147"/>
        <v>1</v>
      </c>
      <c r="EI46">
        <f t="shared" si="148"/>
        <v>1</v>
      </c>
      <c r="EJ46">
        <f t="shared" si="149"/>
        <v>1</v>
      </c>
      <c r="EK46">
        <f t="shared" si="150"/>
        <v>1</v>
      </c>
      <c r="EL46">
        <f t="shared" si="151"/>
        <v>1</v>
      </c>
      <c r="EM46">
        <f t="shared" si="152"/>
        <v>1</v>
      </c>
      <c r="EN46">
        <f t="shared" si="153"/>
        <v>12</v>
      </c>
    </row>
    <row r="47" spans="1:144" x14ac:dyDescent="0.25">
      <c r="A47" s="4" t="s">
        <v>68</v>
      </c>
      <c r="B47" s="4"/>
      <c r="C47" s="29" t="s">
        <v>69</v>
      </c>
      <c r="D47" s="29" t="e">
        <f>D48+D53+#REF!+#REF!</f>
        <v>#REF!</v>
      </c>
      <c r="E47" s="29" t="e">
        <f>E48+E53+#REF!+#REF!</f>
        <v>#REF!</v>
      </c>
      <c r="F47" s="11">
        <f>SUM(F48:F55)</f>
        <v>1387600</v>
      </c>
      <c r="G47" s="11">
        <f>SUM(G48:G55)</f>
        <v>528346.17999999993</v>
      </c>
      <c r="H47" s="13">
        <f t="shared" ref="H47:H67" si="436">G47/F47*100</f>
        <v>38.076259729028536</v>
      </c>
      <c r="I47" s="11">
        <f>SUM(I48:I55)</f>
        <v>627600</v>
      </c>
      <c r="J47" s="11">
        <f>SUM(J48:J55)</f>
        <v>178346.18</v>
      </c>
      <c r="K47" s="13">
        <f t="shared" ref="K47:K67" si="437">J47/I47*100</f>
        <v>28.417173358827281</v>
      </c>
      <c r="L47" s="11">
        <f>SUM(L48:L55)</f>
        <v>482000</v>
      </c>
      <c r="M47" s="11">
        <f>SUM(M48:M55)</f>
        <v>136190</v>
      </c>
      <c r="N47" s="13">
        <f t="shared" ref="N47:N67" si="438">M47/L47*100</f>
        <v>28.255186721991699</v>
      </c>
      <c r="O47" s="11">
        <f>SUM(O48:O55)</f>
        <v>0</v>
      </c>
      <c r="P47" s="11">
        <f>SUM(P48:P55)</f>
        <v>0</v>
      </c>
      <c r="Q47" s="13" t="e">
        <f t="shared" ref="Q47:Q67" si="439">P47/O47*100</f>
        <v>#DIV/0!</v>
      </c>
      <c r="R47" s="11">
        <f>SUM(R48:R55)</f>
        <v>145600</v>
      </c>
      <c r="S47" s="11">
        <f>SUM(S48:S55)</f>
        <v>42156.18</v>
      </c>
      <c r="T47" s="13">
        <f t="shared" ref="T47:T67" si="440">S47/R47*100</f>
        <v>28.953420329670333</v>
      </c>
      <c r="U47" s="11">
        <f>SUM(U48:U55)</f>
        <v>610000</v>
      </c>
      <c r="V47" s="11">
        <f>SUM(V48:V55)</f>
        <v>350000</v>
      </c>
      <c r="W47" s="13">
        <f t="shared" ref="W47:W67" si="441">V47/U47*100</f>
        <v>57.377049180327866</v>
      </c>
      <c r="X47" s="11">
        <f>SUM(X48:X55)</f>
        <v>0</v>
      </c>
      <c r="Y47" s="11">
        <f>SUM(Y48:Y55)</f>
        <v>0</v>
      </c>
      <c r="Z47" s="13" t="e">
        <f t="shared" ref="Z47:Z67" si="442">Y47/X47*100</f>
        <v>#DIV/0!</v>
      </c>
      <c r="AA47" s="11">
        <f>SUM(AA48:AA55)</f>
        <v>0</v>
      </c>
      <c r="AB47" s="11">
        <f>SUM(AB48:AB55)</f>
        <v>0</v>
      </c>
      <c r="AC47" s="13" t="e">
        <f t="shared" ref="AC47:AC59" si="443">AB47/AA47*100</f>
        <v>#DIV/0!</v>
      </c>
      <c r="AD47" s="11">
        <f>SUM(AD48:AD55)</f>
        <v>0</v>
      </c>
      <c r="AE47" s="11">
        <f>SUM(AE48:AE55)</f>
        <v>0</v>
      </c>
      <c r="AF47" s="13" t="e">
        <f t="shared" ref="AF47:AF59" si="444">AE47/AD47*100</f>
        <v>#DIV/0!</v>
      </c>
      <c r="AG47" s="11">
        <f>SUM(AG48:AG55)</f>
        <v>0</v>
      </c>
      <c r="AH47" s="11">
        <f>SUM(AH48:AH55)</f>
        <v>0</v>
      </c>
      <c r="AI47" s="13" t="e">
        <f t="shared" ref="AI47:AI59" si="445">AH47/AG47*100</f>
        <v>#DIV/0!</v>
      </c>
      <c r="AJ47" s="11">
        <f>SUM(AJ48:AJ55)</f>
        <v>0</v>
      </c>
      <c r="AK47" s="11">
        <f>SUM(AK48:AK55)</f>
        <v>0</v>
      </c>
      <c r="AL47" s="13" t="e">
        <f t="shared" ref="AL47:AL59" si="446">AK47/AJ47*100</f>
        <v>#DIV/0!</v>
      </c>
      <c r="AM47" s="11">
        <f>SUM(AM48:AM55)</f>
        <v>0</v>
      </c>
      <c r="AN47" s="11">
        <f>SUM(AN48:AN55)</f>
        <v>0</v>
      </c>
      <c r="AO47" s="13" t="e">
        <f t="shared" ref="AO47:AO59" si="447">AN47/AM47*100</f>
        <v>#DIV/0!</v>
      </c>
      <c r="AP47" s="11">
        <f>SUM(AP48:AP55)</f>
        <v>610000</v>
      </c>
      <c r="AQ47" s="11">
        <f>SUM(AQ48:AQ55)</f>
        <v>350000</v>
      </c>
      <c r="AR47" s="13">
        <f t="shared" ref="AR47:AR59" si="448">AQ47/AP47*100</f>
        <v>57.377049180327866</v>
      </c>
      <c r="AS47" s="13"/>
      <c r="AT47" s="13"/>
      <c r="AU47" s="13"/>
      <c r="AV47" s="11">
        <f>SUM(AV48:AV55)</f>
        <v>0</v>
      </c>
      <c r="AW47" s="11">
        <f>SUM(AW48:AW55)</f>
        <v>0</v>
      </c>
      <c r="AX47" s="13" t="e">
        <f t="shared" ref="AX47:AX59" si="449">AW47/AV47*100</f>
        <v>#DIV/0!</v>
      </c>
      <c r="AY47" s="13"/>
      <c r="AZ47" s="13"/>
      <c r="BA47" s="13" t="e">
        <f t="shared" ref="BA47:BA67" si="450">AZ47/AY47*100</f>
        <v>#DIV/0!</v>
      </c>
      <c r="BB47" s="11">
        <f>SUM(BB48:BB55)</f>
        <v>0</v>
      </c>
      <c r="BC47" s="11">
        <f>SUM(BC48:BC55)</f>
        <v>0</v>
      </c>
      <c r="BD47" s="13" t="e">
        <f t="shared" ref="BD47:BD59" si="451">BC47/BB47*100</f>
        <v>#DIV/0!</v>
      </c>
      <c r="BE47" s="11">
        <f>SUM(BE48:BE55)</f>
        <v>0</v>
      </c>
      <c r="BF47" s="11">
        <f>SUM(BF48:BF55)</f>
        <v>0</v>
      </c>
      <c r="BG47" s="13" t="e">
        <f t="shared" ref="BG47:BG59" si="452">BF47/BE47*100</f>
        <v>#DIV/0!</v>
      </c>
      <c r="BH47" s="13"/>
      <c r="BI47" s="13"/>
      <c r="BJ47" s="13"/>
      <c r="BK47" s="11">
        <f>SUM(BK48:BK55)</f>
        <v>0</v>
      </c>
      <c r="BL47" s="11">
        <f>SUM(BL48:BL55)</f>
        <v>0</v>
      </c>
      <c r="BM47" s="13" t="e">
        <f t="shared" ref="BM47:BM59" si="453">BL47/BK47*100</f>
        <v>#DIV/0!</v>
      </c>
      <c r="BN47" s="11">
        <f>SUM(BN48:BN55)</f>
        <v>0</v>
      </c>
      <c r="BO47" s="11">
        <f>SUM(BO48:BO55)</f>
        <v>0</v>
      </c>
      <c r="BP47" s="13" t="e">
        <f t="shared" ref="BP47:BP59" si="454">BO47/BN47*100</f>
        <v>#DIV/0!</v>
      </c>
      <c r="BQ47" s="11">
        <f>SUM(BQ48:BQ55)</f>
        <v>0</v>
      </c>
      <c r="BR47" s="11">
        <f>SUM(BR48:BR55)</f>
        <v>0</v>
      </c>
      <c r="BS47" s="13" t="e">
        <f t="shared" ref="BS47:BS59" si="455">BR47/BQ47*100</f>
        <v>#DIV/0!</v>
      </c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11">
        <f>SUM(CF48:CF55)</f>
        <v>0</v>
      </c>
      <c r="CG47" s="11">
        <f>SUM(CG48:CG55)</f>
        <v>0</v>
      </c>
      <c r="CH47" s="13" t="e">
        <f t="shared" ref="CH47:CH59" si="456">CG47/CF47*100</f>
        <v>#DIV/0!</v>
      </c>
      <c r="CI47" s="11">
        <f>SUM(CI48:CI55)</f>
        <v>150000</v>
      </c>
      <c r="CJ47" s="11">
        <f>SUM(CJ48:CJ55)</f>
        <v>0</v>
      </c>
      <c r="CK47" s="13">
        <f t="shared" ref="CK47:CK57" si="457">CJ47/CI47*100</f>
        <v>0</v>
      </c>
      <c r="CL47" s="7">
        <f>SUM(CL48:CL55)</f>
        <v>0</v>
      </c>
      <c r="CM47" s="7">
        <f>SUM(CM48:CM55)</f>
        <v>0</v>
      </c>
      <c r="CN47" s="13" t="e">
        <f t="shared" ref="CN47:CN57" si="458">CM47/CL47*100</f>
        <v>#DIV/0!</v>
      </c>
      <c r="CO47" s="7">
        <f>SUM(CO48:CO55)</f>
        <v>0</v>
      </c>
      <c r="CP47" s="7">
        <f>SUM(CP48:CP55)</f>
        <v>0</v>
      </c>
      <c r="CQ47" s="13" t="e">
        <f t="shared" ref="CQ47:CQ57" si="459">CP47/CO47*100</f>
        <v>#DIV/0!</v>
      </c>
      <c r="CR47" s="7">
        <f>SUM(CR48:CR55)</f>
        <v>0</v>
      </c>
      <c r="CS47" s="7">
        <f>SUM(CS48:CS55)</f>
        <v>0</v>
      </c>
      <c r="CT47" s="13" t="e">
        <f t="shared" ref="CT47:CT57" si="460">CS47/CR47*100</f>
        <v>#DIV/0!</v>
      </c>
      <c r="CU47" s="7">
        <f>SUM(CU48:CU55)</f>
        <v>0</v>
      </c>
      <c r="CV47" s="7">
        <f>SUM(CV48:CV55)</f>
        <v>0</v>
      </c>
      <c r="CW47" s="13" t="e">
        <f t="shared" ref="CW47:CW57" si="461">CV47/CU47*100</f>
        <v>#DIV/0!</v>
      </c>
      <c r="CX47" s="7">
        <f>SUM(CX48:CX55)</f>
        <v>150000</v>
      </c>
      <c r="CY47" s="7">
        <f>SUM(CY48:CY55)</f>
        <v>0</v>
      </c>
      <c r="CZ47" s="13">
        <f t="shared" ref="CZ47:CZ67" si="462">CY47/CX47*100</f>
        <v>0</v>
      </c>
      <c r="DA47" s="11">
        <f>SUM(DA48:DA55)</f>
        <v>311000</v>
      </c>
      <c r="DB47" s="11">
        <f>SUM(DB48:DB55)</f>
        <v>65000</v>
      </c>
      <c r="DC47" s="13">
        <f t="shared" si="426"/>
        <v>20.90032154340836</v>
      </c>
      <c r="DD47" s="11">
        <f>SUM(DD48:DD55)</f>
        <v>11000</v>
      </c>
      <c r="DE47" s="11">
        <f>SUM(DE48:DE55)</f>
        <v>0</v>
      </c>
      <c r="DF47" s="13">
        <f t="shared" si="427"/>
        <v>0</v>
      </c>
      <c r="DG47" s="11">
        <f>SUM(DG48:DG55)</f>
        <v>0</v>
      </c>
      <c r="DH47" s="11">
        <f>SUM(DH48:DH55)</f>
        <v>0</v>
      </c>
      <c r="DI47" s="13" t="e">
        <f t="shared" si="428"/>
        <v>#DIV/0!</v>
      </c>
      <c r="DJ47" s="11">
        <f>SUM(DJ48:DJ55)</f>
        <v>0</v>
      </c>
      <c r="DK47" s="11">
        <f>SUM(DK48:DK55)</f>
        <v>0</v>
      </c>
      <c r="DL47" s="13" t="e">
        <f t="shared" si="429"/>
        <v>#DIV/0!</v>
      </c>
      <c r="DM47" s="11">
        <f>SUM(DM48:DM55)</f>
        <v>0</v>
      </c>
      <c r="DN47" s="11">
        <f>SUM(DN48:DN55)</f>
        <v>0</v>
      </c>
      <c r="DO47" s="13" t="e">
        <f t="shared" si="430"/>
        <v>#DIV/0!</v>
      </c>
      <c r="DP47" s="11">
        <f>SUM(DP48:DP55)</f>
        <v>0</v>
      </c>
      <c r="DQ47" s="11">
        <f>SUM(DQ48:DQ55)</f>
        <v>0</v>
      </c>
      <c r="DR47" s="13" t="e">
        <f t="shared" si="431"/>
        <v>#DIV/0!</v>
      </c>
      <c r="DS47" s="11">
        <f>SUM(DS48:DS55)</f>
        <v>250000</v>
      </c>
      <c r="DT47" s="11">
        <f>SUM(DT48:DT55)</f>
        <v>40000</v>
      </c>
      <c r="DU47" s="13">
        <f t="shared" si="432"/>
        <v>16</v>
      </c>
      <c r="DV47" s="11">
        <f>SUM(DV48:DV55)</f>
        <v>50000</v>
      </c>
      <c r="DW47" s="11">
        <f>SUM(DW48:DW55)</f>
        <v>25000</v>
      </c>
      <c r="DX47" s="13">
        <f t="shared" si="433"/>
        <v>50</v>
      </c>
      <c r="DY47" s="11">
        <f>SUM(DY48:DY55)</f>
        <v>1698600</v>
      </c>
      <c r="DZ47" s="11">
        <f>SUM(DZ48:DZ55)</f>
        <v>593346.17999999993</v>
      </c>
      <c r="EA47" s="13">
        <f t="shared" si="435"/>
        <v>34.931483574708579</v>
      </c>
      <c r="EB47">
        <f t="shared" si="141"/>
        <v>1</v>
      </c>
      <c r="EC47">
        <f t="shared" si="142"/>
        <v>1</v>
      </c>
      <c r="ED47">
        <f t="shared" si="143"/>
        <v>1</v>
      </c>
      <c r="EE47">
        <f t="shared" si="144"/>
        <v>1</v>
      </c>
      <c r="EF47">
        <f t="shared" si="145"/>
        <v>1</v>
      </c>
      <c r="EG47">
        <f t="shared" si="146"/>
        <v>1</v>
      </c>
      <c r="EH47">
        <f t="shared" si="147"/>
        <v>1</v>
      </c>
      <c r="EI47">
        <f t="shared" si="148"/>
        <v>1</v>
      </c>
      <c r="EJ47">
        <f t="shared" si="149"/>
        <v>1</v>
      </c>
      <c r="EK47">
        <f t="shared" si="150"/>
        <v>1</v>
      </c>
      <c r="EL47">
        <f t="shared" si="151"/>
        <v>1</v>
      </c>
      <c r="EM47">
        <f t="shared" si="152"/>
        <v>1</v>
      </c>
      <c r="EN47">
        <f t="shared" si="153"/>
        <v>12</v>
      </c>
    </row>
    <row r="48" spans="1:144" x14ac:dyDescent="0.25">
      <c r="A48" s="6" t="s">
        <v>70</v>
      </c>
      <c r="B48" s="16">
        <v>611</v>
      </c>
      <c r="C48" s="6" t="s">
        <v>71</v>
      </c>
      <c r="D48" s="6"/>
      <c r="E48" s="6"/>
      <c r="F48" s="9">
        <f t="shared" ref="F48:G55" si="463">I48+U48+BB48+BN48+CI48+BK48</f>
        <v>1387600</v>
      </c>
      <c r="G48" s="9">
        <f t="shared" si="463"/>
        <v>528346.17999999993</v>
      </c>
      <c r="H48" s="13">
        <f t="shared" si="436"/>
        <v>38.076259729028536</v>
      </c>
      <c r="I48" s="7">
        <f t="shared" ref="I48:J55" si="464">L48+O48+R48</f>
        <v>627600</v>
      </c>
      <c r="J48" s="7">
        <f t="shared" si="464"/>
        <v>178346.18</v>
      </c>
      <c r="K48" s="13">
        <f t="shared" si="437"/>
        <v>28.417173358827281</v>
      </c>
      <c r="L48" s="7">
        <f>2183700-436700-1265000</f>
        <v>482000</v>
      </c>
      <c r="M48" s="7">
        <f>30744.9+54395.3+32654.5+18395.3</f>
        <v>136190</v>
      </c>
      <c r="N48" s="13">
        <f t="shared" si="438"/>
        <v>28.255186721991699</v>
      </c>
      <c r="O48" s="6"/>
      <c r="P48" s="6"/>
      <c r="Q48" s="13" t="e">
        <f t="shared" si="439"/>
        <v>#DIV/0!</v>
      </c>
      <c r="R48" s="7">
        <f>659400-131800-382000</f>
        <v>145600</v>
      </c>
      <c r="S48" s="7">
        <f>10311.76+10991.38+20853.04</f>
        <v>42156.18</v>
      </c>
      <c r="T48" s="13">
        <f t="shared" si="440"/>
        <v>28.953420329670333</v>
      </c>
      <c r="U48" s="7">
        <f>X48+AA48+AD48+AG48+AM48+AP48+AJ48</f>
        <v>610000</v>
      </c>
      <c r="V48" s="7">
        <f>Y48+AB48+AE48+AH48+AN48+AQ48+AK48</f>
        <v>350000</v>
      </c>
      <c r="W48" s="13">
        <f t="shared" si="441"/>
        <v>57.377049180327866</v>
      </c>
      <c r="X48" s="7"/>
      <c r="Y48" s="7"/>
      <c r="Z48" s="13" t="e">
        <f t="shared" si="442"/>
        <v>#DIV/0!</v>
      </c>
      <c r="AA48" s="7"/>
      <c r="AB48" s="7"/>
      <c r="AC48" s="13" t="e">
        <f t="shared" si="443"/>
        <v>#DIV/0!</v>
      </c>
      <c r="AD48" s="7"/>
      <c r="AE48" s="7"/>
      <c r="AF48" s="13" t="e">
        <f t="shared" si="444"/>
        <v>#DIV/0!</v>
      </c>
      <c r="AG48" s="7"/>
      <c r="AH48" s="7"/>
      <c r="AI48" s="13" t="e">
        <f t="shared" si="445"/>
        <v>#DIV/0!</v>
      </c>
      <c r="AJ48" s="7"/>
      <c r="AK48" s="7"/>
      <c r="AL48" s="13" t="e">
        <f t="shared" si="446"/>
        <v>#DIV/0!</v>
      </c>
      <c r="AM48" s="7"/>
      <c r="AN48" s="7"/>
      <c r="AO48" s="13" t="e">
        <f t="shared" si="447"/>
        <v>#DIV/0!</v>
      </c>
      <c r="AP48" s="7">
        <f>10000+350000+250000</f>
        <v>610000</v>
      </c>
      <c r="AQ48" s="45">
        <f>350000</f>
        <v>350000</v>
      </c>
      <c r="AR48" s="13">
        <f t="shared" si="448"/>
        <v>57.377049180327866</v>
      </c>
      <c r="AS48" s="13"/>
      <c r="AT48" s="13"/>
      <c r="AU48" s="13"/>
      <c r="AV48" s="7"/>
      <c r="AW48" s="45"/>
      <c r="AX48" s="13" t="e">
        <f t="shared" si="449"/>
        <v>#DIV/0!</v>
      </c>
      <c r="AY48" s="13"/>
      <c r="AZ48" s="13"/>
      <c r="BA48" s="13" t="e">
        <f t="shared" si="450"/>
        <v>#DIV/0!</v>
      </c>
      <c r="BB48" s="13">
        <f>BE48</f>
        <v>0</v>
      </c>
      <c r="BC48" s="13">
        <f>BF48</f>
        <v>0</v>
      </c>
      <c r="BD48" s="13" t="e">
        <f t="shared" si="451"/>
        <v>#DIV/0!</v>
      </c>
      <c r="BE48" s="7"/>
      <c r="BF48" s="7"/>
      <c r="BG48" s="13" t="e">
        <f t="shared" si="452"/>
        <v>#DIV/0!</v>
      </c>
      <c r="BH48" s="13"/>
      <c r="BI48" s="13"/>
      <c r="BJ48" s="13"/>
      <c r="BK48" s="14"/>
      <c r="BL48" s="14"/>
      <c r="BM48" s="13" t="e">
        <f t="shared" si="453"/>
        <v>#DIV/0!</v>
      </c>
      <c r="BN48" s="7">
        <f>BQ48+CF48</f>
        <v>0</v>
      </c>
      <c r="BO48" s="7">
        <f>BR48+CG48</f>
        <v>0</v>
      </c>
      <c r="BP48" s="13" t="e">
        <f t="shared" si="454"/>
        <v>#DIV/0!</v>
      </c>
      <c r="BQ48" s="7"/>
      <c r="BR48" s="7"/>
      <c r="BS48" s="13" t="e">
        <f t="shared" si="455"/>
        <v>#DIV/0!</v>
      </c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13" t="e">
        <f t="shared" si="456"/>
        <v>#DIV/0!</v>
      </c>
      <c r="CI48" s="7">
        <f t="shared" ref="CI48:CJ55" si="465">CL48+CO48+CR48+CU48+CX48</f>
        <v>150000</v>
      </c>
      <c r="CJ48" s="7">
        <f t="shared" si="465"/>
        <v>0</v>
      </c>
      <c r="CK48" s="13">
        <f t="shared" si="457"/>
        <v>0</v>
      </c>
      <c r="CL48" s="28"/>
      <c r="CM48" s="7"/>
      <c r="CN48" s="13" t="e">
        <f t="shared" si="458"/>
        <v>#DIV/0!</v>
      </c>
      <c r="CO48" s="28"/>
      <c r="CP48" s="7"/>
      <c r="CQ48" s="13" t="e">
        <f t="shared" si="459"/>
        <v>#DIV/0!</v>
      </c>
      <c r="CR48" s="28"/>
      <c r="CS48" s="7"/>
      <c r="CT48" s="13" t="e">
        <f t="shared" si="460"/>
        <v>#DIV/0!</v>
      </c>
      <c r="CU48" s="28"/>
      <c r="CV48" s="7"/>
      <c r="CW48" s="13" t="e">
        <f t="shared" si="461"/>
        <v>#DIV/0!</v>
      </c>
      <c r="CX48" s="28">
        <v>150000</v>
      </c>
      <c r="CY48" s="7"/>
      <c r="CZ48" s="13">
        <f t="shared" si="462"/>
        <v>0</v>
      </c>
      <c r="DA48" s="7">
        <f t="shared" ref="DA48:DB55" si="466">DD48+DG48+DJ48+DM48+DP48+DS48+DV48</f>
        <v>177400</v>
      </c>
      <c r="DB48" s="7">
        <f t="shared" si="466"/>
        <v>65000</v>
      </c>
      <c r="DC48" s="13">
        <f t="shared" si="426"/>
        <v>36.640360766629087</v>
      </c>
      <c r="DD48" s="7">
        <v>11000</v>
      </c>
      <c r="DE48" s="7"/>
      <c r="DF48" s="13">
        <f t="shared" si="427"/>
        <v>0</v>
      </c>
      <c r="DG48" s="7"/>
      <c r="DH48" s="7"/>
      <c r="DI48" s="13" t="e">
        <f t="shared" si="428"/>
        <v>#DIV/0!</v>
      </c>
      <c r="DJ48" s="7"/>
      <c r="DK48" s="7"/>
      <c r="DL48" s="13" t="e">
        <f t="shared" si="429"/>
        <v>#DIV/0!</v>
      </c>
      <c r="DM48" s="7"/>
      <c r="DN48" s="7"/>
      <c r="DO48" s="13" t="e">
        <f t="shared" si="430"/>
        <v>#DIV/0!</v>
      </c>
      <c r="DP48" s="7"/>
      <c r="DQ48" s="7"/>
      <c r="DR48" s="13" t="e">
        <f t="shared" si="431"/>
        <v>#DIV/0!</v>
      </c>
      <c r="DS48" s="28">
        <f>16400+100000</f>
        <v>116400</v>
      </c>
      <c r="DT48" s="7">
        <f>40000</f>
        <v>40000</v>
      </c>
      <c r="DU48" s="13">
        <f t="shared" si="432"/>
        <v>34.364261168384878</v>
      </c>
      <c r="DV48" s="28">
        <f>50000</f>
        <v>50000</v>
      </c>
      <c r="DW48" s="13">
        <f>25000</f>
        <v>25000</v>
      </c>
      <c r="DX48" s="13">
        <f t="shared" si="433"/>
        <v>50</v>
      </c>
      <c r="DY48" s="7">
        <f t="shared" ref="DY48:DZ55" si="467">I48+U48+BB48+BN48+CI48+DA48+BK48</f>
        <v>1565000</v>
      </c>
      <c r="DZ48" s="7">
        <f t="shared" si="467"/>
        <v>593346.17999999993</v>
      </c>
      <c r="EA48" s="13">
        <f t="shared" si="435"/>
        <v>37.913493929712452</v>
      </c>
      <c r="EB48">
        <f t="shared" si="141"/>
        <v>1</v>
      </c>
      <c r="EC48">
        <f t="shared" si="142"/>
        <v>1</v>
      </c>
      <c r="ED48">
        <f t="shared" si="143"/>
        <v>1</v>
      </c>
      <c r="EE48">
        <f t="shared" si="144"/>
        <v>1</v>
      </c>
      <c r="EF48">
        <f t="shared" si="145"/>
        <v>1</v>
      </c>
      <c r="EG48">
        <f t="shared" si="146"/>
        <v>1</v>
      </c>
      <c r="EH48">
        <f t="shared" si="147"/>
        <v>1</v>
      </c>
      <c r="EI48">
        <f t="shared" si="148"/>
        <v>1</v>
      </c>
      <c r="EJ48">
        <f t="shared" si="149"/>
        <v>1</v>
      </c>
      <c r="EK48">
        <f t="shared" si="150"/>
        <v>1</v>
      </c>
      <c r="EL48">
        <f t="shared" si="151"/>
        <v>1</v>
      </c>
      <c r="EM48">
        <f t="shared" si="152"/>
        <v>1</v>
      </c>
      <c r="EN48">
        <f t="shared" si="153"/>
        <v>12</v>
      </c>
    </row>
    <row r="49" spans="1:146" x14ac:dyDescent="0.25">
      <c r="A49" s="6"/>
      <c r="B49" s="16">
        <v>851</v>
      </c>
      <c r="C49" s="17" t="s">
        <v>87</v>
      </c>
      <c r="D49" s="6"/>
      <c r="E49" s="6"/>
      <c r="F49" s="9">
        <f t="shared" si="463"/>
        <v>0</v>
      </c>
      <c r="G49" s="9">
        <f t="shared" si="463"/>
        <v>0</v>
      </c>
      <c r="H49" s="13" t="e">
        <f t="shared" si="436"/>
        <v>#DIV/0!</v>
      </c>
      <c r="I49" s="7">
        <f t="shared" si="464"/>
        <v>0</v>
      </c>
      <c r="J49" s="7">
        <f t="shared" si="464"/>
        <v>0</v>
      </c>
      <c r="K49" s="13" t="e">
        <f t="shared" si="437"/>
        <v>#DIV/0!</v>
      </c>
      <c r="L49" s="7"/>
      <c r="M49" s="7"/>
      <c r="N49" s="13" t="e">
        <f t="shared" si="438"/>
        <v>#DIV/0!</v>
      </c>
      <c r="O49" s="6"/>
      <c r="P49" s="6"/>
      <c r="Q49" s="13" t="e">
        <f t="shared" si="439"/>
        <v>#DIV/0!</v>
      </c>
      <c r="R49" s="7"/>
      <c r="S49" s="7"/>
      <c r="T49" s="13" t="e">
        <f t="shared" si="440"/>
        <v>#DIV/0!</v>
      </c>
      <c r="U49" s="7">
        <f t="shared" ref="U49:V55" si="468">X49+AA49+AD49+AG49+AM49+AP49+AJ49</f>
        <v>0</v>
      </c>
      <c r="V49" s="7">
        <f t="shared" si="468"/>
        <v>0</v>
      </c>
      <c r="W49" s="13" t="e">
        <f t="shared" si="441"/>
        <v>#DIV/0!</v>
      </c>
      <c r="X49" s="7"/>
      <c r="Y49" s="7"/>
      <c r="Z49" s="13" t="e">
        <f t="shared" si="442"/>
        <v>#DIV/0!</v>
      </c>
      <c r="AA49" s="7"/>
      <c r="AB49" s="7"/>
      <c r="AC49" s="13" t="e">
        <f t="shared" si="443"/>
        <v>#DIV/0!</v>
      </c>
      <c r="AD49" s="7"/>
      <c r="AE49" s="7"/>
      <c r="AF49" s="13" t="e">
        <f t="shared" si="444"/>
        <v>#DIV/0!</v>
      </c>
      <c r="AG49" s="7"/>
      <c r="AH49" s="7"/>
      <c r="AI49" s="13" t="e">
        <f t="shared" si="445"/>
        <v>#DIV/0!</v>
      </c>
      <c r="AJ49" s="7"/>
      <c r="AK49" s="7"/>
      <c r="AL49" s="13" t="e">
        <f t="shared" si="446"/>
        <v>#DIV/0!</v>
      </c>
      <c r="AM49" s="7"/>
      <c r="AN49" s="7"/>
      <c r="AO49" s="13" t="e">
        <f t="shared" si="447"/>
        <v>#DIV/0!</v>
      </c>
      <c r="AP49" s="7"/>
      <c r="AQ49" s="7"/>
      <c r="AR49" s="13" t="e">
        <f t="shared" si="448"/>
        <v>#DIV/0!</v>
      </c>
      <c r="AS49" s="13"/>
      <c r="AT49" s="13"/>
      <c r="AU49" s="13"/>
      <c r="AV49" s="7"/>
      <c r="AW49" s="7"/>
      <c r="AX49" s="13" t="e">
        <f t="shared" si="449"/>
        <v>#DIV/0!</v>
      </c>
      <c r="AY49" s="13"/>
      <c r="AZ49" s="13"/>
      <c r="BA49" s="13" t="e">
        <f t="shared" si="450"/>
        <v>#DIV/0!</v>
      </c>
      <c r="BB49" s="13"/>
      <c r="BC49" s="13"/>
      <c r="BD49" s="13" t="e">
        <f t="shared" si="451"/>
        <v>#DIV/0!</v>
      </c>
      <c r="BE49" s="7"/>
      <c r="BF49" s="7"/>
      <c r="BG49" s="13" t="e">
        <f t="shared" si="452"/>
        <v>#DIV/0!</v>
      </c>
      <c r="BH49" s="13"/>
      <c r="BI49" s="13"/>
      <c r="BJ49" s="13"/>
      <c r="BK49" s="14"/>
      <c r="BL49" s="14"/>
      <c r="BM49" s="13" t="e">
        <f t="shared" si="453"/>
        <v>#DIV/0!</v>
      </c>
      <c r="BN49" s="7"/>
      <c r="BO49" s="7"/>
      <c r="BP49" s="13" t="e">
        <f t="shared" si="454"/>
        <v>#DIV/0!</v>
      </c>
      <c r="BQ49" s="7"/>
      <c r="BR49" s="7"/>
      <c r="BS49" s="13" t="e">
        <f t="shared" si="455"/>
        <v>#DIV/0!</v>
      </c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13" t="e">
        <f t="shared" si="456"/>
        <v>#DIV/0!</v>
      </c>
      <c r="CI49" s="7">
        <f t="shared" si="465"/>
        <v>0</v>
      </c>
      <c r="CJ49" s="7">
        <f t="shared" si="465"/>
        <v>0</v>
      </c>
      <c r="CK49" s="13" t="e">
        <f t="shared" si="457"/>
        <v>#DIV/0!</v>
      </c>
      <c r="CL49" s="28"/>
      <c r="CM49" s="7"/>
      <c r="CN49" s="13" t="e">
        <f t="shared" si="458"/>
        <v>#DIV/0!</v>
      </c>
      <c r="CO49" s="28"/>
      <c r="CP49" s="7"/>
      <c r="CQ49" s="13" t="e">
        <f t="shared" si="459"/>
        <v>#DIV/0!</v>
      </c>
      <c r="CR49" s="28"/>
      <c r="CS49" s="7"/>
      <c r="CT49" s="13" t="e">
        <f t="shared" si="460"/>
        <v>#DIV/0!</v>
      </c>
      <c r="CU49" s="28"/>
      <c r="CV49" s="7"/>
      <c r="CW49" s="13" t="e">
        <f t="shared" si="461"/>
        <v>#DIV/0!</v>
      </c>
      <c r="CX49" s="28"/>
      <c r="CY49" s="7"/>
      <c r="CZ49" s="13" t="e">
        <f t="shared" si="462"/>
        <v>#DIV/0!</v>
      </c>
      <c r="DA49" s="7">
        <f t="shared" si="466"/>
        <v>0</v>
      </c>
      <c r="DB49" s="7">
        <f t="shared" si="466"/>
        <v>0</v>
      </c>
      <c r="DC49" s="13" t="e">
        <f t="shared" si="426"/>
        <v>#DIV/0!</v>
      </c>
      <c r="DD49" s="7"/>
      <c r="DE49" s="7"/>
      <c r="DF49" s="13" t="e">
        <f t="shared" si="427"/>
        <v>#DIV/0!</v>
      </c>
      <c r="DG49" s="7"/>
      <c r="DH49" s="7"/>
      <c r="DI49" s="13" t="e">
        <f t="shared" si="428"/>
        <v>#DIV/0!</v>
      </c>
      <c r="DJ49" s="7"/>
      <c r="DK49" s="7"/>
      <c r="DL49" s="13" t="e">
        <f t="shared" si="429"/>
        <v>#DIV/0!</v>
      </c>
      <c r="DM49" s="7"/>
      <c r="DN49" s="7"/>
      <c r="DO49" s="13" t="e">
        <f t="shared" si="430"/>
        <v>#DIV/0!</v>
      </c>
      <c r="DP49" s="7"/>
      <c r="DQ49" s="7"/>
      <c r="DR49" s="13" t="e">
        <f t="shared" si="431"/>
        <v>#DIV/0!</v>
      </c>
      <c r="DS49" s="28"/>
      <c r="DT49" s="7"/>
      <c r="DU49" s="13" t="e">
        <f t="shared" si="432"/>
        <v>#DIV/0!</v>
      </c>
      <c r="DV49" s="13"/>
      <c r="DW49" s="13"/>
      <c r="DX49" s="13" t="e">
        <f t="shared" si="433"/>
        <v>#DIV/0!</v>
      </c>
      <c r="DY49" s="7">
        <f t="shared" si="467"/>
        <v>0</v>
      </c>
      <c r="DZ49" s="7">
        <f t="shared" si="467"/>
        <v>0</v>
      </c>
      <c r="EA49" s="13" t="e">
        <f t="shared" si="435"/>
        <v>#DIV/0!</v>
      </c>
      <c r="EB49">
        <f>IF(M49&lt;=L49,1,0)</f>
        <v>1</v>
      </c>
      <c r="EC49">
        <f>IF(S49&lt;=R49,1,0)</f>
        <v>1</v>
      </c>
      <c r="ED49">
        <f>IF(Y49&lt;=X49,1,0)</f>
        <v>1</v>
      </c>
      <c r="EE49">
        <f>IF(AE49&lt;=AD49,1,0)</f>
        <v>1</v>
      </c>
      <c r="EF49">
        <f>IF(AN49&lt;=AM49,1,0)</f>
        <v>1</v>
      </c>
      <c r="EG49">
        <f>IF(AQ49&lt;=AP49,1,0)</f>
        <v>1</v>
      </c>
      <c r="EH49">
        <f>IF(BL49&lt;=BK49,1,0)</f>
        <v>1</v>
      </c>
      <c r="EI49">
        <f>IF(CG49&lt;=CF49,1,0)</f>
        <v>1</v>
      </c>
      <c r="EJ49">
        <f>IF(CJ49&lt;=CI49,1,0)</f>
        <v>1</v>
      </c>
      <c r="EK49">
        <f>IF(DE49&lt;=DD49,1,0)</f>
        <v>1</v>
      </c>
      <c r="EL49">
        <f>IF(DQ49&lt;=DP49,1,0)</f>
        <v>1</v>
      </c>
      <c r="EM49">
        <f>IF(DT49&lt;=DS49,1,0)</f>
        <v>1</v>
      </c>
      <c r="EN49">
        <f>SUM(EB49:EM49)</f>
        <v>12</v>
      </c>
    </row>
    <row r="50" spans="1:146" x14ac:dyDescent="0.25">
      <c r="A50" s="6"/>
      <c r="B50" s="16">
        <v>852</v>
      </c>
      <c r="C50" s="17" t="s">
        <v>85</v>
      </c>
      <c r="D50" s="6"/>
      <c r="E50" s="6"/>
      <c r="F50" s="9">
        <f t="shared" si="463"/>
        <v>0</v>
      </c>
      <c r="G50" s="9">
        <f t="shared" si="463"/>
        <v>0</v>
      </c>
      <c r="H50" s="13" t="e">
        <f t="shared" si="436"/>
        <v>#DIV/0!</v>
      </c>
      <c r="I50" s="7">
        <f t="shared" si="464"/>
        <v>0</v>
      </c>
      <c r="J50" s="7">
        <f t="shared" si="464"/>
        <v>0</v>
      </c>
      <c r="K50" s="13" t="e">
        <f t="shared" si="437"/>
        <v>#DIV/0!</v>
      </c>
      <c r="L50" s="7"/>
      <c r="M50" s="7"/>
      <c r="N50" s="13" t="e">
        <f t="shared" si="438"/>
        <v>#DIV/0!</v>
      </c>
      <c r="O50" s="6"/>
      <c r="P50" s="6"/>
      <c r="Q50" s="13" t="e">
        <f t="shared" si="439"/>
        <v>#DIV/0!</v>
      </c>
      <c r="R50" s="7"/>
      <c r="S50" s="7"/>
      <c r="T50" s="13" t="e">
        <f t="shared" si="440"/>
        <v>#DIV/0!</v>
      </c>
      <c r="U50" s="7">
        <f t="shared" si="468"/>
        <v>0</v>
      </c>
      <c r="V50" s="7">
        <f t="shared" si="468"/>
        <v>0</v>
      </c>
      <c r="W50" s="13" t="e">
        <f t="shared" si="441"/>
        <v>#DIV/0!</v>
      </c>
      <c r="X50" s="7"/>
      <c r="Y50" s="7"/>
      <c r="Z50" s="13" t="e">
        <f t="shared" si="442"/>
        <v>#DIV/0!</v>
      </c>
      <c r="AA50" s="7"/>
      <c r="AB50" s="7"/>
      <c r="AC50" s="13" t="e">
        <f t="shared" si="443"/>
        <v>#DIV/0!</v>
      </c>
      <c r="AD50" s="7"/>
      <c r="AE50" s="7"/>
      <c r="AF50" s="13" t="e">
        <f t="shared" si="444"/>
        <v>#DIV/0!</v>
      </c>
      <c r="AG50" s="7"/>
      <c r="AH50" s="7"/>
      <c r="AI50" s="13" t="e">
        <f t="shared" si="445"/>
        <v>#DIV/0!</v>
      </c>
      <c r="AJ50" s="7"/>
      <c r="AK50" s="7"/>
      <c r="AL50" s="13" t="e">
        <f t="shared" si="446"/>
        <v>#DIV/0!</v>
      </c>
      <c r="AM50" s="7"/>
      <c r="AN50" s="7"/>
      <c r="AO50" s="13" t="e">
        <f t="shared" si="447"/>
        <v>#DIV/0!</v>
      </c>
      <c r="AP50" s="7"/>
      <c r="AQ50" s="7"/>
      <c r="AR50" s="13" t="e">
        <f t="shared" si="448"/>
        <v>#DIV/0!</v>
      </c>
      <c r="AS50" s="13"/>
      <c r="AT50" s="13"/>
      <c r="AU50" s="13"/>
      <c r="AV50" s="7"/>
      <c r="AW50" s="7"/>
      <c r="AX50" s="13" t="e">
        <f t="shared" si="449"/>
        <v>#DIV/0!</v>
      </c>
      <c r="AY50" s="13"/>
      <c r="AZ50" s="13"/>
      <c r="BA50" s="13" t="e">
        <f t="shared" si="450"/>
        <v>#DIV/0!</v>
      </c>
      <c r="BB50" s="13"/>
      <c r="BC50" s="13"/>
      <c r="BD50" s="13" t="e">
        <f t="shared" si="451"/>
        <v>#DIV/0!</v>
      </c>
      <c r="BE50" s="7"/>
      <c r="BF50" s="7"/>
      <c r="BG50" s="13" t="e">
        <f t="shared" si="452"/>
        <v>#DIV/0!</v>
      </c>
      <c r="BH50" s="13"/>
      <c r="BI50" s="13"/>
      <c r="BJ50" s="13"/>
      <c r="BK50" s="14"/>
      <c r="BL50" s="14"/>
      <c r="BM50" s="13" t="e">
        <f t="shared" si="453"/>
        <v>#DIV/0!</v>
      </c>
      <c r="BN50" s="7"/>
      <c r="BO50" s="7"/>
      <c r="BP50" s="13" t="e">
        <f t="shared" si="454"/>
        <v>#DIV/0!</v>
      </c>
      <c r="BQ50" s="7"/>
      <c r="BR50" s="7"/>
      <c r="BS50" s="13" t="e">
        <f t="shared" si="455"/>
        <v>#DIV/0!</v>
      </c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13" t="e">
        <f t="shared" si="456"/>
        <v>#DIV/0!</v>
      </c>
      <c r="CI50" s="7">
        <f t="shared" si="465"/>
        <v>0</v>
      </c>
      <c r="CJ50" s="7">
        <f t="shared" si="465"/>
        <v>0</v>
      </c>
      <c r="CK50" s="13" t="e">
        <f t="shared" si="457"/>
        <v>#DIV/0!</v>
      </c>
      <c r="CL50" s="28"/>
      <c r="CM50" s="7"/>
      <c r="CN50" s="13" t="e">
        <f t="shared" si="458"/>
        <v>#DIV/0!</v>
      </c>
      <c r="CO50" s="28"/>
      <c r="CP50" s="7"/>
      <c r="CQ50" s="13" t="e">
        <f t="shared" si="459"/>
        <v>#DIV/0!</v>
      </c>
      <c r="CR50" s="28"/>
      <c r="CS50" s="7"/>
      <c r="CT50" s="13" t="e">
        <f t="shared" si="460"/>
        <v>#DIV/0!</v>
      </c>
      <c r="CU50" s="28"/>
      <c r="CV50" s="7"/>
      <c r="CW50" s="13" t="e">
        <f t="shared" si="461"/>
        <v>#DIV/0!</v>
      </c>
      <c r="CX50" s="28"/>
      <c r="CY50" s="7"/>
      <c r="CZ50" s="13" t="e">
        <f t="shared" si="462"/>
        <v>#DIV/0!</v>
      </c>
      <c r="DA50" s="7">
        <f t="shared" si="466"/>
        <v>0</v>
      </c>
      <c r="DB50" s="7">
        <f t="shared" si="466"/>
        <v>0</v>
      </c>
      <c r="DC50" s="13" t="e">
        <f t="shared" si="426"/>
        <v>#DIV/0!</v>
      </c>
      <c r="DD50" s="7"/>
      <c r="DE50" s="7"/>
      <c r="DF50" s="13" t="e">
        <f t="shared" si="427"/>
        <v>#DIV/0!</v>
      </c>
      <c r="DG50" s="7"/>
      <c r="DH50" s="7"/>
      <c r="DI50" s="13" t="e">
        <f t="shared" si="428"/>
        <v>#DIV/0!</v>
      </c>
      <c r="DJ50" s="7"/>
      <c r="DK50" s="7"/>
      <c r="DL50" s="13" t="e">
        <f t="shared" si="429"/>
        <v>#DIV/0!</v>
      </c>
      <c r="DM50" s="7"/>
      <c r="DN50" s="7"/>
      <c r="DO50" s="13" t="e">
        <f t="shared" si="430"/>
        <v>#DIV/0!</v>
      </c>
      <c r="DP50" s="7"/>
      <c r="DQ50" s="7"/>
      <c r="DR50" s="13" t="e">
        <f t="shared" si="431"/>
        <v>#DIV/0!</v>
      </c>
      <c r="DS50" s="28"/>
      <c r="DT50" s="7"/>
      <c r="DU50" s="13" t="e">
        <f t="shared" si="432"/>
        <v>#DIV/0!</v>
      </c>
      <c r="DV50" s="13"/>
      <c r="DW50" s="13"/>
      <c r="DX50" s="13" t="e">
        <f t="shared" si="433"/>
        <v>#DIV/0!</v>
      </c>
      <c r="DY50" s="7">
        <f t="shared" si="467"/>
        <v>0</v>
      </c>
      <c r="DZ50" s="7">
        <f t="shared" si="467"/>
        <v>0</v>
      </c>
      <c r="EA50" s="13" t="e">
        <f t="shared" si="435"/>
        <v>#DIV/0!</v>
      </c>
      <c r="EB50">
        <f>IF(M50&lt;=L50,1,0)</f>
        <v>1</v>
      </c>
      <c r="EC50">
        <f>IF(S50&lt;=R50,1,0)</f>
        <v>1</v>
      </c>
      <c r="ED50">
        <f>IF(Y50&lt;=X50,1,0)</f>
        <v>1</v>
      </c>
      <c r="EE50">
        <f>IF(AE50&lt;=AD50,1,0)</f>
        <v>1</v>
      </c>
      <c r="EF50">
        <f>IF(AN50&lt;=AM50,1,0)</f>
        <v>1</v>
      </c>
      <c r="EG50">
        <f>IF(AQ50&lt;=AP50,1,0)</f>
        <v>1</v>
      </c>
      <c r="EH50">
        <f>IF(BL50&lt;=BK50,1,0)</f>
        <v>1</v>
      </c>
      <c r="EI50">
        <f>IF(CG50&lt;=CF50,1,0)</f>
        <v>1</v>
      </c>
      <c r="EJ50">
        <f>IF(CJ50&lt;=CI50,1,0)</f>
        <v>1</v>
      </c>
      <c r="EK50">
        <f>IF(DE50&lt;=DD50,1,0)</f>
        <v>1</v>
      </c>
      <c r="EL50">
        <f>IF(DQ50&lt;=DP50,1,0)</f>
        <v>1</v>
      </c>
      <c r="EM50">
        <f>IF(DT50&lt;=DS50,1,0)</f>
        <v>1</v>
      </c>
      <c r="EN50">
        <f>SUM(EB50:EM50)</f>
        <v>12</v>
      </c>
    </row>
    <row r="51" spans="1:146" x14ac:dyDescent="0.25">
      <c r="A51" s="6"/>
      <c r="B51" s="16">
        <v>853</v>
      </c>
      <c r="C51" s="17" t="s">
        <v>86</v>
      </c>
      <c r="D51" s="6"/>
      <c r="E51" s="6"/>
      <c r="F51" s="9">
        <f t="shared" si="463"/>
        <v>0</v>
      </c>
      <c r="G51" s="9">
        <f t="shared" si="463"/>
        <v>0</v>
      </c>
      <c r="H51" s="13" t="e">
        <f t="shared" si="436"/>
        <v>#DIV/0!</v>
      </c>
      <c r="I51" s="7">
        <f t="shared" si="464"/>
        <v>0</v>
      </c>
      <c r="J51" s="7">
        <f t="shared" si="464"/>
        <v>0</v>
      </c>
      <c r="K51" s="13" t="e">
        <f t="shared" si="437"/>
        <v>#DIV/0!</v>
      </c>
      <c r="L51" s="7"/>
      <c r="M51" s="7"/>
      <c r="N51" s="13" t="e">
        <f t="shared" si="438"/>
        <v>#DIV/0!</v>
      </c>
      <c r="O51" s="6"/>
      <c r="P51" s="6"/>
      <c r="Q51" s="13" t="e">
        <f t="shared" si="439"/>
        <v>#DIV/0!</v>
      </c>
      <c r="R51" s="7"/>
      <c r="S51" s="7"/>
      <c r="T51" s="13" t="e">
        <f t="shared" si="440"/>
        <v>#DIV/0!</v>
      </c>
      <c r="U51" s="7">
        <f t="shared" si="468"/>
        <v>0</v>
      </c>
      <c r="V51" s="7">
        <f t="shared" si="468"/>
        <v>0</v>
      </c>
      <c r="W51" s="13" t="e">
        <f t="shared" si="441"/>
        <v>#DIV/0!</v>
      </c>
      <c r="X51" s="7"/>
      <c r="Y51" s="7"/>
      <c r="Z51" s="13" t="e">
        <f t="shared" si="442"/>
        <v>#DIV/0!</v>
      </c>
      <c r="AA51" s="7"/>
      <c r="AB51" s="7"/>
      <c r="AC51" s="13" t="e">
        <f t="shared" si="443"/>
        <v>#DIV/0!</v>
      </c>
      <c r="AD51" s="7"/>
      <c r="AE51" s="7"/>
      <c r="AF51" s="13" t="e">
        <f t="shared" si="444"/>
        <v>#DIV/0!</v>
      </c>
      <c r="AG51" s="7"/>
      <c r="AH51" s="7"/>
      <c r="AI51" s="13" t="e">
        <f t="shared" si="445"/>
        <v>#DIV/0!</v>
      </c>
      <c r="AJ51" s="7"/>
      <c r="AK51" s="7"/>
      <c r="AL51" s="13" t="e">
        <f t="shared" si="446"/>
        <v>#DIV/0!</v>
      </c>
      <c r="AM51" s="7"/>
      <c r="AN51" s="7"/>
      <c r="AO51" s="13" t="e">
        <f t="shared" si="447"/>
        <v>#DIV/0!</v>
      </c>
      <c r="AP51" s="7"/>
      <c r="AQ51" s="7"/>
      <c r="AR51" s="13" t="e">
        <f t="shared" si="448"/>
        <v>#DIV/0!</v>
      </c>
      <c r="AS51" s="13"/>
      <c r="AT51" s="13"/>
      <c r="AU51" s="13"/>
      <c r="AV51" s="7"/>
      <c r="AW51" s="7"/>
      <c r="AX51" s="13" t="e">
        <f t="shared" si="449"/>
        <v>#DIV/0!</v>
      </c>
      <c r="AY51" s="13"/>
      <c r="AZ51" s="13"/>
      <c r="BA51" s="13" t="e">
        <f t="shared" si="450"/>
        <v>#DIV/0!</v>
      </c>
      <c r="BB51" s="13"/>
      <c r="BC51" s="13"/>
      <c r="BD51" s="13" t="e">
        <f t="shared" si="451"/>
        <v>#DIV/0!</v>
      </c>
      <c r="BE51" s="7"/>
      <c r="BF51" s="7"/>
      <c r="BG51" s="13" t="e">
        <f t="shared" si="452"/>
        <v>#DIV/0!</v>
      </c>
      <c r="BH51" s="13"/>
      <c r="BI51" s="13"/>
      <c r="BJ51" s="13"/>
      <c r="BK51" s="14"/>
      <c r="BL51" s="14"/>
      <c r="BM51" s="13" t="e">
        <f t="shared" si="453"/>
        <v>#DIV/0!</v>
      </c>
      <c r="BN51" s="7"/>
      <c r="BO51" s="7"/>
      <c r="BP51" s="13" t="e">
        <f t="shared" si="454"/>
        <v>#DIV/0!</v>
      </c>
      <c r="BQ51" s="7"/>
      <c r="BR51" s="7"/>
      <c r="BS51" s="13" t="e">
        <f t="shared" si="455"/>
        <v>#DIV/0!</v>
      </c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13" t="e">
        <f t="shared" si="456"/>
        <v>#DIV/0!</v>
      </c>
      <c r="CI51" s="7">
        <f t="shared" si="465"/>
        <v>0</v>
      </c>
      <c r="CJ51" s="7">
        <f t="shared" si="465"/>
        <v>0</v>
      </c>
      <c r="CK51" s="13" t="e">
        <f t="shared" si="457"/>
        <v>#DIV/0!</v>
      </c>
      <c r="CL51" s="28"/>
      <c r="CM51" s="7"/>
      <c r="CN51" s="13" t="e">
        <f t="shared" si="458"/>
        <v>#DIV/0!</v>
      </c>
      <c r="CO51" s="28"/>
      <c r="CP51" s="7"/>
      <c r="CQ51" s="13" t="e">
        <f t="shared" si="459"/>
        <v>#DIV/0!</v>
      </c>
      <c r="CR51" s="28"/>
      <c r="CS51" s="7"/>
      <c r="CT51" s="13" t="e">
        <f t="shared" si="460"/>
        <v>#DIV/0!</v>
      </c>
      <c r="CU51" s="28"/>
      <c r="CV51" s="7"/>
      <c r="CW51" s="13" t="e">
        <f t="shared" si="461"/>
        <v>#DIV/0!</v>
      </c>
      <c r="CX51" s="28"/>
      <c r="CY51" s="7"/>
      <c r="CZ51" s="13" t="e">
        <f t="shared" si="462"/>
        <v>#DIV/0!</v>
      </c>
      <c r="DA51" s="7">
        <f t="shared" si="466"/>
        <v>0</v>
      </c>
      <c r="DB51" s="7">
        <f t="shared" si="466"/>
        <v>0</v>
      </c>
      <c r="DC51" s="13" t="e">
        <f t="shared" si="426"/>
        <v>#DIV/0!</v>
      </c>
      <c r="DD51" s="7"/>
      <c r="DE51" s="7"/>
      <c r="DF51" s="13" t="e">
        <f t="shared" si="427"/>
        <v>#DIV/0!</v>
      </c>
      <c r="DG51" s="7"/>
      <c r="DH51" s="7"/>
      <c r="DI51" s="13" t="e">
        <f t="shared" si="428"/>
        <v>#DIV/0!</v>
      </c>
      <c r="DJ51" s="7"/>
      <c r="DK51" s="7"/>
      <c r="DL51" s="13" t="e">
        <f t="shared" si="429"/>
        <v>#DIV/0!</v>
      </c>
      <c r="DM51" s="7"/>
      <c r="DN51" s="7"/>
      <c r="DO51" s="13" t="e">
        <f t="shared" si="430"/>
        <v>#DIV/0!</v>
      </c>
      <c r="DP51" s="7"/>
      <c r="DQ51" s="7"/>
      <c r="DR51" s="13" t="e">
        <f t="shared" si="431"/>
        <v>#DIV/0!</v>
      </c>
      <c r="DS51" s="28"/>
      <c r="DT51" s="7"/>
      <c r="DU51" s="13" t="e">
        <f t="shared" si="432"/>
        <v>#DIV/0!</v>
      </c>
      <c r="DV51" s="13"/>
      <c r="DW51" s="13"/>
      <c r="DX51" s="13" t="e">
        <f t="shared" si="433"/>
        <v>#DIV/0!</v>
      </c>
      <c r="DY51" s="7">
        <f t="shared" si="467"/>
        <v>0</v>
      </c>
      <c r="DZ51" s="7">
        <f t="shared" si="467"/>
        <v>0</v>
      </c>
      <c r="EA51" s="13" t="e">
        <f t="shared" si="435"/>
        <v>#DIV/0!</v>
      </c>
      <c r="EB51">
        <f>IF(M51&lt;=L51,1,0)</f>
        <v>1</v>
      </c>
      <c r="EC51">
        <f>IF(S51&lt;=R51,1,0)</f>
        <v>1</v>
      </c>
      <c r="ED51">
        <f>IF(Y51&lt;=X51,1,0)</f>
        <v>1</v>
      </c>
      <c r="EE51">
        <f>IF(AE51&lt;=AD51,1,0)</f>
        <v>1</v>
      </c>
      <c r="EF51">
        <f>IF(AN51&lt;=AM51,1,0)</f>
        <v>1</v>
      </c>
      <c r="EG51">
        <f>IF(AQ51&lt;=AP51,1,0)</f>
        <v>1</v>
      </c>
      <c r="EH51">
        <f>IF(BL51&lt;=BK51,1,0)</f>
        <v>1</v>
      </c>
      <c r="EI51">
        <f>IF(CG51&lt;=CF51,1,0)</f>
        <v>1</v>
      </c>
      <c r="EJ51">
        <f>IF(CJ51&lt;=CI51,1,0)</f>
        <v>1</v>
      </c>
      <c r="EK51">
        <f>IF(DE51&lt;=DD51,1,0)</f>
        <v>1</v>
      </c>
      <c r="EL51">
        <f>IF(DQ51&lt;=DP51,1,0)</f>
        <v>1</v>
      </c>
      <c r="EM51">
        <f>IF(DT51&lt;=DS51,1,0)</f>
        <v>1</v>
      </c>
      <c r="EN51">
        <f>SUM(EB51:EM51)</f>
        <v>12</v>
      </c>
    </row>
    <row r="52" spans="1:146" x14ac:dyDescent="0.25">
      <c r="A52" s="6"/>
      <c r="B52" s="52">
        <v>612</v>
      </c>
      <c r="C52" s="17" t="s">
        <v>89</v>
      </c>
      <c r="D52" s="6"/>
      <c r="E52" s="6"/>
      <c r="F52" s="9">
        <f t="shared" si="463"/>
        <v>0</v>
      </c>
      <c r="G52" s="9">
        <f t="shared" si="463"/>
        <v>0</v>
      </c>
      <c r="H52" s="13" t="e">
        <f t="shared" si="436"/>
        <v>#DIV/0!</v>
      </c>
      <c r="I52" s="7">
        <f t="shared" si="464"/>
        <v>0</v>
      </c>
      <c r="J52" s="7">
        <f t="shared" si="464"/>
        <v>0</v>
      </c>
      <c r="K52" s="13" t="e">
        <f t="shared" si="437"/>
        <v>#DIV/0!</v>
      </c>
      <c r="L52" s="7"/>
      <c r="M52" s="7"/>
      <c r="N52" s="13" t="e">
        <f t="shared" si="438"/>
        <v>#DIV/0!</v>
      </c>
      <c r="O52" s="6"/>
      <c r="P52" s="6"/>
      <c r="Q52" s="13" t="e">
        <f t="shared" si="439"/>
        <v>#DIV/0!</v>
      </c>
      <c r="R52" s="7"/>
      <c r="S52" s="7"/>
      <c r="T52" s="13" t="e">
        <f t="shared" si="440"/>
        <v>#DIV/0!</v>
      </c>
      <c r="U52" s="7">
        <f t="shared" si="468"/>
        <v>0</v>
      </c>
      <c r="V52" s="7">
        <f t="shared" si="468"/>
        <v>0</v>
      </c>
      <c r="W52" s="13" t="e">
        <f t="shared" si="441"/>
        <v>#DIV/0!</v>
      </c>
      <c r="X52" s="7"/>
      <c r="Y52" s="7"/>
      <c r="Z52" s="13" t="e">
        <f t="shared" si="442"/>
        <v>#DIV/0!</v>
      </c>
      <c r="AA52" s="7"/>
      <c r="AB52" s="7"/>
      <c r="AC52" s="13" t="e">
        <f t="shared" si="443"/>
        <v>#DIV/0!</v>
      </c>
      <c r="AD52" s="7"/>
      <c r="AE52" s="7"/>
      <c r="AF52" s="13" t="e">
        <f t="shared" si="444"/>
        <v>#DIV/0!</v>
      </c>
      <c r="AG52" s="7"/>
      <c r="AH52" s="7"/>
      <c r="AI52" s="13" t="e">
        <f t="shared" si="445"/>
        <v>#DIV/0!</v>
      </c>
      <c r="AJ52" s="7"/>
      <c r="AK52" s="7"/>
      <c r="AL52" s="13" t="e">
        <f t="shared" si="446"/>
        <v>#DIV/0!</v>
      </c>
      <c r="AM52" s="7"/>
      <c r="AN52" s="7"/>
      <c r="AO52" s="13" t="e">
        <f t="shared" si="447"/>
        <v>#DIV/0!</v>
      </c>
      <c r="AP52" s="7"/>
      <c r="AQ52" s="7"/>
      <c r="AR52" s="13" t="e">
        <f t="shared" si="448"/>
        <v>#DIV/0!</v>
      </c>
      <c r="AS52" s="13"/>
      <c r="AT52" s="13"/>
      <c r="AU52" s="13"/>
      <c r="AV52" s="7"/>
      <c r="AW52" s="7"/>
      <c r="AX52" s="13" t="e">
        <f t="shared" si="449"/>
        <v>#DIV/0!</v>
      </c>
      <c r="AY52" s="13"/>
      <c r="AZ52" s="13"/>
      <c r="BA52" s="13" t="e">
        <f t="shared" si="450"/>
        <v>#DIV/0!</v>
      </c>
      <c r="BB52" s="13">
        <f>BE52</f>
        <v>0</v>
      </c>
      <c r="BC52" s="13">
        <f>BF52</f>
        <v>0</v>
      </c>
      <c r="BD52" s="13" t="e">
        <f t="shared" si="451"/>
        <v>#DIV/0!</v>
      </c>
      <c r="BE52" s="7"/>
      <c r="BF52" s="7"/>
      <c r="BG52" s="13" t="e">
        <f t="shared" si="452"/>
        <v>#DIV/0!</v>
      </c>
      <c r="BH52" s="13"/>
      <c r="BI52" s="13"/>
      <c r="BJ52" s="13"/>
      <c r="BK52" s="14"/>
      <c r="BL52" s="14"/>
      <c r="BM52" s="13" t="e">
        <f t="shared" si="453"/>
        <v>#DIV/0!</v>
      </c>
      <c r="BN52" s="7">
        <f>BQ52+CF52</f>
        <v>0</v>
      </c>
      <c r="BO52" s="7">
        <f>BR52+CG52</f>
        <v>0</v>
      </c>
      <c r="BP52" s="13" t="e">
        <f t="shared" si="454"/>
        <v>#DIV/0!</v>
      </c>
      <c r="BQ52" s="7"/>
      <c r="BR52" s="7"/>
      <c r="BS52" s="13" t="e">
        <f t="shared" si="455"/>
        <v>#DIV/0!</v>
      </c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13" t="e">
        <f t="shared" si="456"/>
        <v>#DIV/0!</v>
      </c>
      <c r="CI52" s="7">
        <f t="shared" si="465"/>
        <v>0</v>
      </c>
      <c r="CJ52" s="7">
        <f t="shared" si="465"/>
        <v>0</v>
      </c>
      <c r="CK52" s="13" t="e">
        <f t="shared" si="457"/>
        <v>#DIV/0!</v>
      </c>
      <c r="CL52" s="7"/>
      <c r="CM52" s="7"/>
      <c r="CN52" s="13" t="e">
        <f t="shared" si="458"/>
        <v>#DIV/0!</v>
      </c>
      <c r="CO52" s="7"/>
      <c r="CP52" s="7"/>
      <c r="CQ52" s="13" t="e">
        <f t="shared" si="459"/>
        <v>#DIV/0!</v>
      </c>
      <c r="CR52" s="7"/>
      <c r="CS52" s="7"/>
      <c r="CT52" s="13" t="e">
        <f t="shared" si="460"/>
        <v>#DIV/0!</v>
      </c>
      <c r="CU52" s="7"/>
      <c r="CV52" s="7"/>
      <c r="CW52" s="13" t="e">
        <f t="shared" si="461"/>
        <v>#DIV/0!</v>
      </c>
      <c r="CX52" s="7"/>
      <c r="CY52" s="7"/>
      <c r="CZ52" s="13" t="e">
        <f t="shared" si="462"/>
        <v>#DIV/0!</v>
      </c>
      <c r="DA52" s="7">
        <f t="shared" si="466"/>
        <v>133600</v>
      </c>
      <c r="DB52" s="7">
        <f t="shared" si="466"/>
        <v>0</v>
      </c>
      <c r="DC52" s="13">
        <f t="shared" si="426"/>
        <v>0</v>
      </c>
      <c r="DD52" s="7"/>
      <c r="DE52" s="7"/>
      <c r="DF52" s="13" t="e">
        <f t="shared" si="427"/>
        <v>#DIV/0!</v>
      </c>
      <c r="DG52" s="7"/>
      <c r="DH52" s="7"/>
      <c r="DI52" s="13" t="e">
        <f t="shared" si="428"/>
        <v>#DIV/0!</v>
      </c>
      <c r="DJ52" s="7"/>
      <c r="DK52" s="7"/>
      <c r="DL52" s="13" t="e">
        <f t="shared" si="429"/>
        <v>#DIV/0!</v>
      </c>
      <c r="DM52" s="7"/>
      <c r="DN52" s="7"/>
      <c r="DO52" s="13" t="e">
        <f t="shared" si="430"/>
        <v>#DIV/0!</v>
      </c>
      <c r="DP52" s="7"/>
      <c r="DQ52" s="7"/>
      <c r="DR52" s="13" t="e">
        <f t="shared" si="431"/>
        <v>#DIV/0!</v>
      </c>
      <c r="DS52" s="7">
        <v>133600</v>
      </c>
      <c r="DT52" s="7"/>
      <c r="DU52" s="13">
        <f t="shared" si="432"/>
        <v>0</v>
      </c>
      <c r="DV52" s="13"/>
      <c r="DW52" s="13"/>
      <c r="DX52" s="13" t="e">
        <f t="shared" si="433"/>
        <v>#DIV/0!</v>
      </c>
      <c r="DY52" s="7">
        <f t="shared" si="467"/>
        <v>133600</v>
      </c>
      <c r="DZ52" s="7">
        <f t="shared" si="467"/>
        <v>0</v>
      </c>
      <c r="EA52" s="13">
        <f t="shared" si="435"/>
        <v>0</v>
      </c>
      <c r="EB52">
        <f t="shared" ref="EB52:EB59" si="469">IF(M52&lt;=L52,1,0)</f>
        <v>1</v>
      </c>
      <c r="EC52">
        <f t="shared" ref="EC52:EC59" si="470">IF(S52&lt;=R52,1,0)</f>
        <v>1</v>
      </c>
      <c r="ED52">
        <f t="shared" ref="ED52:ED59" si="471">IF(Y52&lt;=X52,1,0)</f>
        <v>1</v>
      </c>
      <c r="EE52">
        <f t="shared" ref="EE52:EE59" si="472">IF(AE52&lt;=AD52,1,0)</f>
        <v>1</v>
      </c>
      <c r="EF52">
        <f t="shared" ref="EF52:EF59" si="473">IF(AN52&lt;=AM52,1,0)</f>
        <v>1</v>
      </c>
      <c r="EG52">
        <f t="shared" ref="EG52:EG59" si="474">IF(AQ52&lt;=AP52,1,0)</f>
        <v>1</v>
      </c>
      <c r="EH52">
        <f t="shared" ref="EH52:EH59" si="475">IF(BL52&lt;=BK52,1,0)</f>
        <v>1</v>
      </c>
      <c r="EI52">
        <f t="shared" ref="EI52:EI59" si="476">IF(CG52&lt;=CF52,1,0)</f>
        <v>1</v>
      </c>
      <c r="EJ52">
        <f t="shared" ref="EJ52:EJ59" si="477">IF(CJ52&lt;=CI52,1,0)</f>
        <v>1</v>
      </c>
      <c r="EK52">
        <f t="shared" ref="EK52:EK59" si="478">IF(DE52&lt;=DD52,1,0)</f>
        <v>1</v>
      </c>
      <c r="EL52">
        <f t="shared" ref="EL52:EL59" si="479">IF(DQ52&lt;=DP52,1,0)</f>
        <v>1</v>
      </c>
      <c r="EM52">
        <f t="shared" ref="EM52:EM59" si="480">IF(DT52&lt;=DS52,1,0)</f>
        <v>1</v>
      </c>
      <c r="EN52">
        <f t="shared" ref="EN52:EN59" si="481">SUM(EB52:EM52)</f>
        <v>12</v>
      </c>
    </row>
    <row r="53" spans="1:146" x14ac:dyDescent="0.25">
      <c r="A53" s="6" t="s">
        <v>70</v>
      </c>
      <c r="B53" s="16">
        <v>611</v>
      </c>
      <c r="C53" s="6" t="s">
        <v>72</v>
      </c>
      <c r="D53" s="6"/>
      <c r="E53" s="6"/>
      <c r="F53" s="9">
        <f t="shared" si="463"/>
        <v>0</v>
      </c>
      <c r="G53" s="9">
        <f t="shared" si="463"/>
        <v>0</v>
      </c>
      <c r="H53" s="13" t="e">
        <f t="shared" si="436"/>
        <v>#DIV/0!</v>
      </c>
      <c r="I53" s="7">
        <f t="shared" si="464"/>
        <v>0</v>
      </c>
      <c r="J53" s="7">
        <f t="shared" si="464"/>
        <v>0</v>
      </c>
      <c r="K53" s="13" t="e">
        <f t="shared" si="437"/>
        <v>#DIV/0!</v>
      </c>
      <c r="L53" s="7"/>
      <c r="M53" s="7"/>
      <c r="N53" s="13" t="e">
        <f t="shared" si="438"/>
        <v>#DIV/0!</v>
      </c>
      <c r="O53" s="6"/>
      <c r="P53" s="6"/>
      <c r="Q53" s="13" t="e">
        <f t="shared" si="439"/>
        <v>#DIV/0!</v>
      </c>
      <c r="R53" s="7"/>
      <c r="S53" s="7"/>
      <c r="T53" s="13" t="e">
        <f t="shared" si="440"/>
        <v>#DIV/0!</v>
      </c>
      <c r="U53" s="7">
        <f t="shared" si="468"/>
        <v>0</v>
      </c>
      <c r="V53" s="7">
        <f t="shared" si="468"/>
        <v>0</v>
      </c>
      <c r="W53" s="13" t="e">
        <f t="shared" si="441"/>
        <v>#DIV/0!</v>
      </c>
      <c r="X53" s="7"/>
      <c r="Y53" s="7"/>
      <c r="Z53" s="13" t="e">
        <f t="shared" si="442"/>
        <v>#DIV/0!</v>
      </c>
      <c r="AA53" s="7"/>
      <c r="AB53" s="7"/>
      <c r="AC53" s="13" t="e">
        <f t="shared" si="443"/>
        <v>#DIV/0!</v>
      </c>
      <c r="AD53" s="7"/>
      <c r="AE53" s="7"/>
      <c r="AF53" s="13" t="e">
        <f t="shared" si="444"/>
        <v>#DIV/0!</v>
      </c>
      <c r="AG53" s="7"/>
      <c r="AH53" s="7"/>
      <c r="AI53" s="13" t="e">
        <f t="shared" si="445"/>
        <v>#DIV/0!</v>
      </c>
      <c r="AJ53" s="7"/>
      <c r="AK53" s="7"/>
      <c r="AL53" s="13" t="e">
        <f t="shared" si="446"/>
        <v>#DIV/0!</v>
      </c>
      <c r="AM53" s="7"/>
      <c r="AN53" s="7"/>
      <c r="AO53" s="13" t="e">
        <f t="shared" si="447"/>
        <v>#DIV/0!</v>
      </c>
      <c r="AP53" s="7"/>
      <c r="AQ53" s="7"/>
      <c r="AR53" s="13" t="e">
        <f t="shared" si="448"/>
        <v>#DIV/0!</v>
      </c>
      <c r="AS53" s="13"/>
      <c r="AT53" s="13"/>
      <c r="AU53" s="13"/>
      <c r="AV53" s="7"/>
      <c r="AW53" s="7"/>
      <c r="AX53" s="13" t="e">
        <f t="shared" si="449"/>
        <v>#DIV/0!</v>
      </c>
      <c r="AY53" s="13"/>
      <c r="AZ53" s="13"/>
      <c r="BA53" s="13" t="e">
        <f t="shared" si="450"/>
        <v>#DIV/0!</v>
      </c>
      <c r="BB53" s="13">
        <f>BE53</f>
        <v>0</v>
      </c>
      <c r="BC53" s="13">
        <f>BF53</f>
        <v>0</v>
      </c>
      <c r="BD53" s="13" t="e">
        <f t="shared" si="451"/>
        <v>#DIV/0!</v>
      </c>
      <c r="BE53" s="7"/>
      <c r="BF53" s="7"/>
      <c r="BG53" s="13" t="e">
        <f t="shared" si="452"/>
        <v>#DIV/0!</v>
      </c>
      <c r="BH53" s="13"/>
      <c r="BI53" s="13"/>
      <c r="BJ53" s="13"/>
      <c r="BK53" s="14"/>
      <c r="BL53" s="14"/>
      <c r="BM53" s="13" t="e">
        <f t="shared" si="453"/>
        <v>#DIV/0!</v>
      </c>
      <c r="BN53" s="7">
        <f>BQ53+CF53</f>
        <v>0</v>
      </c>
      <c r="BO53" s="7">
        <f>BR53+CG53</f>
        <v>0</v>
      </c>
      <c r="BP53" s="13" t="e">
        <f t="shared" si="454"/>
        <v>#DIV/0!</v>
      </c>
      <c r="BQ53" s="7"/>
      <c r="BR53" s="7"/>
      <c r="BS53" s="13" t="e">
        <f t="shared" si="455"/>
        <v>#DIV/0!</v>
      </c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13" t="e">
        <f t="shared" si="456"/>
        <v>#DIV/0!</v>
      </c>
      <c r="CI53" s="7">
        <f t="shared" si="465"/>
        <v>0</v>
      </c>
      <c r="CJ53" s="7">
        <f t="shared" si="465"/>
        <v>0</v>
      </c>
      <c r="CK53" s="13" t="e">
        <f t="shared" si="457"/>
        <v>#DIV/0!</v>
      </c>
      <c r="CL53" s="7"/>
      <c r="CM53" s="7"/>
      <c r="CN53" s="13" t="e">
        <f t="shared" si="458"/>
        <v>#DIV/0!</v>
      </c>
      <c r="CO53" s="7"/>
      <c r="CP53" s="7"/>
      <c r="CQ53" s="13" t="e">
        <f t="shared" si="459"/>
        <v>#DIV/0!</v>
      </c>
      <c r="CR53" s="7"/>
      <c r="CS53" s="7"/>
      <c r="CT53" s="13" t="e">
        <f t="shared" si="460"/>
        <v>#DIV/0!</v>
      </c>
      <c r="CU53" s="7"/>
      <c r="CV53" s="7"/>
      <c r="CW53" s="13" t="e">
        <f t="shared" si="461"/>
        <v>#DIV/0!</v>
      </c>
      <c r="CX53" s="7"/>
      <c r="CY53" s="7"/>
      <c r="CZ53" s="13" t="e">
        <f t="shared" si="462"/>
        <v>#DIV/0!</v>
      </c>
      <c r="DA53" s="7">
        <f t="shared" si="466"/>
        <v>0</v>
      </c>
      <c r="DB53" s="7">
        <f t="shared" si="466"/>
        <v>0</v>
      </c>
      <c r="DC53" s="13" t="e">
        <f t="shared" si="426"/>
        <v>#DIV/0!</v>
      </c>
      <c r="DD53" s="7"/>
      <c r="DE53" s="7"/>
      <c r="DF53" s="13" t="e">
        <f t="shared" si="427"/>
        <v>#DIV/0!</v>
      </c>
      <c r="DG53" s="7"/>
      <c r="DH53" s="7"/>
      <c r="DI53" s="13" t="e">
        <f t="shared" si="428"/>
        <v>#DIV/0!</v>
      </c>
      <c r="DJ53" s="7"/>
      <c r="DK53" s="7"/>
      <c r="DL53" s="13" t="e">
        <f t="shared" si="429"/>
        <v>#DIV/0!</v>
      </c>
      <c r="DM53" s="7"/>
      <c r="DN53" s="7"/>
      <c r="DO53" s="13" t="e">
        <f t="shared" si="430"/>
        <v>#DIV/0!</v>
      </c>
      <c r="DP53" s="7"/>
      <c r="DQ53" s="7"/>
      <c r="DR53" s="13" t="e">
        <f t="shared" si="431"/>
        <v>#DIV/0!</v>
      </c>
      <c r="DS53" s="7"/>
      <c r="DT53" s="7"/>
      <c r="DU53" s="13" t="e">
        <f t="shared" si="432"/>
        <v>#DIV/0!</v>
      </c>
      <c r="DV53" s="13"/>
      <c r="DW53" s="13"/>
      <c r="DX53" s="13" t="e">
        <f t="shared" si="433"/>
        <v>#DIV/0!</v>
      </c>
      <c r="DY53" s="7">
        <f t="shared" si="467"/>
        <v>0</v>
      </c>
      <c r="DZ53" s="7">
        <f t="shared" si="467"/>
        <v>0</v>
      </c>
      <c r="EA53" s="13" t="e">
        <f t="shared" si="435"/>
        <v>#DIV/0!</v>
      </c>
      <c r="EB53">
        <f t="shared" si="469"/>
        <v>1</v>
      </c>
      <c r="EC53">
        <f t="shared" si="470"/>
        <v>1</v>
      </c>
      <c r="ED53">
        <f t="shared" si="471"/>
        <v>1</v>
      </c>
      <c r="EE53">
        <f t="shared" si="472"/>
        <v>1</v>
      </c>
      <c r="EF53">
        <f t="shared" si="473"/>
        <v>1</v>
      </c>
      <c r="EG53">
        <f t="shared" si="474"/>
        <v>1</v>
      </c>
      <c r="EH53">
        <f t="shared" si="475"/>
        <v>1</v>
      </c>
      <c r="EI53">
        <f t="shared" si="476"/>
        <v>1</v>
      </c>
      <c r="EJ53">
        <f t="shared" si="477"/>
        <v>1</v>
      </c>
      <c r="EK53">
        <f t="shared" si="478"/>
        <v>1</v>
      </c>
      <c r="EL53">
        <f t="shared" si="479"/>
        <v>1</v>
      </c>
      <c r="EM53">
        <f t="shared" si="480"/>
        <v>1</v>
      </c>
      <c r="EN53">
        <f t="shared" si="481"/>
        <v>12</v>
      </c>
    </row>
    <row r="54" spans="1:146" x14ac:dyDescent="0.25">
      <c r="A54" s="6"/>
      <c r="B54" s="16">
        <v>851</v>
      </c>
      <c r="C54" s="17" t="s">
        <v>84</v>
      </c>
      <c r="D54" s="6"/>
      <c r="E54" s="6"/>
      <c r="F54" s="9">
        <f t="shared" si="463"/>
        <v>0</v>
      </c>
      <c r="G54" s="9">
        <f t="shared" si="463"/>
        <v>0</v>
      </c>
      <c r="H54" s="13" t="e">
        <f t="shared" si="436"/>
        <v>#DIV/0!</v>
      </c>
      <c r="I54" s="7">
        <f t="shared" si="464"/>
        <v>0</v>
      </c>
      <c r="J54" s="7">
        <f t="shared" si="464"/>
        <v>0</v>
      </c>
      <c r="K54" s="13" t="e">
        <f t="shared" si="437"/>
        <v>#DIV/0!</v>
      </c>
      <c r="L54" s="7"/>
      <c r="M54" s="7"/>
      <c r="N54" s="13" t="e">
        <f t="shared" si="438"/>
        <v>#DIV/0!</v>
      </c>
      <c r="O54" s="6"/>
      <c r="P54" s="6"/>
      <c r="Q54" s="13" t="e">
        <f t="shared" si="439"/>
        <v>#DIV/0!</v>
      </c>
      <c r="R54" s="7"/>
      <c r="S54" s="7"/>
      <c r="T54" s="13" t="e">
        <f t="shared" si="440"/>
        <v>#DIV/0!</v>
      </c>
      <c r="U54" s="7">
        <f t="shared" si="468"/>
        <v>0</v>
      </c>
      <c r="V54" s="7">
        <f t="shared" si="468"/>
        <v>0</v>
      </c>
      <c r="W54" s="13" t="e">
        <f t="shared" si="441"/>
        <v>#DIV/0!</v>
      </c>
      <c r="X54" s="7"/>
      <c r="Y54" s="7"/>
      <c r="Z54" s="13" t="e">
        <f t="shared" si="442"/>
        <v>#DIV/0!</v>
      </c>
      <c r="AA54" s="7"/>
      <c r="AB54" s="7"/>
      <c r="AC54" s="13" t="e">
        <f t="shared" si="443"/>
        <v>#DIV/0!</v>
      </c>
      <c r="AD54" s="7"/>
      <c r="AE54" s="7"/>
      <c r="AF54" s="13" t="e">
        <f t="shared" si="444"/>
        <v>#DIV/0!</v>
      </c>
      <c r="AG54" s="7"/>
      <c r="AH54" s="7"/>
      <c r="AI54" s="13" t="e">
        <f t="shared" si="445"/>
        <v>#DIV/0!</v>
      </c>
      <c r="AJ54" s="7"/>
      <c r="AK54" s="7"/>
      <c r="AL54" s="13" t="e">
        <f t="shared" si="446"/>
        <v>#DIV/0!</v>
      </c>
      <c r="AM54" s="7"/>
      <c r="AN54" s="7"/>
      <c r="AO54" s="13" t="e">
        <f t="shared" si="447"/>
        <v>#DIV/0!</v>
      </c>
      <c r="AP54" s="7"/>
      <c r="AQ54" s="7"/>
      <c r="AR54" s="13" t="e">
        <f t="shared" si="448"/>
        <v>#DIV/0!</v>
      </c>
      <c r="AS54" s="13"/>
      <c r="AT54" s="13"/>
      <c r="AU54" s="13"/>
      <c r="AV54" s="7"/>
      <c r="AW54" s="7"/>
      <c r="AX54" s="13" t="e">
        <f t="shared" si="449"/>
        <v>#DIV/0!</v>
      </c>
      <c r="AY54" s="13"/>
      <c r="AZ54" s="13"/>
      <c r="BA54" s="13" t="e">
        <f t="shared" si="450"/>
        <v>#DIV/0!</v>
      </c>
      <c r="BB54" s="13"/>
      <c r="BC54" s="13"/>
      <c r="BD54" s="13" t="e">
        <f t="shared" si="451"/>
        <v>#DIV/0!</v>
      </c>
      <c r="BE54" s="7"/>
      <c r="BF54" s="7"/>
      <c r="BG54" s="13" t="e">
        <f t="shared" si="452"/>
        <v>#DIV/0!</v>
      </c>
      <c r="BH54" s="13"/>
      <c r="BI54" s="13"/>
      <c r="BJ54" s="13"/>
      <c r="BK54" s="14"/>
      <c r="BL54" s="14"/>
      <c r="BM54" s="13" t="e">
        <f t="shared" si="453"/>
        <v>#DIV/0!</v>
      </c>
      <c r="BN54" s="7"/>
      <c r="BO54" s="7"/>
      <c r="BP54" s="13" t="e">
        <f t="shared" si="454"/>
        <v>#DIV/0!</v>
      </c>
      <c r="BQ54" s="7"/>
      <c r="BR54" s="7"/>
      <c r="BS54" s="13" t="e">
        <f t="shared" si="455"/>
        <v>#DIV/0!</v>
      </c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13" t="e">
        <f t="shared" si="456"/>
        <v>#DIV/0!</v>
      </c>
      <c r="CI54" s="7">
        <f t="shared" si="465"/>
        <v>0</v>
      </c>
      <c r="CJ54" s="7">
        <f t="shared" si="465"/>
        <v>0</v>
      </c>
      <c r="CK54" s="13" t="e">
        <f t="shared" si="457"/>
        <v>#DIV/0!</v>
      </c>
      <c r="CL54" s="7"/>
      <c r="CM54" s="7"/>
      <c r="CN54" s="13" t="e">
        <f t="shared" si="458"/>
        <v>#DIV/0!</v>
      </c>
      <c r="CO54" s="7"/>
      <c r="CP54" s="7"/>
      <c r="CQ54" s="13" t="e">
        <f t="shared" si="459"/>
        <v>#DIV/0!</v>
      </c>
      <c r="CR54" s="7"/>
      <c r="CS54" s="7"/>
      <c r="CT54" s="13" t="e">
        <f t="shared" si="460"/>
        <v>#DIV/0!</v>
      </c>
      <c r="CU54" s="7"/>
      <c r="CV54" s="7"/>
      <c r="CW54" s="13" t="e">
        <f t="shared" si="461"/>
        <v>#DIV/0!</v>
      </c>
      <c r="CX54" s="7"/>
      <c r="CY54" s="7"/>
      <c r="CZ54" s="13" t="e">
        <f t="shared" si="462"/>
        <v>#DIV/0!</v>
      </c>
      <c r="DA54" s="7">
        <f t="shared" si="466"/>
        <v>0</v>
      </c>
      <c r="DB54" s="7">
        <f t="shared" si="466"/>
        <v>0</v>
      </c>
      <c r="DC54" s="13" t="e">
        <f t="shared" si="426"/>
        <v>#DIV/0!</v>
      </c>
      <c r="DD54" s="7"/>
      <c r="DE54" s="7"/>
      <c r="DF54" s="13" t="e">
        <f t="shared" si="427"/>
        <v>#DIV/0!</v>
      </c>
      <c r="DG54" s="7"/>
      <c r="DH54" s="7"/>
      <c r="DI54" s="13" t="e">
        <f t="shared" si="428"/>
        <v>#DIV/0!</v>
      </c>
      <c r="DJ54" s="7"/>
      <c r="DK54" s="7"/>
      <c r="DL54" s="13" t="e">
        <f t="shared" si="429"/>
        <v>#DIV/0!</v>
      </c>
      <c r="DM54" s="7"/>
      <c r="DN54" s="7"/>
      <c r="DO54" s="13" t="e">
        <f t="shared" si="430"/>
        <v>#DIV/0!</v>
      </c>
      <c r="DP54" s="7"/>
      <c r="DQ54" s="7"/>
      <c r="DR54" s="13" t="e">
        <f t="shared" si="431"/>
        <v>#DIV/0!</v>
      </c>
      <c r="DS54" s="7"/>
      <c r="DT54" s="7"/>
      <c r="DU54" s="13" t="e">
        <f t="shared" si="432"/>
        <v>#DIV/0!</v>
      </c>
      <c r="DV54" s="13"/>
      <c r="DW54" s="13"/>
      <c r="DX54" s="13" t="e">
        <f t="shared" si="433"/>
        <v>#DIV/0!</v>
      </c>
      <c r="DY54" s="7">
        <f t="shared" si="467"/>
        <v>0</v>
      </c>
      <c r="DZ54" s="7">
        <f t="shared" si="467"/>
        <v>0</v>
      </c>
      <c r="EA54" s="13" t="e">
        <f t="shared" si="435"/>
        <v>#DIV/0!</v>
      </c>
      <c r="EB54">
        <f t="shared" si="469"/>
        <v>1</v>
      </c>
      <c r="EC54">
        <f t="shared" si="470"/>
        <v>1</v>
      </c>
      <c r="ED54">
        <f t="shared" si="471"/>
        <v>1</v>
      </c>
      <c r="EE54">
        <f t="shared" si="472"/>
        <v>1</v>
      </c>
      <c r="EF54">
        <f t="shared" si="473"/>
        <v>1</v>
      </c>
      <c r="EG54">
        <f t="shared" si="474"/>
        <v>1</v>
      </c>
      <c r="EH54">
        <f t="shared" si="475"/>
        <v>1</v>
      </c>
      <c r="EI54">
        <f t="shared" si="476"/>
        <v>1</v>
      </c>
      <c r="EJ54">
        <f t="shared" si="477"/>
        <v>1</v>
      </c>
      <c r="EK54">
        <f t="shared" si="478"/>
        <v>1</v>
      </c>
      <c r="EL54">
        <f t="shared" si="479"/>
        <v>1</v>
      </c>
      <c r="EM54">
        <f t="shared" si="480"/>
        <v>1</v>
      </c>
      <c r="EN54">
        <f t="shared" si="481"/>
        <v>12</v>
      </c>
    </row>
    <row r="55" spans="1:146" x14ac:dyDescent="0.25">
      <c r="A55" s="6"/>
      <c r="B55" s="16">
        <v>852</v>
      </c>
      <c r="C55" s="17" t="s">
        <v>85</v>
      </c>
      <c r="D55" s="6"/>
      <c r="E55" s="6"/>
      <c r="F55" s="9">
        <f t="shared" si="463"/>
        <v>0</v>
      </c>
      <c r="G55" s="9">
        <f t="shared" si="463"/>
        <v>0</v>
      </c>
      <c r="H55" s="13" t="e">
        <f t="shared" si="436"/>
        <v>#DIV/0!</v>
      </c>
      <c r="I55" s="7">
        <f t="shared" si="464"/>
        <v>0</v>
      </c>
      <c r="J55" s="7">
        <f t="shared" si="464"/>
        <v>0</v>
      </c>
      <c r="K55" s="13" t="e">
        <f t="shared" si="437"/>
        <v>#DIV/0!</v>
      </c>
      <c r="L55" s="7"/>
      <c r="M55" s="7"/>
      <c r="N55" s="13" t="e">
        <f t="shared" si="438"/>
        <v>#DIV/0!</v>
      </c>
      <c r="O55" s="6"/>
      <c r="P55" s="6"/>
      <c r="Q55" s="13" t="e">
        <f t="shared" si="439"/>
        <v>#DIV/0!</v>
      </c>
      <c r="R55" s="7"/>
      <c r="S55" s="7"/>
      <c r="T55" s="13" t="e">
        <f t="shared" si="440"/>
        <v>#DIV/0!</v>
      </c>
      <c r="U55" s="7">
        <f t="shared" si="468"/>
        <v>0</v>
      </c>
      <c r="V55" s="7">
        <f t="shared" si="468"/>
        <v>0</v>
      </c>
      <c r="W55" s="13" t="e">
        <f t="shared" si="441"/>
        <v>#DIV/0!</v>
      </c>
      <c r="X55" s="7"/>
      <c r="Y55" s="7"/>
      <c r="Z55" s="13" t="e">
        <f t="shared" si="442"/>
        <v>#DIV/0!</v>
      </c>
      <c r="AA55" s="7"/>
      <c r="AB55" s="7"/>
      <c r="AC55" s="13" t="e">
        <f t="shared" si="443"/>
        <v>#DIV/0!</v>
      </c>
      <c r="AD55" s="7"/>
      <c r="AE55" s="7"/>
      <c r="AF55" s="13" t="e">
        <f t="shared" si="444"/>
        <v>#DIV/0!</v>
      </c>
      <c r="AG55" s="7"/>
      <c r="AH55" s="7"/>
      <c r="AI55" s="13" t="e">
        <f t="shared" si="445"/>
        <v>#DIV/0!</v>
      </c>
      <c r="AJ55" s="7"/>
      <c r="AK55" s="7"/>
      <c r="AL55" s="13" t="e">
        <f t="shared" si="446"/>
        <v>#DIV/0!</v>
      </c>
      <c r="AM55" s="7"/>
      <c r="AN55" s="7"/>
      <c r="AO55" s="13" t="e">
        <f t="shared" si="447"/>
        <v>#DIV/0!</v>
      </c>
      <c r="AP55" s="7"/>
      <c r="AQ55" s="7"/>
      <c r="AR55" s="13" t="e">
        <f t="shared" si="448"/>
        <v>#DIV/0!</v>
      </c>
      <c r="AS55" s="13"/>
      <c r="AT55" s="13"/>
      <c r="AU55" s="13"/>
      <c r="AV55" s="7"/>
      <c r="AW55" s="7"/>
      <c r="AX55" s="13" t="e">
        <f t="shared" si="449"/>
        <v>#DIV/0!</v>
      </c>
      <c r="AY55" s="13"/>
      <c r="AZ55" s="13"/>
      <c r="BA55" s="13" t="e">
        <f t="shared" si="450"/>
        <v>#DIV/0!</v>
      </c>
      <c r="BB55" s="13"/>
      <c r="BC55" s="13"/>
      <c r="BD55" s="13" t="e">
        <f t="shared" si="451"/>
        <v>#DIV/0!</v>
      </c>
      <c r="BE55" s="7"/>
      <c r="BF55" s="7"/>
      <c r="BG55" s="13" t="e">
        <f t="shared" si="452"/>
        <v>#DIV/0!</v>
      </c>
      <c r="BH55" s="13"/>
      <c r="BI55" s="13"/>
      <c r="BJ55" s="13"/>
      <c r="BK55" s="14"/>
      <c r="BL55" s="14"/>
      <c r="BM55" s="13" t="e">
        <f t="shared" si="453"/>
        <v>#DIV/0!</v>
      </c>
      <c r="BN55" s="7"/>
      <c r="BO55" s="7"/>
      <c r="BP55" s="13" t="e">
        <f t="shared" si="454"/>
        <v>#DIV/0!</v>
      </c>
      <c r="BQ55" s="7"/>
      <c r="BR55" s="7"/>
      <c r="BS55" s="13" t="e">
        <f t="shared" si="455"/>
        <v>#DIV/0!</v>
      </c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13" t="e">
        <f t="shared" si="456"/>
        <v>#DIV/0!</v>
      </c>
      <c r="CI55" s="7">
        <f t="shared" si="465"/>
        <v>0</v>
      </c>
      <c r="CJ55" s="7">
        <f t="shared" si="465"/>
        <v>0</v>
      </c>
      <c r="CK55" s="13" t="e">
        <f t="shared" si="457"/>
        <v>#DIV/0!</v>
      </c>
      <c r="CL55" s="7"/>
      <c r="CM55" s="7"/>
      <c r="CN55" s="13" t="e">
        <f t="shared" si="458"/>
        <v>#DIV/0!</v>
      </c>
      <c r="CO55" s="7"/>
      <c r="CP55" s="7"/>
      <c r="CQ55" s="13" t="e">
        <f t="shared" si="459"/>
        <v>#DIV/0!</v>
      </c>
      <c r="CR55" s="7"/>
      <c r="CS55" s="7"/>
      <c r="CT55" s="13" t="e">
        <f t="shared" si="460"/>
        <v>#DIV/0!</v>
      </c>
      <c r="CU55" s="7"/>
      <c r="CV55" s="7"/>
      <c r="CW55" s="13" t="e">
        <f t="shared" si="461"/>
        <v>#DIV/0!</v>
      </c>
      <c r="CX55" s="7"/>
      <c r="CY55" s="7"/>
      <c r="CZ55" s="13" t="e">
        <f t="shared" si="462"/>
        <v>#DIV/0!</v>
      </c>
      <c r="DA55" s="7">
        <f t="shared" si="466"/>
        <v>0</v>
      </c>
      <c r="DB55" s="7">
        <f t="shared" si="466"/>
        <v>0</v>
      </c>
      <c r="DC55" s="13" t="e">
        <f t="shared" si="426"/>
        <v>#DIV/0!</v>
      </c>
      <c r="DD55" s="7"/>
      <c r="DE55" s="7"/>
      <c r="DF55" s="13" t="e">
        <f t="shared" si="427"/>
        <v>#DIV/0!</v>
      </c>
      <c r="DG55" s="7"/>
      <c r="DH55" s="7"/>
      <c r="DI55" s="13" t="e">
        <f t="shared" si="428"/>
        <v>#DIV/0!</v>
      </c>
      <c r="DJ55" s="7"/>
      <c r="DK55" s="7"/>
      <c r="DL55" s="13" t="e">
        <f t="shared" si="429"/>
        <v>#DIV/0!</v>
      </c>
      <c r="DM55" s="7"/>
      <c r="DN55" s="7"/>
      <c r="DO55" s="13" t="e">
        <f t="shared" si="430"/>
        <v>#DIV/0!</v>
      </c>
      <c r="DP55" s="7"/>
      <c r="DQ55" s="7"/>
      <c r="DR55" s="13" t="e">
        <f t="shared" si="431"/>
        <v>#DIV/0!</v>
      </c>
      <c r="DS55" s="7"/>
      <c r="DT55" s="7"/>
      <c r="DU55" s="13" t="e">
        <f t="shared" si="432"/>
        <v>#DIV/0!</v>
      </c>
      <c r="DV55" s="13"/>
      <c r="DW55" s="13"/>
      <c r="DX55" s="13" t="e">
        <f t="shared" si="433"/>
        <v>#DIV/0!</v>
      </c>
      <c r="DY55" s="7">
        <f t="shared" si="467"/>
        <v>0</v>
      </c>
      <c r="DZ55" s="7">
        <f t="shared" si="467"/>
        <v>0</v>
      </c>
      <c r="EA55" s="13" t="e">
        <f t="shared" si="435"/>
        <v>#DIV/0!</v>
      </c>
      <c r="EB55">
        <f t="shared" si="469"/>
        <v>1</v>
      </c>
      <c r="EC55">
        <f t="shared" si="470"/>
        <v>1</v>
      </c>
      <c r="ED55">
        <f t="shared" si="471"/>
        <v>1</v>
      </c>
      <c r="EE55">
        <f t="shared" si="472"/>
        <v>1</v>
      </c>
      <c r="EF55">
        <f t="shared" si="473"/>
        <v>1</v>
      </c>
      <c r="EG55">
        <f t="shared" si="474"/>
        <v>1</v>
      </c>
      <c r="EH55">
        <f t="shared" si="475"/>
        <v>1</v>
      </c>
      <c r="EI55">
        <f t="shared" si="476"/>
        <v>1</v>
      </c>
      <c r="EJ55">
        <f t="shared" si="477"/>
        <v>1</v>
      </c>
      <c r="EK55">
        <f t="shared" si="478"/>
        <v>1</v>
      </c>
      <c r="EL55">
        <f t="shared" si="479"/>
        <v>1</v>
      </c>
      <c r="EM55">
        <f t="shared" si="480"/>
        <v>1</v>
      </c>
      <c r="EN55">
        <f t="shared" si="481"/>
        <v>12</v>
      </c>
    </row>
    <row r="56" spans="1:146" ht="15.75" customHeight="1" x14ac:dyDescent="0.25">
      <c r="A56" s="31">
        <v>1000</v>
      </c>
      <c r="B56" s="30"/>
      <c r="C56" s="14" t="s">
        <v>73</v>
      </c>
      <c r="D56" s="14" t="e">
        <f>#REF!</f>
        <v>#REF!</v>
      </c>
      <c r="E56" s="14" t="e">
        <f>#REF!</f>
        <v>#REF!</v>
      </c>
      <c r="F56" s="11">
        <f>SUM(F57:F57)</f>
        <v>120000</v>
      </c>
      <c r="G56" s="11">
        <f>SUM(G57:G57)</f>
        <v>30000</v>
      </c>
      <c r="H56" s="13">
        <f t="shared" si="436"/>
        <v>25</v>
      </c>
      <c r="I56" s="11">
        <f>SUM(I57:I57)</f>
        <v>0</v>
      </c>
      <c r="J56" s="11">
        <f>SUM(J57:J57)</f>
        <v>0</v>
      </c>
      <c r="K56" s="13" t="e">
        <f t="shared" si="437"/>
        <v>#DIV/0!</v>
      </c>
      <c r="L56" s="11">
        <f>SUM(L57:L57)</f>
        <v>0</v>
      </c>
      <c r="M56" s="11">
        <f>SUM(M57:M57)</f>
        <v>0</v>
      </c>
      <c r="N56" s="13" t="e">
        <f t="shared" si="438"/>
        <v>#DIV/0!</v>
      </c>
      <c r="O56" s="11">
        <f>SUM(O57:O57)</f>
        <v>0</v>
      </c>
      <c r="P56" s="11">
        <f>SUM(P57:P57)</f>
        <v>0</v>
      </c>
      <c r="Q56" s="13" t="e">
        <f t="shared" si="439"/>
        <v>#DIV/0!</v>
      </c>
      <c r="R56" s="11">
        <f>SUM(R57:R57)</f>
        <v>0</v>
      </c>
      <c r="S56" s="11">
        <f>SUM(S57:S57)</f>
        <v>0</v>
      </c>
      <c r="T56" s="13" t="e">
        <f t="shared" si="440"/>
        <v>#DIV/0!</v>
      </c>
      <c r="U56" s="11">
        <f>SUM(U57:U57)</f>
        <v>0</v>
      </c>
      <c r="V56" s="11">
        <f>SUM(V57:V57)</f>
        <v>0</v>
      </c>
      <c r="W56" s="13" t="e">
        <f t="shared" si="441"/>
        <v>#DIV/0!</v>
      </c>
      <c r="X56" s="11">
        <f>SUM(X57:X57)</f>
        <v>0</v>
      </c>
      <c r="Y56" s="11">
        <f>SUM(Y57:Y57)</f>
        <v>0</v>
      </c>
      <c r="Z56" s="13" t="e">
        <f t="shared" si="442"/>
        <v>#DIV/0!</v>
      </c>
      <c r="AA56" s="11">
        <f>SUM(AA57:AA57)</f>
        <v>0</v>
      </c>
      <c r="AB56" s="11">
        <f>SUM(AB57:AB57)</f>
        <v>0</v>
      </c>
      <c r="AC56" s="13" t="e">
        <f t="shared" si="443"/>
        <v>#DIV/0!</v>
      </c>
      <c r="AD56" s="11">
        <f>SUM(AD57:AD57)</f>
        <v>0</v>
      </c>
      <c r="AE56" s="11">
        <f>SUM(AE57:AE57)</f>
        <v>0</v>
      </c>
      <c r="AF56" s="13" t="e">
        <f t="shared" si="444"/>
        <v>#DIV/0!</v>
      </c>
      <c r="AG56" s="11">
        <f>SUM(AG57:AG57)</f>
        <v>0</v>
      </c>
      <c r="AH56" s="11">
        <f>SUM(AH57:AH57)</f>
        <v>0</v>
      </c>
      <c r="AI56" s="13" t="e">
        <f t="shared" si="445"/>
        <v>#DIV/0!</v>
      </c>
      <c r="AJ56" s="11">
        <f>SUM(AJ57:AJ57)</f>
        <v>0</v>
      </c>
      <c r="AK56" s="11">
        <f>SUM(AK57:AK57)</f>
        <v>0</v>
      </c>
      <c r="AL56" s="13" t="e">
        <f t="shared" si="446"/>
        <v>#DIV/0!</v>
      </c>
      <c r="AM56" s="11">
        <f>SUM(AM57:AM57)</f>
        <v>0</v>
      </c>
      <c r="AN56" s="11">
        <f>SUM(AN57:AN57)</f>
        <v>0</v>
      </c>
      <c r="AO56" s="13" t="e">
        <f t="shared" si="447"/>
        <v>#DIV/0!</v>
      </c>
      <c r="AP56" s="11">
        <f>SUM(AP57:AP57)</f>
        <v>0</v>
      </c>
      <c r="AQ56" s="11">
        <f>SUM(AQ57:AQ57)</f>
        <v>0</v>
      </c>
      <c r="AR56" s="13" t="e">
        <f t="shared" si="448"/>
        <v>#DIV/0!</v>
      </c>
      <c r="AS56" s="13"/>
      <c r="AT56" s="13"/>
      <c r="AU56" s="13"/>
      <c r="AV56" s="11">
        <f>SUM(AV57:AV57)</f>
        <v>0</v>
      </c>
      <c r="AW56" s="11">
        <f>SUM(AW57:AW57)</f>
        <v>0</v>
      </c>
      <c r="AX56" s="13" t="e">
        <f t="shared" si="449"/>
        <v>#DIV/0!</v>
      </c>
      <c r="AY56" s="13"/>
      <c r="AZ56" s="13"/>
      <c r="BA56" s="13" t="e">
        <f t="shared" si="450"/>
        <v>#DIV/0!</v>
      </c>
      <c r="BB56" s="11">
        <f>SUM(BB57:BB57)</f>
        <v>0</v>
      </c>
      <c r="BC56" s="11">
        <f>SUM(BC57:BC57)</f>
        <v>0</v>
      </c>
      <c r="BD56" s="13" t="e">
        <f t="shared" si="451"/>
        <v>#DIV/0!</v>
      </c>
      <c r="BE56" s="11">
        <f>SUM(BE57:BE57)</f>
        <v>0</v>
      </c>
      <c r="BF56" s="11">
        <f>SUM(BF57:BF57)</f>
        <v>0</v>
      </c>
      <c r="BG56" s="13" t="e">
        <f t="shared" si="452"/>
        <v>#DIV/0!</v>
      </c>
      <c r="BH56" s="13"/>
      <c r="BI56" s="13"/>
      <c r="BJ56" s="13"/>
      <c r="BK56" s="11">
        <f>SUM(BK57:BK57)</f>
        <v>0</v>
      </c>
      <c r="BL56" s="11">
        <f>SUM(BL57:BL57)</f>
        <v>0</v>
      </c>
      <c r="BM56" s="13" t="e">
        <f t="shared" si="453"/>
        <v>#DIV/0!</v>
      </c>
      <c r="BN56" s="11">
        <f>SUM(BN57:BN57)</f>
        <v>120000</v>
      </c>
      <c r="BO56" s="11">
        <f>SUM(BO57:BO57)</f>
        <v>30000</v>
      </c>
      <c r="BP56" s="13">
        <f t="shared" si="454"/>
        <v>25</v>
      </c>
      <c r="BQ56" s="11">
        <f>SUM(BQ57:BQ57)</f>
        <v>0</v>
      </c>
      <c r="BR56" s="11">
        <f>SUM(BR57:BR57)</f>
        <v>0</v>
      </c>
      <c r="BS56" s="13" t="e">
        <f t="shared" si="455"/>
        <v>#DIV/0!</v>
      </c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1">
        <f>SUM(CF57:CF57)</f>
        <v>120000</v>
      </c>
      <c r="CG56" s="11">
        <f>SUM(CG57:CG57)</f>
        <v>30000</v>
      </c>
      <c r="CH56" s="13">
        <f t="shared" si="456"/>
        <v>25</v>
      </c>
      <c r="CI56" s="11">
        <f>SUM(CI57:CI57)</f>
        <v>0</v>
      </c>
      <c r="CJ56" s="11">
        <f>SUM(CJ57:CJ57)</f>
        <v>0</v>
      </c>
      <c r="CK56" s="13" t="e">
        <f t="shared" si="457"/>
        <v>#DIV/0!</v>
      </c>
      <c r="CL56" s="7">
        <f>SUM(CL57:CL57)</f>
        <v>0</v>
      </c>
      <c r="CM56" s="7">
        <f>SUM(CM57:CM57)</f>
        <v>0</v>
      </c>
      <c r="CN56" s="13" t="e">
        <f t="shared" si="458"/>
        <v>#DIV/0!</v>
      </c>
      <c r="CO56" s="7">
        <f>SUM(CO57:CO57)</f>
        <v>0</v>
      </c>
      <c r="CP56" s="7">
        <f>SUM(CP57:CP57)</f>
        <v>0</v>
      </c>
      <c r="CQ56" s="13" t="e">
        <f t="shared" si="459"/>
        <v>#DIV/0!</v>
      </c>
      <c r="CR56" s="7">
        <f>SUM(CR57:CR57)</f>
        <v>0</v>
      </c>
      <c r="CS56" s="7">
        <f>SUM(CS57:CS57)</f>
        <v>0</v>
      </c>
      <c r="CT56" s="13" t="e">
        <f t="shared" si="460"/>
        <v>#DIV/0!</v>
      </c>
      <c r="CU56" s="7">
        <f>SUM(CU57:CU57)</f>
        <v>0</v>
      </c>
      <c r="CV56" s="7">
        <f>SUM(CV57:CV57)</f>
        <v>0</v>
      </c>
      <c r="CW56" s="13" t="e">
        <f t="shared" si="461"/>
        <v>#DIV/0!</v>
      </c>
      <c r="CX56" s="7">
        <f>SUM(CX57:CX57)</f>
        <v>0</v>
      </c>
      <c r="CY56" s="7">
        <f>SUM(CY57:CY57)</f>
        <v>0</v>
      </c>
      <c r="CZ56" s="13" t="e">
        <f t="shared" si="462"/>
        <v>#DIV/0!</v>
      </c>
      <c r="DA56" s="11">
        <f>SUM(DA57:DA57)</f>
        <v>0</v>
      </c>
      <c r="DB56" s="11">
        <f>SUM(DB57:DB57)</f>
        <v>0</v>
      </c>
      <c r="DC56" s="13" t="e">
        <f t="shared" si="426"/>
        <v>#DIV/0!</v>
      </c>
      <c r="DD56" s="11">
        <f>SUM(DD57:DD57)</f>
        <v>0</v>
      </c>
      <c r="DE56" s="11">
        <f>SUM(DE57:DE57)</f>
        <v>0</v>
      </c>
      <c r="DF56" s="13" t="e">
        <f t="shared" si="427"/>
        <v>#DIV/0!</v>
      </c>
      <c r="DG56" s="11">
        <f>SUM(DG57:DG57)</f>
        <v>0</v>
      </c>
      <c r="DH56" s="11">
        <f>SUM(DH57:DH57)</f>
        <v>0</v>
      </c>
      <c r="DI56" s="13" t="e">
        <f t="shared" si="428"/>
        <v>#DIV/0!</v>
      </c>
      <c r="DJ56" s="11">
        <f>SUM(DJ57:DJ57)</f>
        <v>0</v>
      </c>
      <c r="DK56" s="11">
        <f>SUM(DK57:DK57)</f>
        <v>0</v>
      </c>
      <c r="DL56" s="13" t="e">
        <f t="shared" si="429"/>
        <v>#DIV/0!</v>
      </c>
      <c r="DM56" s="11">
        <f>SUM(DM57:DM57)</f>
        <v>0</v>
      </c>
      <c r="DN56" s="11">
        <f>SUM(DN57:DN57)</f>
        <v>0</v>
      </c>
      <c r="DO56" s="13" t="e">
        <f t="shared" si="430"/>
        <v>#DIV/0!</v>
      </c>
      <c r="DP56" s="11">
        <f>SUM(DP57:DP57)</f>
        <v>0</v>
      </c>
      <c r="DQ56" s="11">
        <f>SUM(DQ57:DQ57)</f>
        <v>0</v>
      </c>
      <c r="DR56" s="13" t="e">
        <f t="shared" si="431"/>
        <v>#DIV/0!</v>
      </c>
      <c r="DS56" s="11">
        <f>SUM(DS57:DS57)</f>
        <v>0</v>
      </c>
      <c r="DT56" s="11">
        <f>SUM(DT57:DT57)</f>
        <v>0</v>
      </c>
      <c r="DU56" s="13" t="e">
        <f t="shared" si="432"/>
        <v>#DIV/0!</v>
      </c>
      <c r="DV56" s="12"/>
      <c r="DW56" s="12"/>
      <c r="DX56" s="13" t="e">
        <f t="shared" si="433"/>
        <v>#DIV/0!</v>
      </c>
      <c r="DY56" s="11">
        <f>SUM(DY57:DY57)</f>
        <v>120000</v>
      </c>
      <c r="DZ56" s="11">
        <f>SUM(DZ57:DZ57)</f>
        <v>30000</v>
      </c>
      <c r="EA56" s="13">
        <f t="shared" si="435"/>
        <v>25</v>
      </c>
      <c r="EB56">
        <f t="shared" si="469"/>
        <v>1</v>
      </c>
      <c r="EC56">
        <f t="shared" si="470"/>
        <v>1</v>
      </c>
      <c r="ED56">
        <f t="shared" si="471"/>
        <v>1</v>
      </c>
      <c r="EE56">
        <f t="shared" si="472"/>
        <v>1</v>
      </c>
      <c r="EF56">
        <f t="shared" si="473"/>
        <v>1</v>
      </c>
      <c r="EG56">
        <f t="shared" si="474"/>
        <v>1</v>
      </c>
      <c r="EH56">
        <f t="shared" si="475"/>
        <v>1</v>
      </c>
      <c r="EI56">
        <f t="shared" si="476"/>
        <v>1</v>
      </c>
      <c r="EJ56">
        <f t="shared" si="477"/>
        <v>1</v>
      </c>
      <c r="EK56">
        <f t="shared" si="478"/>
        <v>1</v>
      </c>
      <c r="EL56">
        <f t="shared" si="479"/>
        <v>1</v>
      </c>
      <c r="EM56">
        <f t="shared" si="480"/>
        <v>1</v>
      </c>
      <c r="EN56">
        <f t="shared" si="481"/>
        <v>12</v>
      </c>
    </row>
    <row r="57" spans="1:146" x14ac:dyDescent="0.25">
      <c r="A57" s="32">
        <v>1001</v>
      </c>
      <c r="B57" s="16">
        <v>321</v>
      </c>
      <c r="C57" s="6" t="s">
        <v>74</v>
      </c>
      <c r="D57" s="14"/>
      <c r="E57" s="14"/>
      <c r="F57" s="9">
        <f t="shared" ref="F57:G57" si="482">I57+U57+BB57+BN57+CI57+BK57</f>
        <v>120000</v>
      </c>
      <c r="G57" s="9">
        <f t="shared" si="482"/>
        <v>30000</v>
      </c>
      <c r="H57" s="13">
        <f t="shared" si="436"/>
        <v>25</v>
      </c>
      <c r="I57" s="7">
        <f t="shared" ref="I57:J57" si="483">L57+O57+R57</f>
        <v>0</v>
      </c>
      <c r="J57" s="7">
        <f t="shared" si="483"/>
        <v>0</v>
      </c>
      <c r="K57" s="13" t="e">
        <f t="shared" si="437"/>
        <v>#DIV/0!</v>
      </c>
      <c r="L57" s="11"/>
      <c r="M57" s="11"/>
      <c r="N57" s="13" t="e">
        <f t="shared" si="438"/>
        <v>#DIV/0!</v>
      </c>
      <c r="O57" s="6"/>
      <c r="P57" s="6"/>
      <c r="Q57" s="13" t="e">
        <f t="shared" si="439"/>
        <v>#DIV/0!</v>
      </c>
      <c r="R57" s="11"/>
      <c r="S57" s="11"/>
      <c r="T57" s="13" t="e">
        <f t="shared" si="440"/>
        <v>#DIV/0!</v>
      </c>
      <c r="U57" s="7">
        <f t="shared" ref="U57:V57" si="484">X57+AA57+AD57+AG57+AM57+AP57+AJ57</f>
        <v>0</v>
      </c>
      <c r="V57" s="7">
        <f t="shared" si="484"/>
        <v>0</v>
      </c>
      <c r="W57" s="13" t="e">
        <f t="shared" si="441"/>
        <v>#DIV/0!</v>
      </c>
      <c r="X57" s="11"/>
      <c r="Y57" s="11"/>
      <c r="Z57" s="13" t="e">
        <f t="shared" si="442"/>
        <v>#DIV/0!</v>
      </c>
      <c r="AA57" s="11"/>
      <c r="AB57" s="11"/>
      <c r="AC57" s="13" t="e">
        <f t="shared" si="443"/>
        <v>#DIV/0!</v>
      </c>
      <c r="AD57" s="11"/>
      <c r="AE57" s="11"/>
      <c r="AF57" s="13" t="e">
        <f t="shared" si="444"/>
        <v>#DIV/0!</v>
      </c>
      <c r="AG57" s="11"/>
      <c r="AH57" s="11"/>
      <c r="AI57" s="13" t="e">
        <f t="shared" si="445"/>
        <v>#DIV/0!</v>
      </c>
      <c r="AJ57" s="12"/>
      <c r="AK57" s="11"/>
      <c r="AL57" s="13" t="e">
        <f t="shared" si="446"/>
        <v>#DIV/0!</v>
      </c>
      <c r="AM57" s="11"/>
      <c r="AN57" s="11"/>
      <c r="AO57" s="13" t="e">
        <f t="shared" si="447"/>
        <v>#DIV/0!</v>
      </c>
      <c r="AP57" s="11"/>
      <c r="AQ57" s="11"/>
      <c r="AR57" s="13" t="e">
        <f t="shared" si="448"/>
        <v>#DIV/0!</v>
      </c>
      <c r="AS57" s="13"/>
      <c r="AT57" s="13"/>
      <c r="AU57" s="13"/>
      <c r="AV57" s="11"/>
      <c r="AW57" s="11"/>
      <c r="AX57" s="13" t="e">
        <f t="shared" si="449"/>
        <v>#DIV/0!</v>
      </c>
      <c r="AY57" s="13"/>
      <c r="AZ57" s="13"/>
      <c r="BA57" s="13" t="e">
        <f t="shared" si="450"/>
        <v>#DIV/0!</v>
      </c>
      <c r="BB57" s="13">
        <f t="shared" ref="BB57:BC57" si="485">BE57</f>
        <v>0</v>
      </c>
      <c r="BC57" s="13">
        <f t="shared" si="485"/>
        <v>0</v>
      </c>
      <c r="BD57" s="13" t="e">
        <f t="shared" si="451"/>
        <v>#DIV/0!</v>
      </c>
      <c r="BE57" s="12"/>
      <c r="BF57" s="12"/>
      <c r="BG57" s="13" t="e">
        <f t="shared" si="452"/>
        <v>#DIV/0!</v>
      </c>
      <c r="BH57" s="13"/>
      <c r="BI57" s="13"/>
      <c r="BJ57" s="13"/>
      <c r="BK57" s="14"/>
      <c r="BL57" s="14"/>
      <c r="BM57" s="13" t="e">
        <f t="shared" si="453"/>
        <v>#DIV/0!</v>
      </c>
      <c r="BN57" s="7">
        <f t="shared" ref="BN57:BO57" si="486">BQ57+CF57</f>
        <v>120000</v>
      </c>
      <c r="BO57" s="7">
        <f t="shared" si="486"/>
        <v>30000</v>
      </c>
      <c r="BP57" s="13">
        <f t="shared" si="454"/>
        <v>25</v>
      </c>
      <c r="BQ57" s="7"/>
      <c r="BR57" s="7"/>
      <c r="BS57" s="13" t="e">
        <f t="shared" si="455"/>
        <v>#DIV/0!</v>
      </c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7">
        <v>120000</v>
      </c>
      <c r="CG57" s="7">
        <f>20000+10000</f>
        <v>30000</v>
      </c>
      <c r="CH57" s="13">
        <f t="shared" si="456"/>
        <v>25</v>
      </c>
      <c r="CI57" s="7">
        <f t="shared" ref="CI57:CJ57" si="487">CL57+CO57+CR57+CU57+CX57</f>
        <v>0</v>
      </c>
      <c r="CJ57" s="7">
        <f t="shared" si="487"/>
        <v>0</v>
      </c>
      <c r="CK57" s="13" t="e">
        <f t="shared" si="457"/>
        <v>#DIV/0!</v>
      </c>
      <c r="CL57" s="7"/>
      <c r="CM57" s="7"/>
      <c r="CN57" s="13" t="e">
        <f t="shared" si="458"/>
        <v>#DIV/0!</v>
      </c>
      <c r="CO57" s="7"/>
      <c r="CP57" s="7"/>
      <c r="CQ57" s="13" t="e">
        <f t="shared" si="459"/>
        <v>#DIV/0!</v>
      </c>
      <c r="CR57" s="7"/>
      <c r="CS57" s="7"/>
      <c r="CT57" s="13" t="e">
        <f t="shared" si="460"/>
        <v>#DIV/0!</v>
      </c>
      <c r="CU57" s="7"/>
      <c r="CV57" s="7"/>
      <c r="CW57" s="13" t="e">
        <f t="shared" si="461"/>
        <v>#DIV/0!</v>
      </c>
      <c r="CX57" s="7"/>
      <c r="CY57" s="7"/>
      <c r="CZ57" s="13" t="e">
        <f t="shared" si="462"/>
        <v>#DIV/0!</v>
      </c>
      <c r="DA57" s="7">
        <f t="shared" ref="DA57:DB57" si="488">DD57+DG57+DJ57+DM57+DP57+DS57+DV57</f>
        <v>0</v>
      </c>
      <c r="DB57" s="7">
        <f t="shared" si="488"/>
        <v>0</v>
      </c>
      <c r="DC57" s="13" t="e">
        <f t="shared" si="426"/>
        <v>#DIV/0!</v>
      </c>
      <c r="DD57" s="11"/>
      <c r="DE57" s="11"/>
      <c r="DF57" s="13" t="e">
        <f t="shared" si="427"/>
        <v>#DIV/0!</v>
      </c>
      <c r="DG57" s="11"/>
      <c r="DH57" s="11"/>
      <c r="DI57" s="13" t="e">
        <f t="shared" si="428"/>
        <v>#DIV/0!</v>
      </c>
      <c r="DJ57" s="11"/>
      <c r="DK57" s="11"/>
      <c r="DL57" s="13" t="e">
        <f t="shared" si="429"/>
        <v>#DIV/0!</v>
      </c>
      <c r="DM57" s="11"/>
      <c r="DN57" s="11"/>
      <c r="DO57" s="13" t="e">
        <f t="shared" si="430"/>
        <v>#DIV/0!</v>
      </c>
      <c r="DP57" s="11"/>
      <c r="DQ57" s="11"/>
      <c r="DR57" s="13" t="e">
        <f t="shared" si="431"/>
        <v>#DIV/0!</v>
      </c>
      <c r="DS57" s="11"/>
      <c r="DT57" s="11"/>
      <c r="DU57" s="13" t="e">
        <f t="shared" si="432"/>
        <v>#DIV/0!</v>
      </c>
      <c r="DV57" s="12"/>
      <c r="DW57" s="12"/>
      <c r="DX57" s="13" t="e">
        <f t="shared" si="433"/>
        <v>#DIV/0!</v>
      </c>
      <c r="DY57" s="7">
        <f t="shared" ref="DY57:DZ57" si="489">I57+U57+BB57+BN57+CI57+DA57+BK57</f>
        <v>120000</v>
      </c>
      <c r="DZ57" s="7">
        <f t="shared" si="489"/>
        <v>30000</v>
      </c>
      <c r="EA57" s="13">
        <f t="shared" si="435"/>
        <v>25</v>
      </c>
      <c r="EB57">
        <f t="shared" si="469"/>
        <v>1</v>
      </c>
      <c r="EC57">
        <f t="shared" si="470"/>
        <v>1</v>
      </c>
      <c r="ED57">
        <f t="shared" si="471"/>
        <v>1</v>
      </c>
      <c r="EE57">
        <f t="shared" si="472"/>
        <v>1</v>
      </c>
      <c r="EF57">
        <f t="shared" si="473"/>
        <v>1</v>
      </c>
      <c r="EG57">
        <f t="shared" si="474"/>
        <v>1</v>
      </c>
      <c r="EH57">
        <f t="shared" si="475"/>
        <v>1</v>
      </c>
      <c r="EI57">
        <f t="shared" si="476"/>
        <v>1</v>
      </c>
      <c r="EJ57">
        <f t="shared" si="477"/>
        <v>1</v>
      </c>
      <c r="EK57">
        <f t="shared" si="478"/>
        <v>1</v>
      </c>
      <c r="EL57">
        <f t="shared" si="479"/>
        <v>1</v>
      </c>
      <c r="EM57">
        <f t="shared" si="480"/>
        <v>1</v>
      </c>
      <c r="EN57">
        <f t="shared" si="481"/>
        <v>12</v>
      </c>
    </row>
    <row r="58" spans="1:146" x14ac:dyDescent="0.25">
      <c r="A58" s="31">
        <v>1100</v>
      </c>
      <c r="B58" s="31"/>
      <c r="C58" s="14" t="s">
        <v>75</v>
      </c>
      <c r="D58" s="33"/>
      <c r="E58" s="33"/>
      <c r="F58" s="11">
        <f>F59+F60</f>
        <v>47000</v>
      </c>
      <c r="G58" s="11">
        <f>G59+G60</f>
        <v>13500</v>
      </c>
      <c r="H58" s="13">
        <f t="shared" si="436"/>
        <v>28.723404255319153</v>
      </c>
      <c r="I58" s="34">
        <f>I59</f>
        <v>0</v>
      </c>
      <c r="J58" s="34">
        <f>J59</f>
        <v>0</v>
      </c>
      <c r="K58" s="13" t="e">
        <f t="shared" si="437"/>
        <v>#DIV/0!</v>
      </c>
      <c r="L58" s="34">
        <f>L59</f>
        <v>0</v>
      </c>
      <c r="M58" s="34">
        <f>M59</f>
        <v>0</v>
      </c>
      <c r="N58" s="13" t="e">
        <f t="shared" si="438"/>
        <v>#DIV/0!</v>
      </c>
      <c r="O58" s="34">
        <f>O59</f>
        <v>0</v>
      </c>
      <c r="P58" s="34">
        <f>P59</f>
        <v>0</v>
      </c>
      <c r="Q58" s="13" t="e">
        <f t="shared" si="439"/>
        <v>#DIV/0!</v>
      </c>
      <c r="R58" s="34">
        <f>R59</f>
        <v>0</v>
      </c>
      <c r="S58" s="34">
        <f>S59</f>
        <v>0</v>
      </c>
      <c r="T58" s="13" t="e">
        <f t="shared" si="440"/>
        <v>#DIV/0!</v>
      </c>
      <c r="U58" s="34">
        <f>U59</f>
        <v>47000</v>
      </c>
      <c r="V58" s="34">
        <f>V59</f>
        <v>13500</v>
      </c>
      <c r="W58" s="13">
        <f t="shared" si="441"/>
        <v>28.723404255319153</v>
      </c>
      <c r="X58" s="34">
        <f>X59</f>
        <v>0</v>
      </c>
      <c r="Y58" s="34">
        <f>Y59</f>
        <v>0</v>
      </c>
      <c r="Z58" s="13" t="e">
        <f t="shared" si="442"/>
        <v>#DIV/0!</v>
      </c>
      <c r="AA58" s="34">
        <f>AA59</f>
        <v>0</v>
      </c>
      <c r="AB58" s="34">
        <f>AB59</f>
        <v>0</v>
      </c>
      <c r="AC58" s="13" t="e">
        <f t="shared" si="443"/>
        <v>#DIV/0!</v>
      </c>
      <c r="AD58" s="34">
        <f>AD59</f>
        <v>0</v>
      </c>
      <c r="AE58" s="34">
        <f>AE59</f>
        <v>0</v>
      </c>
      <c r="AF58" s="13" t="e">
        <f t="shared" si="444"/>
        <v>#DIV/0!</v>
      </c>
      <c r="AG58" s="34">
        <f>AG59</f>
        <v>0</v>
      </c>
      <c r="AH58" s="34">
        <f>AH59</f>
        <v>0</v>
      </c>
      <c r="AI58" s="13" t="e">
        <f t="shared" si="445"/>
        <v>#DIV/0!</v>
      </c>
      <c r="AJ58" s="34">
        <f>AJ59</f>
        <v>0</v>
      </c>
      <c r="AK58" s="34">
        <f>AK59</f>
        <v>0</v>
      </c>
      <c r="AL58" s="13" t="e">
        <f t="shared" si="446"/>
        <v>#DIV/0!</v>
      </c>
      <c r="AM58" s="34">
        <f>AM59</f>
        <v>0</v>
      </c>
      <c r="AN58" s="34">
        <f>AN59</f>
        <v>0</v>
      </c>
      <c r="AO58" s="13" t="e">
        <f t="shared" si="447"/>
        <v>#DIV/0!</v>
      </c>
      <c r="AP58" s="34">
        <f>AP59</f>
        <v>47000</v>
      </c>
      <c r="AQ58" s="34">
        <f>AQ59</f>
        <v>13500</v>
      </c>
      <c r="AR58" s="13">
        <f t="shared" si="448"/>
        <v>28.723404255319153</v>
      </c>
      <c r="AS58" s="35"/>
      <c r="AT58" s="35"/>
      <c r="AU58" s="35"/>
      <c r="AV58" s="34">
        <f>AV59</f>
        <v>0</v>
      </c>
      <c r="AW58" s="34">
        <f>AW59</f>
        <v>0</v>
      </c>
      <c r="AX58" s="13" t="e">
        <f t="shared" si="449"/>
        <v>#DIV/0!</v>
      </c>
      <c r="AY58" s="35"/>
      <c r="AZ58" s="35"/>
      <c r="BA58" s="13" t="e">
        <f t="shared" si="450"/>
        <v>#DIV/0!</v>
      </c>
      <c r="BB58" s="34">
        <f>BB59</f>
        <v>0</v>
      </c>
      <c r="BC58" s="34">
        <f>BC59</f>
        <v>0</v>
      </c>
      <c r="BD58" s="13" t="e">
        <f t="shared" si="451"/>
        <v>#DIV/0!</v>
      </c>
      <c r="BE58" s="34">
        <f>BE59</f>
        <v>0</v>
      </c>
      <c r="BF58" s="34">
        <f>BF59</f>
        <v>0</v>
      </c>
      <c r="BG58" s="13" t="e">
        <f t="shared" si="452"/>
        <v>#DIV/0!</v>
      </c>
      <c r="BH58" s="35"/>
      <c r="BI58" s="35"/>
      <c r="BJ58" s="35"/>
      <c r="BK58" s="34">
        <f>BK59</f>
        <v>0</v>
      </c>
      <c r="BL58" s="34">
        <f>BL59</f>
        <v>0</v>
      </c>
      <c r="BM58" s="13" t="e">
        <f t="shared" si="453"/>
        <v>#DIV/0!</v>
      </c>
      <c r="BN58" s="34">
        <f>BN59</f>
        <v>0</v>
      </c>
      <c r="BO58" s="34">
        <f>BO59</f>
        <v>0</v>
      </c>
      <c r="BP58" s="13" t="e">
        <f t="shared" si="454"/>
        <v>#DIV/0!</v>
      </c>
      <c r="BQ58" s="34">
        <f>BQ59</f>
        <v>0</v>
      </c>
      <c r="BR58" s="34">
        <f>BR59</f>
        <v>0</v>
      </c>
      <c r="BS58" s="13" t="e">
        <f t="shared" si="455"/>
        <v>#DIV/0!</v>
      </c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4">
        <f>CF59</f>
        <v>0</v>
      </c>
      <c r="CG58" s="34">
        <f>CG59</f>
        <v>0</v>
      </c>
      <c r="CH58" s="13" t="e">
        <f t="shared" si="456"/>
        <v>#DIV/0!</v>
      </c>
      <c r="CI58" s="34">
        <f>SUM(CI59:CI60)</f>
        <v>0</v>
      </c>
      <c r="CJ58" s="34">
        <f t="shared" ref="CJ58:CY58" si="490">SUM(CJ59:CJ60)</f>
        <v>0</v>
      </c>
      <c r="CK58" s="34" t="e">
        <f t="shared" si="490"/>
        <v>#DIV/0!</v>
      </c>
      <c r="CL58" s="34">
        <f t="shared" si="490"/>
        <v>0</v>
      </c>
      <c r="CM58" s="34">
        <f t="shared" si="490"/>
        <v>0</v>
      </c>
      <c r="CN58" s="34" t="e">
        <f t="shared" si="490"/>
        <v>#DIV/0!</v>
      </c>
      <c r="CO58" s="34">
        <f t="shared" si="490"/>
        <v>0</v>
      </c>
      <c r="CP58" s="34">
        <f t="shared" si="490"/>
        <v>0</v>
      </c>
      <c r="CQ58" s="34" t="e">
        <f t="shared" si="490"/>
        <v>#DIV/0!</v>
      </c>
      <c r="CR58" s="34">
        <f t="shared" si="490"/>
        <v>0</v>
      </c>
      <c r="CS58" s="34">
        <f t="shared" si="490"/>
        <v>0</v>
      </c>
      <c r="CT58" s="34" t="e">
        <f t="shared" si="490"/>
        <v>#DIV/0!</v>
      </c>
      <c r="CU58" s="34">
        <f t="shared" si="490"/>
        <v>0</v>
      </c>
      <c r="CV58" s="34">
        <f t="shared" si="490"/>
        <v>0</v>
      </c>
      <c r="CW58" s="34" t="e">
        <f t="shared" si="490"/>
        <v>#DIV/0!</v>
      </c>
      <c r="CX58" s="34">
        <f t="shared" si="490"/>
        <v>0</v>
      </c>
      <c r="CY58" s="34">
        <f t="shared" si="490"/>
        <v>0</v>
      </c>
      <c r="CZ58" s="13" t="e">
        <f t="shared" si="462"/>
        <v>#DIV/0!</v>
      </c>
      <c r="DA58" s="34">
        <f t="shared" ref="DA58:DB58" si="491">SUM(DA59:DA60)</f>
        <v>43000</v>
      </c>
      <c r="DB58" s="34">
        <f t="shared" si="491"/>
        <v>31478</v>
      </c>
      <c r="DC58" s="13">
        <f t="shared" si="426"/>
        <v>73.204651162790697</v>
      </c>
      <c r="DD58" s="34">
        <f t="shared" ref="DD58:DE58" si="492">SUM(DD59:DD60)</f>
        <v>0</v>
      </c>
      <c r="DE58" s="34">
        <f t="shared" si="492"/>
        <v>0</v>
      </c>
      <c r="DF58" s="13" t="e">
        <f t="shared" si="427"/>
        <v>#DIV/0!</v>
      </c>
      <c r="DG58" s="34">
        <f t="shared" ref="DG58:DH58" si="493">SUM(DG59:DG60)</f>
        <v>0</v>
      </c>
      <c r="DH58" s="34">
        <f t="shared" si="493"/>
        <v>0</v>
      </c>
      <c r="DI58" s="13" t="e">
        <f t="shared" si="428"/>
        <v>#DIV/0!</v>
      </c>
      <c r="DJ58" s="34">
        <f>DJ59</f>
        <v>0</v>
      </c>
      <c r="DK58" s="34">
        <f>DK59</f>
        <v>0</v>
      </c>
      <c r="DL58" s="13" t="e">
        <f t="shared" si="429"/>
        <v>#DIV/0!</v>
      </c>
      <c r="DM58" s="34">
        <f t="shared" ref="DM58:DN58" si="494">SUM(DM59:DM60)</f>
        <v>0</v>
      </c>
      <c r="DN58" s="34">
        <f t="shared" si="494"/>
        <v>0</v>
      </c>
      <c r="DO58" s="13" t="e">
        <f t="shared" si="430"/>
        <v>#DIV/0!</v>
      </c>
      <c r="DP58" s="34">
        <f t="shared" ref="DP58:DQ58" si="495">SUM(DP59:DP60)</f>
        <v>0</v>
      </c>
      <c r="DQ58" s="34">
        <f t="shared" si="495"/>
        <v>0</v>
      </c>
      <c r="DR58" s="13" t="e">
        <f t="shared" si="431"/>
        <v>#DIV/0!</v>
      </c>
      <c r="DS58" s="34">
        <f t="shared" ref="DS58:DT58" si="496">SUM(DS59:DS60)</f>
        <v>30000</v>
      </c>
      <c r="DT58" s="34">
        <f t="shared" si="496"/>
        <v>18478</v>
      </c>
      <c r="DU58" s="13">
        <f t="shared" si="432"/>
        <v>61.593333333333334</v>
      </c>
      <c r="DV58" s="34">
        <f t="shared" ref="DV58:DW58" si="497">SUM(DV59:DV60)</f>
        <v>13000</v>
      </c>
      <c r="DW58" s="34">
        <f t="shared" si="497"/>
        <v>13000</v>
      </c>
      <c r="DX58" s="13">
        <f t="shared" si="433"/>
        <v>100</v>
      </c>
      <c r="DY58" s="34">
        <f t="shared" ref="DY58:DZ58" si="498">SUM(DY59:DY60)</f>
        <v>90000</v>
      </c>
      <c r="DZ58" s="34">
        <f t="shared" si="498"/>
        <v>44978</v>
      </c>
      <c r="EA58" s="13">
        <f t="shared" si="435"/>
        <v>49.975555555555559</v>
      </c>
      <c r="EB58">
        <f t="shared" si="469"/>
        <v>1</v>
      </c>
      <c r="EC58">
        <f t="shared" si="470"/>
        <v>1</v>
      </c>
      <c r="ED58">
        <f t="shared" si="471"/>
        <v>1</v>
      </c>
      <c r="EE58">
        <f t="shared" si="472"/>
        <v>1</v>
      </c>
      <c r="EF58">
        <f t="shared" si="473"/>
        <v>1</v>
      </c>
      <c r="EG58">
        <f t="shared" si="474"/>
        <v>1</v>
      </c>
      <c r="EH58">
        <f t="shared" si="475"/>
        <v>1</v>
      </c>
      <c r="EI58">
        <f t="shared" si="476"/>
        <v>1</v>
      </c>
      <c r="EJ58">
        <f t="shared" si="477"/>
        <v>1</v>
      </c>
      <c r="EK58">
        <f t="shared" si="478"/>
        <v>1</v>
      </c>
      <c r="EL58">
        <f t="shared" si="479"/>
        <v>1</v>
      </c>
      <c r="EM58">
        <f t="shared" si="480"/>
        <v>1</v>
      </c>
      <c r="EN58">
        <f t="shared" si="481"/>
        <v>12</v>
      </c>
    </row>
    <row r="59" spans="1:146" x14ac:dyDescent="0.25">
      <c r="A59" s="32">
        <v>1101</v>
      </c>
      <c r="B59" s="16">
        <v>244</v>
      </c>
      <c r="C59" s="6" t="s">
        <v>76</v>
      </c>
      <c r="D59" s="33"/>
      <c r="E59" s="33"/>
      <c r="F59" s="7">
        <f>I59+U59+BB59+BN59+CI59+BK59</f>
        <v>47000</v>
      </c>
      <c r="G59" s="7">
        <f t="shared" ref="G59:G62" si="499">J59+V59+BC59+BO59+CJ59+BL59</f>
        <v>13500</v>
      </c>
      <c r="H59" s="13">
        <f t="shared" si="436"/>
        <v>28.723404255319153</v>
      </c>
      <c r="I59" s="7">
        <f t="shared" ref="I59:J61" si="500">L59+O59+R59</f>
        <v>0</v>
      </c>
      <c r="J59" s="7">
        <f t="shared" si="500"/>
        <v>0</v>
      </c>
      <c r="K59" s="13" t="e">
        <f t="shared" si="437"/>
        <v>#DIV/0!</v>
      </c>
      <c r="L59" s="36"/>
      <c r="M59" s="36"/>
      <c r="N59" s="13" t="e">
        <f t="shared" si="438"/>
        <v>#DIV/0!</v>
      </c>
      <c r="O59" s="33"/>
      <c r="P59" s="33"/>
      <c r="Q59" s="13" t="e">
        <f t="shared" si="439"/>
        <v>#DIV/0!</v>
      </c>
      <c r="R59" s="36"/>
      <c r="S59" s="36"/>
      <c r="T59" s="13" t="e">
        <f t="shared" si="440"/>
        <v>#DIV/0!</v>
      </c>
      <c r="U59" s="7">
        <f t="shared" ref="U59:V62" si="501">X59+AA59+AD59+AG59+AM59+AP59+AJ59</f>
        <v>47000</v>
      </c>
      <c r="V59" s="7">
        <f t="shared" si="501"/>
        <v>13500</v>
      </c>
      <c r="W59" s="13">
        <f t="shared" si="441"/>
        <v>28.723404255319153</v>
      </c>
      <c r="X59" s="36"/>
      <c r="Y59" s="36"/>
      <c r="Z59" s="13" t="e">
        <f t="shared" si="442"/>
        <v>#DIV/0!</v>
      </c>
      <c r="AA59" s="36"/>
      <c r="AB59" s="36"/>
      <c r="AC59" s="13" t="e">
        <f t="shared" si="443"/>
        <v>#DIV/0!</v>
      </c>
      <c r="AD59" s="36"/>
      <c r="AE59" s="36"/>
      <c r="AF59" s="13" t="e">
        <f t="shared" si="444"/>
        <v>#DIV/0!</v>
      </c>
      <c r="AG59" s="36"/>
      <c r="AH59" s="36"/>
      <c r="AI59" s="13" t="e">
        <f t="shared" si="445"/>
        <v>#DIV/0!</v>
      </c>
      <c r="AJ59" s="35"/>
      <c r="AK59" s="36"/>
      <c r="AL59" s="13" t="e">
        <f t="shared" si="446"/>
        <v>#DIV/0!</v>
      </c>
      <c r="AM59" s="36">
        <f>500000-500000</f>
        <v>0</v>
      </c>
      <c r="AN59" s="36"/>
      <c r="AO59" s="13" t="e">
        <f t="shared" si="447"/>
        <v>#DIV/0!</v>
      </c>
      <c r="AP59" s="36">
        <f>10000+20000+17000</f>
        <v>47000</v>
      </c>
      <c r="AQ59" s="50">
        <f>10000+3500</f>
        <v>13500</v>
      </c>
      <c r="AR59" s="13">
        <f t="shared" si="448"/>
        <v>28.723404255319153</v>
      </c>
      <c r="AS59" s="35"/>
      <c r="AT59" s="35"/>
      <c r="AU59" s="35"/>
      <c r="AV59" s="36"/>
      <c r="AW59" s="50"/>
      <c r="AX59" s="13" t="e">
        <f t="shared" si="449"/>
        <v>#DIV/0!</v>
      </c>
      <c r="AY59" s="13"/>
      <c r="AZ59" s="13"/>
      <c r="BA59" s="13" t="e">
        <f t="shared" si="450"/>
        <v>#DIV/0!</v>
      </c>
      <c r="BB59" s="13">
        <f>BE59</f>
        <v>0</v>
      </c>
      <c r="BC59" s="13">
        <f>BF59</f>
        <v>0</v>
      </c>
      <c r="BD59" s="13" t="e">
        <f t="shared" si="451"/>
        <v>#DIV/0!</v>
      </c>
      <c r="BE59" s="35"/>
      <c r="BF59" s="35"/>
      <c r="BG59" s="13" t="e">
        <f t="shared" si="452"/>
        <v>#DIV/0!</v>
      </c>
      <c r="BH59" s="35"/>
      <c r="BI59" s="35"/>
      <c r="BJ59" s="35"/>
      <c r="BK59" s="37"/>
      <c r="BL59" s="37"/>
      <c r="BM59" s="13" t="e">
        <f t="shared" si="453"/>
        <v>#DIV/0!</v>
      </c>
      <c r="BN59" s="7">
        <f>BQ59+CF59</f>
        <v>0</v>
      </c>
      <c r="BO59" s="7">
        <f>BR59+CG59</f>
        <v>0</v>
      </c>
      <c r="BP59" s="13" t="e">
        <f t="shared" si="454"/>
        <v>#DIV/0!</v>
      </c>
      <c r="BQ59" s="33"/>
      <c r="BR59" s="33"/>
      <c r="BS59" s="13" t="e">
        <f t="shared" si="455"/>
        <v>#DIV/0!</v>
      </c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13" t="e">
        <f t="shared" si="456"/>
        <v>#DIV/0!</v>
      </c>
      <c r="CI59" s="7">
        <f t="shared" ref="CI59:CJ62" si="502">CL59+CO59+CR59+CU59+CX59</f>
        <v>0</v>
      </c>
      <c r="CJ59" s="7">
        <f t="shared" si="502"/>
        <v>0</v>
      </c>
      <c r="CK59" s="13" t="e">
        <f t="shared" ref="CK59:CK67" si="503">CJ59/CI59*100</f>
        <v>#DIV/0!</v>
      </c>
      <c r="CL59" s="36"/>
      <c r="CM59" s="36"/>
      <c r="CN59" s="13" t="e">
        <f t="shared" ref="CN59:CN67" si="504">CM59/CL59*100</f>
        <v>#DIV/0!</v>
      </c>
      <c r="CO59" s="36"/>
      <c r="CP59" s="36"/>
      <c r="CQ59" s="13" t="e">
        <f t="shared" ref="CQ59" si="505">CP59/CO59*100</f>
        <v>#DIV/0!</v>
      </c>
      <c r="CR59" s="36"/>
      <c r="CS59" s="36"/>
      <c r="CT59" s="13" t="e">
        <f t="shared" ref="CT59" si="506">CS59/CR59*100</f>
        <v>#DIV/0!</v>
      </c>
      <c r="CU59" s="36"/>
      <c r="CV59" s="36"/>
      <c r="CW59" s="13" t="e">
        <f t="shared" ref="CW59" si="507">CV59/CU59*100</f>
        <v>#DIV/0!</v>
      </c>
      <c r="CX59" s="36"/>
      <c r="CY59" s="36"/>
      <c r="CZ59" s="13" t="e">
        <f t="shared" si="462"/>
        <v>#DIV/0!</v>
      </c>
      <c r="DA59" s="7">
        <f t="shared" ref="DA59:DB60" si="508">DD59+DG59+DJ59+DM59+DP59+DS59+DV59</f>
        <v>33000</v>
      </c>
      <c r="DB59" s="7">
        <f t="shared" si="508"/>
        <v>21478</v>
      </c>
      <c r="DC59" s="13">
        <f t="shared" si="426"/>
        <v>65.084848484848493</v>
      </c>
      <c r="DD59" s="36"/>
      <c r="DE59" s="36"/>
      <c r="DF59" s="13" t="e">
        <f t="shared" si="427"/>
        <v>#DIV/0!</v>
      </c>
      <c r="DG59" s="36"/>
      <c r="DH59" s="36"/>
      <c r="DI59" s="13" t="e">
        <f t="shared" si="428"/>
        <v>#DIV/0!</v>
      </c>
      <c r="DJ59" s="36"/>
      <c r="DK59" s="36"/>
      <c r="DL59" s="13" t="e">
        <f t="shared" si="429"/>
        <v>#DIV/0!</v>
      </c>
      <c r="DM59" s="36"/>
      <c r="DN59" s="36"/>
      <c r="DO59" s="13" t="e">
        <f t="shared" si="430"/>
        <v>#DIV/0!</v>
      </c>
      <c r="DP59" s="36"/>
      <c r="DQ59" s="50"/>
      <c r="DR59" s="13" t="e">
        <f t="shared" si="431"/>
        <v>#DIV/0!</v>
      </c>
      <c r="DS59" s="36">
        <f>40000-10000</f>
        <v>30000</v>
      </c>
      <c r="DT59" s="50">
        <f>16478+2000</f>
        <v>18478</v>
      </c>
      <c r="DU59" s="13">
        <f t="shared" si="432"/>
        <v>61.593333333333334</v>
      </c>
      <c r="DV59" s="36">
        <v>3000</v>
      </c>
      <c r="DW59" s="35">
        <f>13000-10000</f>
        <v>3000</v>
      </c>
      <c r="DX59" s="13">
        <f t="shared" si="433"/>
        <v>100</v>
      </c>
      <c r="DY59" s="7">
        <f t="shared" ref="DY59:DZ60" si="509">I59+U59+BB59+BN59+CI59+DA59+BK59</f>
        <v>80000</v>
      </c>
      <c r="DZ59" s="7">
        <f t="shared" si="509"/>
        <v>34978</v>
      </c>
      <c r="EA59" s="13">
        <f t="shared" si="435"/>
        <v>43.722499999999997</v>
      </c>
      <c r="EB59">
        <f t="shared" si="469"/>
        <v>1</v>
      </c>
      <c r="EC59">
        <f t="shared" si="470"/>
        <v>1</v>
      </c>
      <c r="ED59">
        <f t="shared" si="471"/>
        <v>1</v>
      </c>
      <c r="EE59">
        <f t="shared" si="472"/>
        <v>1</v>
      </c>
      <c r="EF59">
        <f t="shared" si="473"/>
        <v>1</v>
      </c>
      <c r="EG59">
        <f t="shared" si="474"/>
        <v>1</v>
      </c>
      <c r="EH59">
        <f t="shared" si="475"/>
        <v>1</v>
      </c>
      <c r="EI59">
        <f t="shared" si="476"/>
        <v>1</v>
      </c>
      <c r="EJ59">
        <f t="shared" si="477"/>
        <v>1</v>
      </c>
      <c r="EK59">
        <f t="shared" si="478"/>
        <v>1</v>
      </c>
      <c r="EL59">
        <f t="shared" si="479"/>
        <v>1</v>
      </c>
      <c r="EM59">
        <f t="shared" si="480"/>
        <v>1</v>
      </c>
      <c r="EN59">
        <f t="shared" si="481"/>
        <v>12</v>
      </c>
    </row>
    <row r="60" spans="1:146" x14ac:dyDescent="0.25">
      <c r="A60" s="32">
        <v>1101</v>
      </c>
      <c r="B60" s="16">
        <v>350</v>
      </c>
      <c r="C60" s="6" t="s">
        <v>76</v>
      </c>
      <c r="D60" s="33"/>
      <c r="E60" s="33"/>
      <c r="F60" s="7">
        <f>I60+U60+BB60+BN60+CI60+BK60</f>
        <v>0</v>
      </c>
      <c r="G60" s="7">
        <f t="shared" si="499"/>
        <v>0</v>
      </c>
      <c r="H60" s="13" t="e">
        <f t="shared" si="436"/>
        <v>#DIV/0!</v>
      </c>
      <c r="I60" s="7">
        <f t="shared" si="500"/>
        <v>0</v>
      </c>
      <c r="J60" s="7">
        <f t="shared" si="500"/>
        <v>0</v>
      </c>
      <c r="K60" s="13" t="e">
        <f t="shared" si="437"/>
        <v>#DIV/0!</v>
      </c>
      <c r="L60" s="36"/>
      <c r="M60" s="36"/>
      <c r="N60" s="13" t="e">
        <f t="shared" si="438"/>
        <v>#DIV/0!</v>
      </c>
      <c r="O60" s="33"/>
      <c r="P60" s="33"/>
      <c r="Q60" s="13" t="e">
        <f t="shared" si="439"/>
        <v>#DIV/0!</v>
      </c>
      <c r="R60" s="36"/>
      <c r="S60" s="36"/>
      <c r="T60" s="13" t="e">
        <f t="shared" si="440"/>
        <v>#DIV/0!</v>
      </c>
      <c r="U60" s="7">
        <f t="shared" si="501"/>
        <v>0</v>
      </c>
      <c r="V60" s="7">
        <f t="shared" si="501"/>
        <v>0</v>
      </c>
      <c r="W60" s="13" t="e">
        <f t="shared" si="441"/>
        <v>#DIV/0!</v>
      </c>
      <c r="X60" s="36"/>
      <c r="Y60" s="36"/>
      <c r="Z60" s="13" t="e">
        <f t="shared" si="442"/>
        <v>#DIV/0!</v>
      </c>
      <c r="AA60" s="36"/>
      <c r="AB60" s="36"/>
      <c r="AC60" s="13"/>
      <c r="AD60" s="36"/>
      <c r="AE60" s="36"/>
      <c r="AF60" s="13"/>
      <c r="AG60" s="36"/>
      <c r="AH60" s="36"/>
      <c r="AI60" s="13"/>
      <c r="AJ60" s="35"/>
      <c r="AK60" s="36"/>
      <c r="AL60" s="13"/>
      <c r="AM60" s="36"/>
      <c r="AN60" s="36"/>
      <c r="AO60" s="13"/>
      <c r="AP60" s="36"/>
      <c r="AQ60" s="50"/>
      <c r="AR60" s="13"/>
      <c r="AS60" s="35"/>
      <c r="AT60" s="35"/>
      <c r="AU60" s="35"/>
      <c r="AV60" s="36"/>
      <c r="AW60" s="50"/>
      <c r="AX60" s="13"/>
      <c r="AY60" s="13"/>
      <c r="AZ60" s="13"/>
      <c r="BA60" s="13" t="e">
        <f t="shared" si="450"/>
        <v>#DIV/0!</v>
      </c>
      <c r="BB60" s="13"/>
      <c r="BC60" s="13"/>
      <c r="BD60" s="13"/>
      <c r="BE60" s="35"/>
      <c r="BF60" s="35"/>
      <c r="BG60" s="13"/>
      <c r="BH60" s="35"/>
      <c r="BI60" s="35"/>
      <c r="BJ60" s="35"/>
      <c r="BK60" s="37"/>
      <c r="BL60" s="37"/>
      <c r="BM60" s="13"/>
      <c r="BN60" s="7"/>
      <c r="BO60" s="7"/>
      <c r="BP60" s="13"/>
      <c r="BQ60" s="33"/>
      <c r="BR60" s="33"/>
      <c r="BS60" s="1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13"/>
      <c r="CI60" s="7">
        <f t="shared" si="502"/>
        <v>0</v>
      </c>
      <c r="CJ60" s="7">
        <f t="shared" si="502"/>
        <v>0</v>
      </c>
      <c r="CK60" s="13" t="e">
        <f t="shared" si="503"/>
        <v>#DIV/0!</v>
      </c>
      <c r="CL60" s="36"/>
      <c r="CM60" s="36"/>
      <c r="CN60" s="13" t="e">
        <f t="shared" si="504"/>
        <v>#DIV/0!</v>
      </c>
      <c r="CO60" s="36"/>
      <c r="CP60" s="36"/>
      <c r="CQ60" s="13"/>
      <c r="CR60" s="36"/>
      <c r="CS60" s="36"/>
      <c r="CT60" s="13"/>
      <c r="CU60" s="36"/>
      <c r="CV60" s="36"/>
      <c r="CW60" s="13"/>
      <c r="CX60" s="36"/>
      <c r="CY60" s="36"/>
      <c r="CZ60" s="13" t="e">
        <f t="shared" si="462"/>
        <v>#DIV/0!</v>
      </c>
      <c r="DA60" s="7">
        <f t="shared" si="508"/>
        <v>10000</v>
      </c>
      <c r="DB60" s="7">
        <f t="shared" si="508"/>
        <v>10000</v>
      </c>
      <c r="DC60" s="13">
        <f t="shared" si="426"/>
        <v>100</v>
      </c>
      <c r="DD60" s="36"/>
      <c r="DE60" s="36"/>
      <c r="DF60" s="13" t="e">
        <f t="shared" si="427"/>
        <v>#DIV/0!</v>
      </c>
      <c r="DG60" s="36"/>
      <c r="DH60" s="36"/>
      <c r="DI60" s="13"/>
      <c r="DJ60" s="36"/>
      <c r="DK60" s="36"/>
      <c r="DL60" s="13"/>
      <c r="DM60" s="36"/>
      <c r="DN60" s="36"/>
      <c r="DO60" s="13"/>
      <c r="DP60" s="36"/>
      <c r="DQ60" s="36"/>
      <c r="DR60" s="13" t="e">
        <f t="shared" si="431"/>
        <v>#DIV/0!</v>
      </c>
      <c r="DS60" s="36"/>
      <c r="DT60" s="50"/>
      <c r="DU60" s="13"/>
      <c r="DV60" s="36">
        <v>10000</v>
      </c>
      <c r="DW60" s="36">
        <f>10000</f>
        <v>10000</v>
      </c>
      <c r="DX60" s="13">
        <f t="shared" si="433"/>
        <v>100</v>
      </c>
      <c r="DY60" s="7">
        <f t="shared" si="509"/>
        <v>10000</v>
      </c>
      <c r="DZ60" s="7">
        <f t="shared" si="509"/>
        <v>10000</v>
      </c>
      <c r="EA60" s="13">
        <f t="shared" si="435"/>
        <v>100</v>
      </c>
    </row>
    <row r="61" spans="1:146" x14ac:dyDescent="0.25">
      <c r="A61" s="32">
        <v>1301</v>
      </c>
      <c r="B61" s="16">
        <v>730</v>
      </c>
      <c r="C61" s="6" t="s">
        <v>107</v>
      </c>
      <c r="D61" s="33"/>
      <c r="E61" s="33"/>
      <c r="F61" s="7">
        <f>I61+U61+BB61+BN61+CI61+BK61+AY61</f>
        <v>1000</v>
      </c>
      <c r="G61" s="7">
        <f>J61+V61+BC61+BO61+CJ61+BL61+AZ61</f>
        <v>0</v>
      </c>
      <c r="H61" s="13"/>
      <c r="I61" s="7">
        <f t="shared" si="500"/>
        <v>0</v>
      </c>
      <c r="J61" s="7">
        <f t="shared" si="500"/>
        <v>0</v>
      </c>
      <c r="K61" s="13"/>
      <c r="L61" s="36"/>
      <c r="M61" s="36"/>
      <c r="N61" s="13"/>
      <c r="O61" s="33"/>
      <c r="P61" s="33"/>
      <c r="Q61" s="13"/>
      <c r="R61" s="36"/>
      <c r="S61" s="36"/>
      <c r="T61" s="13"/>
      <c r="U61" s="7">
        <f t="shared" si="501"/>
        <v>0</v>
      </c>
      <c r="V61" s="7">
        <f t="shared" si="501"/>
        <v>0</v>
      </c>
      <c r="W61" s="13" t="e">
        <f t="shared" si="441"/>
        <v>#DIV/0!</v>
      </c>
      <c r="X61" s="36"/>
      <c r="Y61" s="36"/>
      <c r="Z61" s="13"/>
      <c r="AA61" s="36"/>
      <c r="AB61" s="36"/>
      <c r="AC61" s="13"/>
      <c r="AD61" s="36"/>
      <c r="AE61" s="36"/>
      <c r="AF61" s="13"/>
      <c r="AG61" s="36"/>
      <c r="AH61" s="36"/>
      <c r="AI61" s="13"/>
      <c r="AJ61" s="35"/>
      <c r="AK61" s="36"/>
      <c r="AL61" s="13"/>
      <c r="AM61" s="36"/>
      <c r="AN61" s="36"/>
      <c r="AO61" s="13"/>
      <c r="AP61" s="36"/>
      <c r="AQ61" s="50"/>
      <c r="AR61" s="13"/>
      <c r="AS61" s="35"/>
      <c r="AT61" s="35"/>
      <c r="AU61" s="35"/>
      <c r="AV61" s="36"/>
      <c r="AW61" s="50"/>
      <c r="AX61" s="13"/>
      <c r="AY61" s="13">
        <v>1000</v>
      </c>
      <c r="AZ61" s="13"/>
      <c r="BA61" s="13">
        <f t="shared" si="450"/>
        <v>0</v>
      </c>
      <c r="BB61" s="13"/>
      <c r="BC61" s="13"/>
      <c r="BD61" s="13"/>
      <c r="BE61" s="35"/>
      <c r="BF61" s="35"/>
      <c r="BG61" s="13"/>
      <c r="BH61" s="35"/>
      <c r="BI61" s="35"/>
      <c r="BJ61" s="35"/>
      <c r="BK61" s="37"/>
      <c r="BL61" s="37"/>
      <c r="BM61" s="13"/>
      <c r="BN61" s="7"/>
      <c r="BO61" s="7"/>
      <c r="BP61" s="13"/>
      <c r="BQ61" s="33"/>
      <c r="BR61" s="33"/>
      <c r="BS61" s="1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13"/>
      <c r="CI61" s="7"/>
      <c r="CJ61" s="7"/>
      <c r="CK61" s="13"/>
      <c r="CL61" s="36"/>
      <c r="CM61" s="36"/>
      <c r="CN61" s="13"/>
      <c r="CO61" s="36"/>
      <c r="CP61" s="36"/>
      <c r="CQ61" s="13"/>
      <c r="CR61" s="36"/>
      <c r="CS61" s="36"/>
      <c r="CT61" s="13"/>
      <c r="CU61" s="36"/>
      <c r="CV61" s="36"/>
      <c r="CW61" s="13"/>
      <c r="CX61" s="36"/>
      <c r="CY61" s="36"/>
      <c r="CZ61" s="13"/>
      <c r="DA61" s="7"/>
      <c r="DB61" s="7"/>
      <c r="DC61" s="13"/>
      <c r="DD61" s="36"/>
      <c r="DE61" s="36"/>
      <c r="DF61" s="13"/>
      <c r="DG61" s="36"/>
      <c r="DH61" s="36"/>
      <c r="DI61" s="13"/>
      <c r="DJ61" s="36"/>
      <c r="DK61" s="36"/>
      <c r="DL61" s="13"/>
      <c r="DM61" s="36"/>
      <c r="DN61" s="36"/>
      <c r="DO61" s="13"/>
      <c r="DP61" s="36"/>
      <c r="DQ61" s="36"/>
      <c r="DR61" s="13"/>
      <c r="DS61" s="36"/>
      <c r="DT61" s="50"/>
      <c r="DU61" s="13"/>
      <c r="DV61" s="36"/>
      <c r="DW61" s="36"/>
      <c r="DX61" s="13"/>
      <c r="DY61" s="7">
        <f>I61+U61+BB61+BN61+CI61+DA61+BK61+AY61</f>
        <v>1000</v>
      </c>
      <c r="DZ61" s="7">
        <f>J61+V61+BC61+BO61+CJ61+DB61+BL61+AZ61</f>
        <v>0</v>
      </c>
      <c r="EA61" s="13"/>
    </row>
    <row r="62" spans="1:146" x14ac:dyDescent="0.25">
      <c r="A62" s="31">
        <v>1403</v>
      </c>
      <c r="B62" s="31"/>
      <c r="C62" s="14" t="s">
        <v>77</v>
      </c>
      <c r="D62" s="37"/>
      <c r="E62" s="37"/>
      <c r="F62" s="38">
        <f>I62+U62+BB62+BN62+CI62+BK62</f>
        <v>194417</v>
      </c>
      <c r="G62" s="38">
        <f t="shared" si="499"/>
        <v>0</v>
      </c>
      <c r="H62" s="13">
        <f t="shared" si="436"/>
        <v>0</v>
      </c>
      <c r="I62" s="11">
        <f>L62+O62+R62</f>
        <v>0</v>
      </c>
      <c r="J62" s="11">
        <f>M62+P62+S62</f>
        <v>0</v>
      </c>
      <c r="K62" s="13" t="e">
        <f t="shared" si="437"/>
        <v>#DIV/0!</v>
      </c>
      <c r="L62" s="34"/>
      <c r="M62" s="34"/>
      <c r="N62" s="13" t="e">
        <f t="shared" si="438"/>
        <v>#DIV/0!</v>
      </c>
      <c r="O62" s="37"/>
      <c r="P62" s="37"/>
      <c r="Q62" s="13" t="e">
        <f t="shared" si="439"/>
        <v>#DIV/0!</v>
      </c>
      <c r="R62" s="34"/>
      <c r="S62" s="34"/>
      <c r="T62" s="13" t="e">
        <f t="shared" si="440"/>
        <v>#DIV/0!</v>
      </c>
      <c r="U62" s="11">
        <f t="shared" si="501"/>
        <v>0</v>
      </c>
      <c r="V62" s="11">
        <f t="shared" si="501"/>
        <v>0</v>
      </c>
      <c r="W62" s="13" t="e">
        <f t="shared" si="441"/>
        <v>#DIV/0!</v>
      </c>
      <c r="X62" s="34"/>
      <c r="Y62" s="34"/>
      <c r="Z62" s="13" t="e">
        <f t="shared" si="442"/>
        <v>#DIV/0!</v>
      </c>
      <c r="AA62" s="34"/>
      <c r="AB62" s="34"/>
      <c r="AC62" s="13" t="e">
        <f t="shared" ref="AC62:AC67" si="510">AB62/AA62*100</f>
        <v>#DIV/0!</v>
      </c>
      <c r="AD62" s="34"/>
      <c r="AE62" s="34"/>
      <c r="AF62" s="13" t="e">
        <f t="shared" ref="AF62:AF67" si="511">AE62/AD62*100</f>
        <v>#DIV/0!</v>
      </c>
      <c r="AG62" s="34"/>
      <c r="AH62" s="34"/>
      <c r="AI62" s="13" t="e">
        <f t="shared" ref="AI62:AI67" si="512">AH62/AG62*100</f>
        <v>#DIV/0!</v>
      </c>
      <c r="AJ62" s="39"/>
      <c r="AK62" s="34"/>
      <c r="AL62" s="13" t="e">
        <f t="shared" ref="AL62:AL67" si="513">AK62/AJ62*100</f>
        <v>#DIV/0!</v>
      </c>
      <c r="AM62" s="34"/>
      <c r="AN62" s="34"/>
      <c r="AO62" s="13" t="e">
        <f t="shared" ref="AO62:AO67" si="514">AN62/AM62*100</f>
        <v>#DIV/0!</v>
      </c>
      <c r="AP62" s="34"/>
      <c r="AQ62" s="34"/>
      <c r="AR62" s="13" t="e">
        <f t="shared" ref="AR62:AR67" si="515">AQ62/AP62*100</f>
        <v>#DIV/0!</v>
      </c>
      <c r="AS62" s="35"/>
      <c r="AT62" s="35"/>
      <c r="AU62" s="35"/>
      <c r="AV62" s="34"/>
      <c r="AW62" s="34"/>
      <c r="AX62" s="13" t="e">
        <f t="shared" ref="AX62:AX67" si="516">AW62/AV62*100</f>
        <v>#DIV/0!</v>
      </c>
      <c r="AY62" s="13"/>
      <c r="AZ62" s="13"/>
      <c r="BA62" s="13" t="e">
        <f t="shared" si="450"/>
        <v>#DIV/0!</v>
      </c>
      <c r="BB62" s="12">
        <f>BE62</f>
        <v>0</v>
      </c>
      <c r="BC62" s="12">
        <f>BF62</f>
        <v>0</v>
      </c>
      <c r="BD62" s="13" t="e">
        <f t="shared" ref="BD62:BD67" si="517">BC62/BB62*100</f>
        <v>#DIV/0!</v>
      </c>
      <c r="BE62" s="39"/>
      <c r="BF62" s="39"/>
      <c r="BG62" s="13" t="e">
        <f t="shared" ref="BG62:BG67" si="518">BF62/BE62*100</f>
        <v>#DIV/0!</v>
      </c>
      <c r="BH62" s="35"/>
      <c r="BI62" s="35"/>
      <c r="BJ62" s="35"/>
      <c r="BK62" s="37">
        <v>194417</v>
      </c>
      <c r="BL62" s="34"/>
      <c r="BM62" s="13">
        <f t="shared" ref="BM62:BM67" si="519">BL62/BK62*100</f>
        <v>0</v>
      </c>
      <c r="BN62" s="11">
        <f>BQ62+CF62</f>
        <v>0</v>
      </c>
      <c r="BO62" s="11">
        <f>BR62+CG62</f>
        <v>0</v>
      </c>
      <c r="BP62" s="13" t="e">
        <f t="shared" ref="BP62:BP67" si="520">BO62/BN62*100</f>
        <v>#DIV/0!</v>
      </c>
      <c r="BQ62" s="37"/>
      <c r="BR62" s="37"/>
      <c r="BS62" s="13" t="e">
        <f t="shared" ref="BS62:BS67" si="521">BR62/BQ62*100</f>
        <v>#DIV/0!</v>
      </c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13" t="e">
        <f t="shared" ref="CH62:CH67" si="522">CG62/CF62*100</f>
        <v>#DIV/0!</v>
      </c>
      <c r="CI62" s="7">
        <f t="shared" si="502"/>
        <v>0</v>
      </c>
      <c r="CJ62" s="7">
        <f t="shared" si="502"/>
        <v>0</v>
      </c>
      <c r="CK62" s="13" t="e">
        <f t="shared" si="503"/>
        <v>#DIV/0!</v>
      </c>
      <c r="CL62" s="36"/>
      <c r="CM62" s="36"/>
      <c r="CN62" s="13" t="e">
        <f t="shared" si="504"/>
        <v>#DIV/0!</v>
      </c>
      <c r="CO62" s="36"/>
      <c r="CP62" s="36"/>
      <c r="CQ62" s="13" t="e">
        <f t="shared" ref="CQ62:CQ67" si="523">CP62/CO62*100</f>
        <v>#DIV/0!</v>
      </c>
      <c r="CR62" s="36"/>
      <c r="CS62" s="36"/>
      <c r="CT62" s="13" t="e">
        <f t="shared" ref="CT62:CT67" si="524">CS62/CR62*100</f>
        <v>#DIV/0!</v>
      </c>
      <c r="CU62" s="36"/>
      <c r="CV62" s="36"/>
      <c r="CW62" s="13" t="e">
        <f t="shared" ref="CW62:CW67" si="525">CV62/CU62*100</f>
        <v>#DIV/0!</v>
      </c>
      <c r="CX62" s="36"/>
      <c r="CY62" s="36"/>
      <c r="CZ62" s="13" t="e">
        <f t="shared" si="462"/>
        <v>#DIV/0!</v>
      </c>
      <c r="DA62" s="11">
        <f>DD62+DG62+DJ62+DM62+DP62+DS62</f>
        <v>0</v>
      </c>
      <c r="DB62" s="11">
        <f>DE62+DH62+DK62+DN62+DQ62+DT62</f>
        <v>0</v>
      </c>
      <c r="DC62" s="13" t="e">
        <f t="shared" si="426"/>
        <v>#DIV/0!</v>
      </c>
      <c r="DD62" s="34"/>
      <c r="DE62" s="34"/>
      <c r="DF62" s="13" t="e">
        <f t="shared" si="427"/>
        <v>#DIV/0!</v>
      </c>
      <c r="DG62" s="34"/>
      <c r="DH62" s="34"/>
      <c r="DI62" s="13" t="e">
        <f t="shared" ref="DI62:DI67" si="526">DH62/DG62*100</f>
        <v>#DIV/0!</v>
      </c>
      <c r="DJ62" s="34"/>
      <c r="DK62" s="34"/>
      <c r="DL62" s="13" t="e">
        <f t="shared" ref="DL62:DL67" si="527">DK62/DJ62*100</f>
        <v>#DIV/0!</v>
      </c>
      <c r="DM62" s="34"/>
      <c r="DN62" s="34"/>
      <c r="DO62" s="13" t="e">
        <f t="shared" ref="DO62:DO67" si="528">DN62/DM62*100</f>
        <v>#DIV/0!</v>
      </c>
      <c r="DP62" s="34"/>
      <c r="DQ62" s="34"/>
      <c r="DR62" s="13" t="e">
        <f t="shared" si="431"/>
        <v>#DIV/0!</v>
      </c>
      <c r="DS62" s="34"/>
      <c r="DT62" s="34"/>
      <c r="DU62" s="13" t="e">
        <f t="shared" ref="DU62:DU67" si="529">DT62/DS62*100</f>
        <v>#DIV/0!</v>
      </c>
      <c r="DV62" s="39"/>
      <c r="DW62" s="39"/>
      <c r="DX62" s="13" t="e">
        <f t="shared" si="433"/>
        <v>#DIV/0!</v>
      </c>
      <c r="DY62" s="7">
        <f t="shared" ref="DY62:DZ62" si="530">I62+U62+BB62+BN62+CI62+DA62+BK62</f>
        <v>194417</v>
      </c>
      <c r="DZ62" s="7">
        <f t="shared" si="530"/>
        <v>0</v>
      </c>
      <c r="EA62" s="13">
        <f t="shared" si="435"/>
        <v>0</v>
      </c>
      <c r="EB62">
        <f t="shared" ref="EB62" si="531">IF(M62&lt;=L62,1,0)</f>
        <v>1</v>
      </c>
      <c r="EC62">
        <f t="shared" ref="EC62" si="532">IF(S62&lt;=R62,1,0)</f>
        <v>1</v>
      </c>
      <c r="ED62">
        <f t="shared" ref="ED62" si="533">IF(Y62&lt;=X62,1,0)</f>
        <v>1</v>
      </c>
      <c r="EE62">
        <f t="shared" ref="EE62" si="534">IF(AE62&lt;=AD62,1,0)</f>
        <v>1</v>
      </c>
      <c r="EF62">
        <f t="shared" ref="EF62" si="535">IF(AN62&lt;=AM62,1,0)</f>
        <v>1</v>
      </c>
      <c r="EG62">
        <f t="shared" ref="EG62" si="536">IF(AQ62&lt;=AP62,1,0)</f>
        <v>1</v>
      </c>
      <c r="EH62">
        <f t="shared" ref="EH62" si="537">IF(BL62&lt;=BK62,1,0)</f>
        <v>1</v>
      </c>
      <c r="EI62">
        <f t="shared" ref="EI62" si="538">IF(CG62&lt;=CF62,1,0)</f>
        <v>1</v>
      </c>
      <c r="EJ62">
        <f t="shared" ref="EJ62" si="539">IF(CJ62&lt;=CI62,1,0)</f>
        <v>1</v>
      </c>
      <c r="EK62">
        <f t="shared" ref="EK62" si="540">IF(DE62&lt;=DD62,1,0)</f>
        <v>1</v>
      </c>
      <c r="EL62">
        <f t="shared" ref="EL62" si="541">IF(DQ62&lt;=DP62,1,0)</f>
        <v>1</v>
      </c>
      <c r="EM62">
        <f t="shared" ref="EM62" si="542">IF(DT62&lt;=DS62,1,0)</f>
        <v>1</v>
      </c>
      <c r="EN62">
        <f t="shared" ref="EN62" si="543">SUM(EB62:EM62)</f>
        <v>12</v>
      </c>
    </row>
    <row r="63" spans="1:146" x14ac:dyDescent="0.25">
      <c r="A63" s="6"/>
      <c r="B63" s="6"/>
      <c r="C63" s="40" t="s">
        <v>28</v>
      </c>
      <c r="D63" s="37" t="e">
        <f>D5+#REF!+D27+#REF!+D47+#REF!+D56</f>
        <v>#REF!</v>
      </c>
      <c r="E63" s="37" t="e">
        <f>E5+#REF!+E27+#REF!+E47+#REF!+E56</f>
        <v>#REF!</v>
      </c>
      <c r="F63" s="41">
        <f>F5+F27+F47+F56+F17+F20+F58+F62+F45+F61</f>
        <v>19205758</v>
      </c>
      <c r="G63" s="41">
        <f>G5+G27+G47+G56+G17+G20+G58+G62+G45+G61</f>
        <v>3590711.95</v>
      </c>
      <c r="H63" s="13">
        <f t="shared" si="436"/>
        <v>18.696017881720682</v>
      </c>
      <c r="I63" s="41">
        <f>I5+I27+I47+I56+I17+I20+I58+I62+I45</f>
        <v>10498700</v>
      </c>
      <c r="J63" s="41">
        <f>J5+J27+J47+J56+J17+J20+J58+J62+J45</f>
        <v>2275589.54</v>
      </c>
      <c r="K63" s="13">
        <f t="shared" si="437"/>
        <v>21.674964900416242</v>
      </c>
      <c r="L63" s="41">
        <f>L5+L27+L47+L56+L17+L20+L58+L62+L45</f>
        <v>8063500</v>
      </c>
      <c r="M63" s="41">
        <f>M5+M27+M47+M56+M17+M20+M58+M62+M45</f>
        <v>1719060.26</v>
      </c>
      <c r="N63" s="13">
        <f t="shared" si="438"/>
        <v>21.319033422211199</v>
      </c>
      <c r="O63" s="41">
        <f>O5+O27+O47+O56+O17+O20+O58+O62+O45</f>
        <v>0</v>
      </c>
      <c r="P63" s="41">
        <f>P5+P27+P47+P56+P17+P20+P58+P62+P45</f>
        <v>0</v>
      </c>
      <c r="Q63" s="13" t="e">
        <f t="shared" si="439"/>
        <v>#DIV/0!</v>
      </c>
      <c r="R63" s="41">
        <f>R5+R27+R47+R56+R17+R20+R58+R62+R45</f>
        <v>2435200</v>
      </c>
      <c r="S63" s="41">
        <f>S5+S27+S47+S56+S17+S20+S58+S62+S45</f>
        <v>556529.28</v>
      </c>
      <c r="T63" s="13">
        <f t="shared" si="440"/>
        <v>22.853534822601841</v>
      </c>
      <c r="U63" s="41">
        <f>U5+U27+U47+U56+U17+U20+U58+U62+U45</f>
        <v>7194141</v>
      </c>
      <c r="V63" s="41">
        <f>V5+V27+V47+V56+V17+V20+V58+V62+V45</f>
        <v>822954.33000000007</v>
      </c>
      <c r="W63" s="13">
        <f t="shared" si="441"/>
        <v>11.439229923350128</v>
      </c>
      <c r="X63" s="41">
        <f>X5+X27+X47+X56+X17+X20+X58+X62+X45</f>
        <v>130600</v>
      </c>
      <c r="Y63" s="41">
        <f>Y5+Y27+Y47+Y56+Y17+Y20+Y58+Y62+Y45</f>
        <v>33000</v>
      </c>
      <c r="Z63" s="13">
        <f t="shared" si="442"/>
        <v>25.267993874425727</v>
      </c>
      <c r="AA63" s="41">
        <f>AA5+AA27+AA47+AA56+AA17+AA20+AA58+AA62+AA45</f>
        <v>15600</v>
      </c>
      <c r="AB63" s="41">
        <f>AB5+AB27+AB47+AB56+AB17+AB20+AB58+AB62+AB45</f>
        <v>12900</v>
      </c>
      <c r="AC63" s="13">
        <f t="shared" si="510"/>
        <v>82.692307692307693</v>
      </c>
      <c r="AD63" s="41">
        <f>AD5+AD27+AD47+AD56+AD17+AD20+AD58+AD62+AD45</f>
        <v>732798</v>
      </c>
      <c r="AE63" s="41">
        <f>AE5+AE27+AE47+AE56+AE17+AE20+AE58+AE62+AE45</f>
        <v>306687.59000000003</v>
      </c>
      <c r="AF63" s="13">
        <f t="shared" si="511"/>
        <v>41.85158665826053</v>
      </c>
      <c r="AG63" s="41">
        <f>AG5+AG27+AG47+AG56+AG17+AG20+AG58+AG62+AG45</f>
        <v>0</v>
      </c>
      <c r="AH63" s="41">
        <f>AH5+AH27+AH47+AH56+AH17+AH20+AH58+AH62+AH45</f>
        <v>0</v>
      </c>
      <c r="AI63" s="13" t="e">
        <f t="shared" si="512"/>
        <v>#DIV/0!</v>
      </c>
      <c r="AJ63" s="41">
        <f>AJ5+AJ27+AJ47+AJ56+AJ17+AJ20+AJ58+AJ62+AJ45</f>
        <v>0</v>
      </c>
      <c r="AK63" s="41">
        <f>AK5+AK27+AK47+AK56+AK17+AK20+AK58+AK62+AK45</f>
        <v>0</v>
      </c>
      <c r="AL63" s="13" t="e">
        <f t="shared" si="513"/>
        <v>#DIV/0!</v>
      </c>
      <c r="AM63" s="41">
        <f>AM5+AM27+AM47+AM56+AM17+AM20+AM58+AM62+AM45</f>
        <v>3735643</v>
      </c>
      <c r="AN63" s="41">
        <f>AN5+AN27+AN47+AN56+AN17+AN20+AN58+AN62+AN45</f>
        <v>3197.95</v>
      </c>
      <c r="AO63" s="13">
        <f t="shared" si="514"/>
        <v>8.5606413674968393E-2</v>
      </c>
      <c r="AP63" s="41">
        <f>AP5+AP27+AP47+AP56+AP17+AP20+AP58+AP62+AP45</f>
        <v>2579500</v>
      </c>
      <c r="AQ63" s="41">
        <f>AQ5+AQ27+AQ47+AQ56+AQ17+AQ20+AQ58+AQ62+AQ45</f>
        <v>467168.79000000004</v>
      </c>
      <c r="AR63" s="13">
        <f t="shared" si="515"/>
        <v>18.110827292110876</v>
      </c>
      <c r="AS63" s="35"/>
      <c r="AT63" s="35"/>
      <c r="AU63" s="35"/>
      <c r="AV63" s="41">
        <f>AV5+AV27+AV47+AV56+AV17+AV20+AV58+AV62+AV45+AV61</f>
        <v>0</v>
      </c>
      <c r="AW63" s="41">
        <f>AW5+AW27+AW47+AW56+AW17+AW20+AW58+AW62+AW45+AW61</f>
        <v>0</v>
      </c>
      <c r="AX63" s="13" t="e">
        <f t="shared" si="516"/>
        <v>#DIV/0!</v>
      </c>
      <c r="AY63" s="41">
        <f>AY5+AY27+AY47+AY56+AY17+AY20+AY58+AY62+AY45+AY61</f>
        <v>1000</v>
      </c>
      <c r="AZ63" s="41">
        <f>AZ5+AZ27+AZ47+AZ56+AZ17+AZ20+AZ58+AZ62+AZ45+AZ61</f>
        <v>0</v>
      </c>
      <c r="BA63" s="13">
        <f t="shared" si="450"/>
        <v>0</v>
      </c>
      <c r="BB63" s="41">
        <f>BB5+BB27+BB47+BB56+BB17+BB20+BB58+BB62+BB45</f>
        <v>0</v>
      </c>
      <c r="BC63" s="41">
        <f>BC5+BC27+BC47+BC56+BC17+BC20+BC58+BC62+BC45</f>
        <v>0</v>
      </c>
      <c r="BD63" s="13" t="e">
        <f t="shared" si="517"/>
        <v>#DIV/0!</v>
      </c>
      <c r="BE63" s="41">
        <f>BE5+BE27+BE47+BE56+BE17+BE20+BE58+BE62+BE45</f>
        <v>0</v>
      </c>
      <c r="BF63" s="41">
        <f>BF5+BF27+BF47+BF56+BF17+BF20+BF58+BF62+BF45</f>
        <v>0</v>
      </c>
      <c r="BG63" s="13" t="e">
        <f t="shared" si="518"/>
        <v>#DIV/0!</v>
      </c>
      <c r="BH63" s="35"/>
      <c r="BI63" s="35"/>
      <c r="BJ63" s="35"/>
      <c r="BK63" s="41">
        <f>BK5+BK27+BK47+BK56+BK17+BK20+BK58+BK62+BK45</f>
        <v>194417</v>
      </c>
      <c r="BL63" s="41">
        <f>BL5+BL27+BL47+BL56+BL17+BL20+BL58+BL62+BL45</f>
        <v>0</v>
      </c>
      <c r="BM63" s="13">
        <f t="shared" si="519"/>
        <v>0</v>
      </c>
      <c r="BN63" s="41">
        <f>BN5+BN27+BN47+BN56+BN17+BN20+BN58+BN62+BN45</f>
        <v>120000</v>
      </c>
      <c r="BO63" s="41">
        <f>BO5+BO27+BO47+BO56+BO17+BO20+BO58+BO62+BO45</f>
        <v>30000</v>
      </c>
      <c r="BP63" s="13">
        <f t="shared" si="520"/>
        <v>25</v>
      </c>
      <c r="BQ63" s="41">
        <f>BQ5+BQ27+BQ47+BQ56+BQ17+BQ20+BQ58+BQ62+BQ45</f>
        <v>0</v>
      </c>
      <c r="BR63" s="41">
        <f>BR5+BR27+BR47+BR56+BR17+BR20+BR58+BR62+BR45</f>
        <v>0</v>
      </c>
      <c r="BS63" s="13" t="e">
        <f t="shared" si="521"/>
        <v>#DIV/0!</v>
      </c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41">
        <f>CF5+CF27+CF47+CF56+CF17+CF20+CF58+CF62+CF45</f>
        <v>120000</v>
      </c>
      <c r="CG63" s="41">
        <f>CG5+CG27+CG47+CG56+CG17+CG20+CG58+CG62+CG45</f>
        <v>30000</v>
      </c>
      <c r="CH63" s="13">
        <f t="shared" si="522"/>
        <v>25</v>
      </c>
      <c r="CI63" s="41">
        <f>CI5+CI27+CI47+CI56+CI17+CI20+CI58+CI62+CI45</f>
        <v>1197500</v>
      </c>
      <c r="CJ63" s="41">
        <f>CJ5+CJ27+CJ47+CJ56+CJ17+CJ20+CJ58+CJ62+CJ45</f>
        <v>462168.08</v>
      </c>
      <c r="CK63" s="13">
        <f t="shared" si="503"/>
        <v>38.59441169102297</v>
      </c>
      <c r="CL63" s="41">
        <f>CL5+CL27+CL47+CL56+CL17+CL20+CL58+CL62+CL45</f>
        <v>525800</v>
      </c>
      <c r="CM63" s="41">
        <f>CM5+CM27+CM47+CM56+CM17+CM20+CM58+CM62+CM45</f>
        <v>0</v>
      </c>
      <c r="CN63" s="13">
        <f t="shared" si="504"/>
        <v>0</v>
      </c>
      <c r="CO63" s="41">
        <f>CO5+CO27+CO47+CO56+CO17+CO20+CO58+CO62+CO45</f>
        <v>30600</v>
      </c>
      <c r="CP63" s="41">
        <f>CP5+CP27+CP47+CP56+CP17+CP20+CP58+CP62+CP45</f>
        <v>19070.13</v>
      </c>
      <c r="CQ63" s="13">
        <f t="shared" si="523"/>
        <v>62.320686274509804</v>
      </c>
      <c r="CR63" s="41">
        <f>CR5+CR27+CR47+CR56+CR17+CR20+CR58+CR62+CR45</f>
        <v>0</v>
      </c>
      <c r="CS63" s="41">
        <f>CS5+CS27+CS47+CS56+CS17+CS20+CS58+CS62+CS45</f>
        <v>0</v>
      </c>
      <c r="CT63" s="13" t="e">
        <f t="shared" si="524"/>
        <v>#DIV/0!</v>
      </c>
      <c r="CU63" s="41">
        <f>CU5+CU27+CU47+CU56+CU17+CU20+CU58+CU62+CU45</f>
        <v>0</v>
      </c>
      <c r="CV63" s="41">
        <f>CV5+CV27+CV47+CV56+CV17+CV20+CV58+CV62+CV45</f>
        <v>0</v>
      </c>
      <c r="CW63" s="13" t="e">
        <f t="shared" si="525"/>
        <v>#DIV/0!</v>
      </c>
      <c r="CX63" s="41">
        <f>CX5+CX27+CX47+CX56+CX17+CX20+CX58+CX62+CX45</f>
        <v>641100</v>
      </c>
      <c r="CY63" s="41">
        <f>CY5+CY27+CY47+CY56+CY17+CY20+CY58+CY62+CY45</f>
        <v>443097.95</v>
      </c>
      <c r="CZ63" s="13">
        <f t="shared" si="462"/>
        <v>69.115262829511778</v>
      </c>
      <c r="DA63" s="41">
        <f>DA5+DA27+DA47+DA56+DA17+DA20+DA58+DA62+DA45</f>
        <v>60253700</v>
      </c>
      <c r="DB63" s="41">
        <f>DB5+DB27+DB47+DB56+DB17+DB20+DB58+DB62+DB45</f>
        <v>320110.7</v>
      </c>
      <c r="DC63" s="13">
        <f t="shared" si="426"/>
        <v>0.53127144059203002</v>
      </c>
      <c r="DD63" s="41">
        <f>DD5+DD27+DD47+DD56+DD17+DD20+DD58+DD62+DD45</f>
        <v>58540000</v>
      </c>
      <c r="DE63" s="41">
        <f>DE5+DE27+DE47+DE56+DE17+DE20+DE58+DE62+DE45</f>
        <v>0</v>
      </c>
      <c r="DF63" s="13">
        <f t="shared" si="427"/>
        <v>0</v>
      </c>
      <c r="DG63" s="41">
        <f>DG5+DG27+DG47+DG56+DG17+DG20+DG58+DG62+DG45</f>
        <v>0</v>
      </c>
      <c r="DH63" s="41">
        <f>DH5+DH27+DH47+DH56+DH17+DH20+DH58+DH62+DH45</f>
        <v>0</v>
      </c>
      <c r="DI63" s="13" t="e">
        <f t="shared" si="526"/>
        <v>#DIV/0!</v>
      </c>
      <c r="DJ63" s="41">
        <f>DJ5+DJ27+DJ47+DJ56+DJ17+DJ20+DJ58+DJ62+DJ45</f>
        <v>0</v>
      </c>
      <c r="DK63" s="41">
        <f>DK5+DK27+DK47+DK56+DK17+DK20+DK58+DK62+DK45</f>
        <v>0</v>
      </c>
      <c r="DL63" s="13" t="e">
        <f t="shared" si="527"/>
        <v>#DIV/0!</v>
      </c>
      <c r="DM63" s="41">
        <f>DM5+DM27+DM47+DM56+DM17+DM20+DM58+DM62+DM45</f>
        <v>0</v>
      </c>
      <c r="DN63" s="41">
        <f>DN5+DN27+DN47+DN56+DN17+DN20+DN58+DN62+DN45</f>
        <v>0</v>
      </c>
      <c r="DO63" s="13" t="e">
        <f t="shared" si="528"/>
        <v>#DIV/0!</v>
      </c>
      <c r="DP63" s="41">
        <f>DP5+DP27+DP47+DP56+DP17+DP20+DP58+DP62+DP45</f>
        <v>186400</v>
      </c>
      <c r="DQ63" s="41">
        <f>DQ5+DQ27+DQ47+DQ56+DQ17+DQ20+DQ58+DQ62+DQ45</f>
        <v>165192.70000000001</v>
      </c>
      <c r="DR63" s="13">
        <f t="shared" si="431"/>
        <v>88.622693133047221</v>
      </c>
      <c r="DS63" s="41">
        <f>DS5+DS27+DS47+DS56+DS17+DS20+DS58+DS62+DS45</f>
        <v>1452300</v>
      </c>
      <c r="DT63" s="41">
        <f>DT5+DT27+DT47+DT56+DT17+DT20+DT58+DT62+DT45</f>
        <v>104918</v>
      </c>
      <c r="DU63" s="13">
        <f t="shared" si="529"/>
        <v>7.2242649590305037</v>
      </c>
      <c r="DV63" s="41">
        <f>DV5+DV27+DV47+DV56+DV17+DV20+DV58+DV62+DV45</f>
        <v>75000</v>
      </c>
      <c r="DW63" s="41">
        <f>DW5+DW27+DW47+DW56+DW17+DW20+DW58+DW62+DW45</f>
        <v>50000</v>
      </c>
      <c r="DX63" s="13">
        <f t="shared" si="433"/>
        <v>66.666666666666657</v>
      </c>
      <c r="DY63" s="41">
        <f>DY5+DY27+DY47+DY56+DY17+DY20+DY58+DY62+DY45+DY61</f>
        <v>79459458</v>
      </c>
      <c r="DZ63" s="41">
        <f>DZ5+DZ27+DZ47+DZ56+DZ17+DZ20+DZ58+DZ62+DZ45+DZ61</f>
        <v>3910822.6500000004</v>
      </c>
      <c r="EA63" s="13">
        <f t="shared" si="435"/>
        <v>4.9217836975429661</v>
      </c>
      <c r="EB63">
        <f>IF(M63&lt;=L63,1,0)</f>
        <v>1</v>
      </c>
      <c r="EC63">
        <f>IF(S63&lt;=R63,1,0)</f>
        <v>1</v>
      </c>
      <c r="ED63">
        <f>IF(Y63&lt;=X63,1,0)</f>
        <v>1</v>
      </c>
      <c r="EE63">
        <f>IF(AE63&lt;=AD63,1,0)</f>
        <v>1</v>
      </c>
      <c r="EF63">
        <f>IF(AN63&lt;=AM63,1,0)</f>
        <v>1</v>
      </c>
      <c r="EG63">
        <f>IF(AQ63&lt;=AP63,1,0)</f>
        <v>1</v>
      </c>
      <c r="EH63">
        <f>IF(BL63&lt;=BK63,1,0)</f>
        <v>1</v>
      </c>
      <c r="EI63">
        <f>IF(CG63&lt;=CF63,1,0)</f>
        <v>1</v>
      </c>
      <c r="EJ63">
        <f>IF(CJ63&lt;=CI63,1,0)</f>
        <v>1</v>
      </c>
      <c r="EK63">
        <f>IF(DE63&lt;=DD63,1,0)</f>
        <v>1</v>
      </c>
      <c r="EL63">
        <f>IF(DQ63&lt;=DP63,1,0)</f>
        <v>1</v>
      </c>
      <c r="EM63">
        <f>IF(DT63&lt;=DS63,1,0)</f>
        <v>1</v>
      </c>
      <c r="EN63">
        <f>SUM(EB63:EM63)</f>
        <v>12</v>
      </c>
      <c r="EO63">
        <f>77409915+1618800+430743</f>
        <v>79459458</v>
      </c>
      <c r="EP63" s="61">
        <f>EO63-DY63</f>
        <v>0</v>
      </c>
    </row>
    <row r="64" spans="1:146" x14ac:dyDescent="0.25">
      <c r="A64" s="6"/>
      <c r="B64" s="42"/>
      <c r="C64" s="42" t="s">
        <v>78</v>
      </c>
      <c r="D64" s="6"/>
      <c r="E64" s="6"/>
      <c r="F64" s="11">
        <f>I64+U64+BB64+BN64+CI64+BK64</f>
        <v>194417</v>
      </c>
      <c r="G64" s="11">
        <f>J64+V64+BC64+BO64+CJ64+BL64</f>
        <v>0</v>
      </c>
      <c r="H64" s="13">
        <f t="shared" si="436"/>
        <v>0</v>
      </c>
      <c r="I64" s="7"/>
      <c r="J64" s="7"/>
      <c r="K64" s="13" t="e">
        <f t="shared" si="437"/>
        <v>#DIV/0!</v>
      </c>
      <c r="L64" s="7"/>
      <c r="M64" s="7"/>
      <c r="N64" s="13" t="e">
        <f t="shared" si="438"/>
        <v>#DIV/0!</v>
      </c>
      <c r="O64" s="7"/>
      <c r="P64" s="7"/>
      <c r="Q64" s="13" t="e">
        <f t="shared" si="439"/>
        <v>#DIV/0!</v>
      </c>
      <c r="R64" s="7"/>
      <c r="S64" s="7"/>
      <c r="T64" s="13" t="e">
        <f t="shared" si="440"/>
        <v>#DIV/0!</v>
      </c>
      <c r="U64" s="7"/>
      <c r="V64" s="7"/>
      <c r="W64" s="13" t="e">
        <f t="shared" si="441"/>
        <v>#DIV/0!</v>
      </c>
      <c r="X64" s="7"/>
      <c r="Y64" s="7"/>
      <c r="Z64" s="13" t="e">
        <f t="shared" si="442"/>
        <v>#DIV/0!</v>
      </c>
      <c r="AA64" s="7"/>
      <c r="AB64" s="7"/>
      <c r="AC64" s="13" t="e">
        <f t="shared" si="510"/>
        <v>#DIV/0!</v>
      </c>
      <c r="AD64" s="7"/>
      <c r="AE64" s="7"/>
      <c r="AF64" s="13" t="e">
        <f t="shared" si="511"/>
        <v>#DIV/0!</v>
      </c>
      <c r="AG64" s="7"/>
      <c r="AH64" s="7"/>
      <c r="AI64" s="13" t="e">
        <f t="shared" si="512"/>
        <v>#DIV/0!</v>
      </c>
      <c r="AJ64" s="7"/>
      <c r="AK64" s="7"/>
      <c r="AL64" s="13" t="e">
        <f t="shared" si="513"/>
        <v>#DIV/0!</v>
      </c>
      <c r="AM64" s="7"/>
      <c r="AN64" s="7"/>
      <c r="AO64" s="13" t="e">
        <f t="shared" si="514"/>
        <v>#DIV/0!</v>
      </c>
      <c r="AP64" s="7"/>
      <c r="AQ64" s="7"/>
      <c r="AR64" s="13" t="e">
        <f t="shared" si="515"/>
        <v>#DIV/0!</v>
      </c>
      <c r="AS64" s="13"/>
      <c r="AT64" s="13"/>
      <c r="AU64" s="13"/>
      <c r="AV64" s="7"/>
      <c r="AW64" s="7"/>
      <c r="AX64" s="13" t="e">
        <f t="shared" si="516"/>
        <v>#DIV/0!</v>
      </c>
      <c r="AY64" s="7"/>
      <c r="AZ64" s="7"/>
      <c r="BA64" s="13" t="e">
        <f t="shared" si="450"/>
        <v>#DIV/0!</v>
      </c>
      <c r="BB64" s="7"/>
      <c r="BC64" s="7">
        <f>BF64</f>
        <v>0</v>
      </c>
      <c r="BD64" s="13" t="e">
        <f t="shared" si="517"/>
        <v>#DIV/0!</v>
      </c>
      <c r="BE64" s="7"/>
      <c r="BF64" s="7"/>
      <c r="BG64" s="13" t="e">
        <f t="shared" si="518"/>
        <v>#DIV/0!</v>
      </c>
      <c r="BH64" s="13"/>
      <c r="BI64" s="13"/>
      <c r="BJ64" s="13"/>
      <c r="BK64" s="7">
        <f>BK62</f>
        <v>194417</v>
      </c>
      <c r="BL64" s="7">
        <f>BL62</f>
        <v>0</v>
      </c>
      <c r="BM64" s="13">
        <f t="shared" si="519"/>
        <v>0</v>
      </c>
      <c r="BN64" s="7"/>
      <c r="BO64" s="6"/>
      <c r="BP64" s="13" t="e">
        <f t="shared" si="520"/>
        <v>#DIV/0!</v>
      </c>
      <c r="BQ64" s="7"/>
      <c r="BR64" s="6"/>
      <c r="BS64" s="13" t="e">
        <f t="shared" si="521"/>
        <v>#DIV/0!</v>
      </c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7"/>
      <c r="CG64" s="6"/>
      <c r="CH64" s="13" t="e">
        <f t="shared" si="522"/>
        <v>#DIV/0!</v>
      </c>
      <c r="CI64" s="7">
        <f>CL64+CO64+CR64+CU64+CX64</f>
        <v>0</v>
      </c>
      <c r="CJ64" s="7">
        <f>CM64+CP64+CS64+CV64+CY64</f>
        <v>0</v>
      </c>
      <c r="CK64" s="13" t="e">
        <f t="shared" si="503"/>
        <v>#DIV/0!</v>
      </c>
      <c r="CL64" s="7"/>
      <c r="CM64" s="7"/>
      <c r="CN64" s="13" t="e">
        <f t="shared" si="504"/>
        <v>#DIV/0!</v>
      </c>
      <c r="CO64" s="7"/>
      <c r="CP64" s="7"/>
      <c r="CQ64" s="13" t="e">
        <f t="shared" si="523"/>
        <v>#DIV/0!</v>
      </c>
      <c r="CR64" s="7"/>
      <c r="CS64" s="7"/>
      <c r="CT64" s="13" t="e">
        <f t="shared" si="524"/>
        <v>#DIV/0!</v>
      </c>
      <c r="CU64" s="7"/>
      <c r="CV64" s="7"/>
      <c r="CW64" s="13" t="e">
        <f t="shared" si="525"/>
        <v>#DIV/0!</v>
      </c>
      <c r="CX64" s="7"/>
      <c r="CY64" s="7"/>
      <c r="CZ64" s="13" t="e">
        <f t="shared" si="462"/>
        <v>#DIV/0!</v>
      </c>
      <c r="DA64" s="7">
        <f t="shared" ref="DA64:DB64" si="544">DD64+DG64+DJ64+DM64+DP64+DS64+DV64</f>
        <v>0</v>
      </c>
      <c r="DB64" s="7">
        <f t="shared" si="544"/>
        <v>0</v>
      </c>
      <c r="DC64" s="13" t="e">
        <f t="shared" si="426"/>
        <v>#DIV/0!</v>
      </c>
      <c r="DD64" s="7"/>
      <c r="DE64" s="34"/>
      <c r="DF64" s="13" t="e">
        <f t="shared" si="427"/>
        <v>#DIV/0!</v>
      </c>
      <c r="DG64" s="7"/>
      <c r="DH64" s="7"/>
      <c r="DI64" s="13" t="e">
        <f t="shared" si="526"/>
        <v>#DIV/0!</v>
      </c>
      <c r="DJ64" s="7"/>
      <c r="DK64" s="7"/>
      <c r="DL64" s="13" t="e">
        <f t="shared" si="527"/>
        <v>#DIV/0!</v>
      </c>
      <c r="DM64" s="7"/>
      <c r="DN64" s="7"/>
      <c r="DO64" s="13" t="e">
        <f t="shared" si="528"/>
        <v>#DIV/0!</v>
      </c>
      <c r="DP64" s="7"/>
      <c r="DQ64" s="7"/>
      <c r="DR64" s="13" t="e">
        <f t="shared" si="431"/>
        <v>#DIV/0!</v>
      </c>
      <c r="DS64" s="7"/>
      <c r="DT64" s="7"/>
      <c r="DU64" s="13" t="e">
        <f t="shared" si="529"/>
        <v>#DIV/0!</v>
      </c>
      <c r="DV64" s="7"/>
      <c r="DW64" s="7"/>
      <c r="DX64" s="13" t="e">
        <f t="shared" si="433"/>
        <v>#DIV/0!</v>
      </c>
      <c r="DY64" s="34">
        <f>I64+U64+BB64+BN64+CI64+DA64+BK64</f>
        <v>194417</v>
      </c>
      <c r="DZ64" s="34">
        <f>J64+V64+BC64+BO64+CJ64+DB64+BL64</f>
        <v>0</v>
      </c>
      <c r="EA64" s="13">
        <f t="shared" si="435"/>
        <v>0</v>
      </c>
      <c r="EN64" s="43">
        <f>SUM(EN6:EN63)</f>
        <v>600</v>
      </c>
    </row>
    <row r="65" spans="1:131" x14ac:dyDescent="0.25">
      <c r="A65" s="6"/>
      <c r="B65" s="42"/>
      <c r="C65" s="44" t="s">
        <v>28</v>
      </c>
      <c r="D65" s="14"/>
      <c r="E65" s="14"/>
      <c r="F65" s="38">
        <f>F63-F64</f>
        <v>19011341</v>
      </c>
      <c r="G65" s="38">
        <f>G63-G64</f>
        <v>3590711.95</v>
      </c>
      <c r="H65" s="13">
        <f t="shared" si="436"/>
        <v>18.887210270964054</v>
      </c>
      <c r="I65" s="38">
        <f>I63-I64</f>
        <v>10498700</v>
      </c>
      <c r="J65" s="38">
        <f>J63-J64</f>
        <v>2275589.54</v>
      </c>
      <c r="K65" s="13">
        <f t="shared" si="437"/>
        <v>21.674964900416242</v>
      </c>
      <c r="L65" s="38">
        <f>L63-L64</f>
        <v>8063500</v>
      </c>
      <c r="M65" s="38">
        <f>M63-M64</f>
        <v>1719060.26</v>
      </c>
      <c r="N65" s="13">
        <f t="shared" si="438"/>
        <v>21.319033422211199</v>
      </c>
      <c r="O65" s="38">
        <f>O63-O64</f>
        <v>0</v>
      </c>
      <c r="P65" s="38">
        <f>P63-P64</f>
        <v>0</v>
      </c>
      <c r="Q65" s="13" t="e">
        <f t="shared" si="439"/>
        <v>#DIV/0!</v>
      </c>
      <c r="R65" s="11">
        <f>R63+R64</f>
        <v>2435200</v>
      </c>
      <c r="S65" s="11">
        <f>S63+S64</f>
        <v>556529.28</v>
      </c>
      <c r="T65" s="13">
        <f t="shared" si="440"/>
        <v>22.853534822601841</v>
      </c>
      <c r="U65" s="11">
        <f>U63+U64</f>
        <v>7194141</v>
      </c>
      <c r="V65" s="11">
        <f>V63+V64</f>
        <v>822954.33000000007</v>
      </c>
      <c r="W65" s="13">
        <f t="shared" si="441"/>
        <v>11.439229923350128</v>
      </c>
      <c r="X65" s="11">
        <f>X63+X64</f>
        <v>130600</v>
      </c>
      <c r="Y65" s="11">
        <f>Y63+Y64</f>
        <v>33000</v>
      </c>
      <c r="Z65" s="13">
        <f t="shared" si="442"/>
        <v>25.267993874425727</v>
      </c>
      <c r="AA65" s="11">
        <f>AA63+AA64</f>
        <v>15600</v>
      </c>
      <c r="AB65" s="11">
        <f>AB63+AB64</f>
        <v>12900</v>
      </c>
      <c r="AC65" s="13">
        <f t="shared" si="510"/>
        <v>82.692307692307693</v>
      </c>
      <c r="AD65" s="11">
        <f>AD63+AD64</f>
        <v>732798</v>
      </c>
      <c r="AE65" s="11">
        <f>AE63+AE64</f>
        <v>306687.59000000003</v>
      </c>
      <c r="AF65" s="13">
        <f t="shared" si="511"/>
        <v>41.85158665826053</v>
      </c>
      <c r="AG65" s="11">
        <f>AG63+AG64</f>
        <v>0</v>
      </c>
      <c r="AH65" s="11">
        <f>AH63+AH64</f>
        <v>0</v>
      </c>
      <c r="AI65" s="13" t="e">
        <f t="shared" si="512"/>
        <v>#DIV/0!</v>
      </c>
      <c r="AJ65" s="11">
        <f>AJ63+AJ64</f>
        <v>0</v>
      </c>
      <c r="AK65" s="11">
        <f>AK63+AK64</f>
        <v>0</v>
      </c>
      <c r="AL65" s="13" t="e">
        <f t="shared" si="513"/>
        <v>#DIV/0!</v>
      </c>
      <c r="AM65" s="11">
        <f>AM63+AM64</f>
        <v>3735643</v>
      </c>
      <c r="AN65" s="11">
        <f>AN63+AN64</f>
        <v>3197.95</v>
      </c>
      <c r="AO65" s="13">
        <f t="shared" si="514"/>
        <v>8.5606413674968393E-2</v>
      </c>
      <c r="AP65" s="11">
        <f>AP63+AP64</f>
        <v>2579500</v>
      </c>
      <c r="AQ65" s="11">
        <f>AQ63+AQ64</f>
        <v>467168.79000000004</v>
      </c>
      <c r="AR65" s="13">
        <f t="shared" si="515"/>
        <v>18.110827292110876</v>
      </c>
      <c r="AS65" s="13"/>
      <c r="AT65" s="13"/>
      <c r="AU65" s="13"/>
      <c r="AV65" s="11">
        <f>AV63+AV64</f>
        <v>0</v>
      </c>
      <c r="AW65" s="11">
        <f>AW63+AW64</f>
        <v>0</v>
      </c>
      <c r="AX65" s="13" t="e">
        <f t="shared" si="516"/>
        <v>#DIV/0!</v>
      </c>
      <c r="AY65" s="11">
        <f>AY63+AY64</f>
        <v>1000</v>
      </c>
      <c r="AZ65" s="11">
        <f>AZ63+AZ64</f>
        <v>0</v>
      </c>
      <c r="BA65" s="13">
        <f t="shared" si="450"/>
        <v>0</v>
      </c>
      <c r="BB65" s="11">
        <f>BB63+BB64</f>
        <v>0</v>
      </c>
      <c r="BC65" s="11">
        <f>BC63+BC64</f>
        <v>0</v>
      </c>
      <c r="BD65" s="13" t="e">
        <f t="shared" si="517"/>
        <v>#DIV/0!</v>
      </c>
      <c r="BE65" s="11">
        <f>BE63+BE64</f>
        <v>0</v>
      </c>
      <c r="BF65" s="11">
        <f>BF63+BF64</f>
        <v>0</v>
      </c>
      <c r="BG65" s="13" t="e">
        <f t="shared" si="518"/>
        <v>#DIV/0!</v>
      </c>
      <c r="BH65" s="19"/>
      <c r="BI65" s="19"/>
      <c r="BJ65" s="19"/>
      <c r="BK65" s="38">
        <f>BK63-BK64</f>
        <v>0</v>
      </c>
      <c r="BL65" s="38">
        <f>BL63-BL64</f>
        <v>0</v>
      </c>
      <c r="BM65" s="13" t="e">
        <f t="shared" si="519"/>
        <v>#DIV/0!</v>
      </c>
      <c r="BN65" s="11">
        <f>BN63+BN64</f>
        <v>120000</v>
      </c>
      <c r="BO65" s="11">
        <f>BO63+BO64</f>
        <v>30000</v>
      </c>
      <c r="BP65" s="13">
        <f t="shared" si="520"/>
        <v>25</v>
      </c>
      <c r="BQ65" s="11">
        <f>BQ63+BQ64</f>
        <v>0</v>
      </c>
      <c r="BR65" s="11">
        <f>BR63+BR64</f>
        <v>0</v>
      </c>
      <c r="BS65" s="13" t="e">
        <f t="shared" si="521"/>
        <v>#DIV/0!</v>
      </c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1">
        <f>CF63+CF64</f>
        <v>120000</v>
      </c>
      <c r="CG65" s="11">
        <f>CG63+CG64</f>
        <v>30000</v>
      </c>
      <c r="CH65" s="13">
        <f t="shared" si="522"/>
        <v>25</v>
      </c>
      <c r="CI65" s="11">
        <f>CI63+CI64</f>
        <v>1197500</v>
      </c>
      <c r="CJ65" s="11">
        <f>CJ63+CJ64</f>
        <v>462168.08</v>
      </c>
      <c r="CK65" s="13">
        <f t="shared" si="503"/>
        <v>38.59441169102297</v>
      </c>
      <c r="CL65" s="7">
        <f t="shared" ref="CL65:CM65" si="545">CL63+CL64</f>
        <v>525800</v>
      </c>
      <c r="CM65" s="7">
        <f t="shared" si="545"/>
        <v>0</v>
      </c>
      <c r="CN65" s="13">
        <f t="shared" si="504"/>
        <v>0</v>
      </c>
      <c r="CO65" s="7">
        <f t="shared" ref="CO65:CP65" si="546">CO63+CO64</f>
        <v>30600</v>
      </c>
      <c r="CP65" s="7">
        <f t="shared" si="546"/>
        <v>19070.13</v>
      </c>
      <c r="CQ65" s="13">
        <f t="shared" si="523"/>
        <v>62.320686274509804</v>
      </c>
      <c r="CR65" s="7">
        <f t="shared" ref="CR65:CS65" si="547">CR63+CR64</f>
        <v>0</v>
      </c>
      <c r="CS65" s="7">
        <f t="shared" si="547"/>
        <v>0</v>
      </c>
      <c r="CT65" s="13" t="e">
        <f t="shared" si="524"/>
        <v>#DIV/0!</v>
      </c>
      <c r="CU65" s="7">
        <f t="shared" ref="CU65:CV65" si="548">CU63+CU64</f>
        <v>0</v>
      </c>
      <c r="CV65" s="7">
        <f t="shared" si="548"/>
        <v>0</v>
      </c>
      <c r="CW65" s="13" t="e">
        <f t="shared" si="525"/>
        <v>#DIV/0!</v>
      </c>
      <c r="CX65" s="7">
        <f t="shared" ref="CX65:CY65" si="549">CX63+CX64</f>
        <v>641100</v>
      </c>
      <c r="CY65" s="7">
        <f t="shared" si="549"/>
        <v>443097.95</v>
      </c>
      <c r="CZ65" s="13">
        <f t="shared" si="462"/>
        <v>69.115262829511778</v>
      </c>
      <c r="DA65" s="11">
        <f>DA63+DA64</f>
        <v>60253700</v>
      </c>
      <c r="DB65" s="11">
        <f>DB63+DB64</f>
        <v>320110.7</v>
      </c>
      <c r="DC65" s="13">
        <f t="shared" si="426"/>
        <v>0.53127144059203002</v>
      </c>
      <c r="DD65" s="11">
        <f>DD63+DD64</f>
        <v>58540000</v>
      </c>
      <c r="DE65" s="11">
        <f>DE63+DE64</f>
        <v>0</v>
      </c>
      <c r="DF65" s="13">
        <f t="shared" si="427"/>
        <v>0</v>
      </c>
      <c r="DG65" s="11">
        <f>DG63+DG64</f>
        <v>0</v>
      </c>
      <c r="DH65" s="11">
        <f>DH63+DH64</f>
        <v>0</v>
      </c>
      <c r="DI65" s="13" t="e">
        <f t="shared" si="526"/>
        <v>#DIV/0!</v>
      </c>
      <c r="DJ65" s="11">
        <f>DJ63+DJ64</f>
        <v>0</v>
      </c>
      <c r="DK65" s="11">
        <f>DK63+DK64</f>
        <v>0</v>
      </c>
      <c r="DL65" s="13" t="e">
        <f t="shared" si="527"/>
        <v>#DIV/0!</v>
      </c>
      <c r="DM65" s="11">
        <f>DM63+DM64</f>
        <v>0</v>
      </c>
      <c r="DN65" s="11">
        <f>DN63+DN64</f>
        <v>0</v>
      </c>
      <c r="DO65" s="13" t="e">
        <f t="shared" si="528"/>
        <v>#DIV/0!</v>
      </c>
      <c r="DP65" s="11">
        <f>DP63+DP64</f>
        <v>186400</v>
      </c>
      <c r="DQ65" s="11">
        <f>DQ63+DQ64</f>
        <v>165192.70000000001</v>
      </c>
      <c r="DR65" s="13">
        <f t="shared" si="431"/>
        <v>88.622693133047221</v>
      </c>
      <c r="DS65" s="11">
        <f>DS63+DS64</f>
        <v>1452300</v>
      </c>
      <c r="DT65" s="11">
        <f>DT63+DT64</f>
        <v>104918</v>
      </c>
      <c r="DU65" s="13">
        <f t="shared" si="529"/>
        <v>7.2242649590305037</v>
      </c>
      <c r="DV65" s="11">
        <f>DV63+DV64</f>
        <v>75000</v>
      </c>
      <c r="DW65" s="11">
        <f>DW63+DW64</f>
        <v>50000</v>
      </c>
      <c r="DX65" s="13">
        <f t="shared" si="433"/>
        <v>66.666666666666657</v>
      </c>
      <c r="DY65" s="11">
        <f>DY63-DY64</f>
        <v>79265041</v>
      </c>
      <c r="DZ65" s="11">
        <f>DZ63-DZ64</f>
        <v>3910822.6500000004</v>
      </c>
      <c r="EA65" s="13">
        <f t="shared" si="435"/>
        <v>4.9338555820591834</v>
      </c>
    </row>
    <row r="66" spans="1:131" x14ac:dyDescent="0.25">
      <c r="A66" s="51" t="s">
        <v>82</v>
      </c>
      <c r="B66" s="51"/>
      <c r="C66" s="55"/>
      <c r="D66" s="55"/>
      <c r="E66" s="55"/>
      <c r="F66" s="46">
        <f>F5+F17+F20+F27+F56+F58+F62+F45+F61</f>
        <v>17818158</v>
      </c>
      <c r="G66" s="46">
        <f>G5+G17+G20+G27+G56+G58+G62+G45+G61</f>
        <v>3062365.77</v>
      </c>
      <c r="H66" s="54">
        <f t="shared" si="436"/>
        <v>17.186769642518605</v>
      </c>
      <c r="I66" s="46">
        <f>I5+I17+I20+I27+I56+I58+I62+I45</f>
        <v>9871100</v>
      </c>
      <c r="J66" s="46">
        <f>J5+J17+J20+J27+J56+J58+J62+J45</f>
        <v>2097243.3600000003</v>
      </c>
      <c r="K66" s="54">
        <f t="shared" si="437"/>
        <v>21.246298386198099</v>
      </c>
      <c r="L66" s="46">
        <f>L5+L17+L20+L27+L56+L58+L62+L45</f>
        <v>7581500</v>
      </c>
      <c r="M66" s="46">
        <f>M5+M17+M20+M27+M56+M58+M62+M45</f>
        <v>1582870.26</v>
      </c>
      <c r="N66" s="54">
        <f t="shared" si="438"/>
        <v>20.878061861109281</v>
      </c>
      <c r="O66" s="46">
        <f>O5+O17+O20+O27+O56+O58+O62+O45</f>
        <v>0</v>
      </c>
      <c r="P66" s="46">
        <f>P5+P17+P20+P27+P56+P58+P62+P45</f>
        <v>0</v>
      </c>
      <c r="Q66" s="54" t="e">
        <f t="shared" si="439"/>
        <v>#DIV/0!</v>
      </c>
      <c r="R66" s="46">
        <f>R5+R17+R20+R27+R56+R58+R62+R45</f>
        <v>2289600</v>
      </c>
      <c r="S66" s="46">
        <f>S5+S17+S20+S27+S56+S58+S62+S45</f>
        <v>514373.1</v>
      </c>
      <c r="T66" s="54">
        <f t="shared" si="440"/>
        <v>22.465631551362684</v>
      </c>
      <c r="U66" s="46">
        <f>U5+U17+U20+U27+U56+U58+U62+U45</f>
        <v>6584141</v>
      </c>
      <c r="V66" s="46">
        <f>V5+V17+V20+V27+V56+V58+V62+V45</f>
        <v>472954.33</v>
      </c>
      <c r="W66" s="54">
        <f t="shared" si="441"/>
        <v>7.1832351403167101</v>
      </c>
      <c r="X66" s="46">
        <f>X5+X17+X20+X27+X56+X58+X62+X45</f>
        <v>130600</v>
      </c>
      <c r="Y66" s="46">
        <f>Y5+Y17+Y20+Y27+Y56+Y58+Y62+Y45</f>
        <v>33000</v>
      </c>
      <c r="Z66" s="54">
        <f t="shared" si="442"/>
        <v>25.267993874425727</v>
      </c>
      <c r="AA66" s="46">
        <f>AA5+AA17+AA20+AA27+AA56+AA58+AA62+AA45</f>
        <v>15600</v>
      </c>
      <c r="AB66" s="46">
        <f>AB5+AB17+AB20+AB27+AB56+AB58+AB62+AB45</f>
        <v>12900</v>
      </c>
      <c r="AC66" s="51">
        <f t="shared" si="510"/>
        <v>82.692307692307693</v>
      </c>
      <c r="AD66" s="46">
        <f>AD5+AD17+AD20+AD27+AD56+AD58+AD62+AD45</f>
        <v>732798</v>
      </c>
      <c r="AE66" s="46">
        <f>AE5+AE17+AE20+AE27+AE56+AE58+AE62+AE45</f>
        <v>306687.59000000003</v>
      </c>
      <c r="AF66" s="54">
        <f t="shared" si="511"/>
        <v>41.85158665826053</v>
      </c>
      <c r="AG66" s="46">
        <f>AG5+AG17+AG20+AG27+AG56+AG58+AG62+AG45</f>
        <v>0</v>
      </c>
      <c r="AH66" s="46">
        <f>AH5+AH17+AH20+AH27+AH56+AH58+AH62+AH45</f>
        <v>0</v>
      </c>
      <c r="AI66" s="51" t="e">
        <f t="shared" si="512"/>
        <v>#DIV/0!</v>
      </c>
      <c r="AJ66" s="46">
        <f>AJ5+AJ17+AJ20+AJ27+AJ56+AJ58+AJ62+AJ45</f>
        <v>0</v>
      </c>
      <c r="AK66" s="46">
        <f>AK5+AK17+AK20+AK27+AK56+AK58+AK62+AK45</f>
        <v>0</v>
      </c>
      <c r="AL66" s="51" t="e">
        <f t="shared" si="513"/>
        <v>#DIV/0!</v>
      </c>
      <c r="AM66" s="46">
        <f>AM5+AM17+AM20+AM27+AM56+AM58+AM62+AM45</f>
        <v>3735643</v>
      </c>
      <c r="AN66" s="46">
        <f>AN5+AN17+AN20+AN27+AN56+AN58+AN62+AN45</f>
        <v>3197.95</v>
      </c>
      <c r="AO66" s="54">
        <f t="shared" si="514"/>
        <v>8.5606413674968393E-2</v>
      </c>
      <c r="AP66" s="46">
        <f>AP5+AP17+AP20+AP27+AP56+AP58+AP62+AP45</f>
        <v>1969500</v>
      </c>
      <c r="AQ66" s="46">
        <f>AQ5+AQ17+AQ20+AQ27+AQ56+AQ58+AQ62+AQ45</f>
        <v>117168.79000000001</v>
      </c>
      <c r="AR66" s="54">
        <f t="shared" si="515"/>
        <v>5.9491642548870276</v>
      </c>
      <c r="AS66" s="54"/>
      <c r="AT66" s="54"/>
      <c r="AU66" s="54"/>
      <c r="AV66" s="46">
        <f>AV5+AV17+AV20+AV27+AV56+AV58+AV62+AV45</f>
        <v>0</v>
      </c>
      <c r="AW66" s="46">
        <f>AW5+AW17+AW20+AW27+AW56+AW58+AW62+AW45</f>
        <v>0</v>
      </c>
      <c r="AX66" s="54" t="e">
        <f t="shared" si="516"/>
        <v>#DIV/0!</v>
      </c>
      <c r="AY66" s="46">
        <f>AY5+AY17+AY20+AY27+AY56+AY58+AY62+AY45+AY61</f>
        <v>1000</v>
      </c>
      <c r="AZ66" s="46">
        <f>AZ5+AZ17+AZ20+AZ27+AZ56+AZ58+AZ62+AZ45</f>
        <v>0</v>
      </c>
      <c r="BA66" s="54">
        <f t="shared" si="450"/>
        <v>0</v>
      </c>
      <c r="BB66" s="46">
        <f>BB5+BB17+BB20+BB27+BB56+BB58+BB62+BB45</f>
        <v>0</v>
      </c>
      <c r="BC66" s="46">
        <f>BC5+BC17+BC20+BC27+BC56+BC58+BC62+BC45</f>
        <v>0</v>
      </c>
      <c r="BD66" s="54" t="e">
        <f t="shared" si="517"/>
        <v>#DIV/0!</v>
      </c>
      <c r="BE66" s="46">
        <f>BE5+BE17+BE20+BE27+BE56+BE58+BE62+BE45</f>
        <v>0</v>
      </c>
      <c r="BF66" s="46">
        <f>BF5+BF17+BF20+BF27+BF56+BF58+BF62+BF45</f>
        <v>0</v>
      </c>
      <c r="BG66" s="54" t="e">
        <f t="shared" si="518"/>
        <v>#DIV/0!</v>
      </c>
      <c r="BH66" s="54"/>
      <c r="BI66" s="54"/>
      <c r="BJ66" s="54"/>
      <c r="BK66" s="46">
        <f>BK5+BK17+BK20+BK27+BK56+BK58+BK62+BK45</f>
        <v>194417</v>
      </c>
      <c r="BL66" s="46">
        <f>BL5+BL17+BL20+BL27+BL56+BL58+BL62+BL45</f>
        <v>0</v>
      </c>
      <c r="BM66" s="54">
        <f t="shared" si="519"/>
        <v>0</v>
      </c>
      <c r="BN66" s="46">
        <f>BN5+BN17+BN20+BN27+BN56+BN58+BN62+BN45</f>
        <v>120000</v>
      </c>
      <c r="BO66" s="46">
        <f>BO5+BO17+BO20+BO27+BO56+BO58+BO62+BO45</f>
        <v>30000</v>
      </c>
      <c r="BP66" s="54">
        <f t="shared" si="520"/>
        <v>25</v>
      </c>
      <c r="BQ66" s="46">
        <f>BQ5+BQ17+BQ20+BQ27+BQ56+BQ58+BQ62+BQ45</f>
        <v>0</v>
      </c>
      <c r="BR66" s="46">
        <f>BR5+BR17+BR20+BR27+BR56+BR58+BR62+BR45</f>
        <v>0</v>
      </c>
      <c r="BS66" s="54" t="e">
        <f t="shared" si="521"/>
        <v>#DIV/0!</v>
      </c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46">
        <f>CF5+CF17+CF20+CF27+CF56+CF58+CF62+CF45</f>
        <v>120000</v>
      </c>
      <c r="CG66" s="46">
        <f>CG5+CG17+CG20+CG27+CG56+CG58+CG62+CG45</f>
        <v>30000</v>
      </c>
      <c r="CH66" s="54">
        <f t="shared" si="522"/>
        <v>25</v>
      </c>
      <c r="CI66" s="46">
        <f>CI5+CI17+CI20+CI27+CI56+CI58+CI62+CI45</f>
        <v>1047500</v>
      </c>
      <c r="CJ66" s="46">
        <f>CJ5+CJ17+CJ20+CJ27+CJ56+CJ58+CJ62+CJ45</f>
        <v>462168.08</v>
      </c>
      <c r="CK66" s="54">
        <f t="shared" si="503"/>
        <v>44.121057756563246</v>
      </c>
      <c r="CL66" s="46">
        <f>CL5+CL17+CL20+CL27+CL56+CL58+CL62+CL45</f>
        <v>525800</v>
      </c>
      <c r="CM66" s="46">
        <f>CM5+CM17+CM20+CM27+CM56+CM58+CM62+CM45</f>
        <v>0</v>
      </c>
      <c r="CN66" s="54">
        <f t="shared" si="504"/>
        <v>0</v>
      </c>
      <c r="CO66" s="46">
        <f>CO5+CO17+CO20+CO27+CO56+CO58+CO62+CO45</f>
        <v>30600</v>
      </c>
      <c r="CP66" s="46">
        <f>CP5+CP17+CP20+CP27+CP56+CP58+CP62+CP45</f>
        <v>19070.13</v>
      </c>
      <c r="CQ66" s="54">
        <f t="shared" si="523"/>
        <v>62.320686274509804</v>
      </c>
      <c r="CR66" s="46">
        <f>CR5+CR17+CR20+CR27+CR56+CR58+CR62+CR45</f>
        <v>0</v>
      </c>
      <c r="CS66" s="46">
        <f>CS5+CS17+CS20+CS27+CS56+CS58+CS62+CS45</f>
        <v>0</v>
      </c>
      <c r="CT66" s="54" t="e">
        <f t="shared" si="524"/>
        <v>#DIV/0!</v>
      </c>
      <c r="CU66" s="46">
        <f>CU5+CU17+CU20+CU27+CU56+CU58+CU62+CU45</f>
        <v>0</v>
      </c>
      <c r="CV66" s="46">
        <f>CV5+CV17+CV20+CV27+CV56+CV58+CV62+CV45</f>
        <v>0</v>
      </c>
      <c r="CW66" s="54" t="e">
        <f t="shared" si="525"/>
        <v>#DIV/0!</v>
      </c>
      <c r="CX66" s="46">
        <f>CX5+CX17+CX20+CX27+CX56+CX58+CX62+CX45</f>
        <v>491100</v>
      </c>
      <c r="CY66" s="46">
        <f>CY5+CY17+CY20+CY27+CY56+CY58+CY62+CY45</f>
        <v>443097.95</v>
      </c>
      <c r="CZ66" s="54">
        <f t="shared" si="462"/>
        <v>90.22560578293627</v>
      </c>
      <c r="DA66" s="46">
        <f>DA5+DA17+DA20+DA27+DA56+DA58+DA62+DA45</f>
        <v>59942700</v>
      </c>
      <c r="DB66" s="46">
        <f>DB5+DB17+DB20+DB27+DB56+DB58+DB62+DB45</f>
        <v>255110.7</v>
      </c>
      <c r="DC66" s="54">
        <f t="shared" si="426"/>
        <v>0.42559093934707648</v>
      </c>
      <c r="DD66" s="46">
        <f>DD5+DD17+DD20+DD27+DD56+DD58+DD62+DD45</f>
        <v>58529000</v>
      </c>
      <c r="DE66" s="46">
        <f>DE5+DE17+DE20+DE27+DE56+DE58+DE62+DE45</f>
        <v>0</v>
      </c>
      <c r="DF66" s="54">
        <f t="shared" si="427"/>
        <v>0</v>
      </c>
      <c r="DG66" s="46">
        <f>DG5+DG17+DG20+DG27+DG56+DG58+DG62+DG45</f>
        <v>0</v>
      </c>
      <c r="DH66" s="46">
        <f>DH5+DH17+DH20+DH27+DH56+DH58+DH62+DH45</f>
        <v>0</v>
      </c>
      <c r="DI66" s="54" t="e">
        <f t="shared" si="526"/>
        <v>#DIV/0!</v>
      </c>
      <c r="DJ66" s="46">
        <f>DJ5+DJ17+DJ20+DJ27+DJ56+DJ58+DJ62+DJ45</f>
        <v>0</v>
      </c>
      <c r="DK66" s="46">
        <f>DK5+DK17+DK20+DK27+DK56+DK58+DK62+DK45</f>
        <v>0</v>
      </c>
      <c r="DL66" s="54" t="e">
        <f t="shared" si="527"/>
        <v>#DIV/0!</v>
      </c>
      <c r="DM66" s="46">
        <f>DM5+DM17+DM20+DM27+DM56+DM58+DM62+DM45</f>
        <v>0</v>
      </c>
      <c r="DN66" s="46">
        <f>DN5+DN17+DN20+DN27+DN56+DN58+DN62+DN45</f>
        <v>0</v>
      </c>
      <c r="DO66" s="54" t="e">
        <f t="shared" si="528"/>
        <v>#DIV/0!</v>
      </c>
      <c r="DP66" s="46">
        <f>DP5+DP17+DP20+DP27+DP56+DP58+DP62+DP45</f>
        <v>186400</v>
      </c>
      <c r="DQ66" s="46">
        <f>DQ5+DQ17+DQ20+DQ27+DQ56+DQ58+DQ62+DQ45</f>
        <v>165192.70000000001</v>
      </c>
      <c r="DR66" s="54">
        <f t="shared" si="431"/>
        <v>88.622693133047221</v>
      </c>
      <c r="DS66" s="46">
        <f>DS5+DS17+DS20+DS27+DS56+DS58+DS62+DS45</f>
        <v>1202300</v>
      </c>
      <c r="DT66" s="46">
        <f>DT5+DT17+DT20+DT27+DT56+DT58+DT62+DT45</f>
        <v>64918</v>
      </c>
      <c r="DU66" s="54">
        <f t="shared" si="529"/>
        <v>5.3994843217167094</v>
      </c>
      <c r="DV66" s="46">
        <f>DV5+DV17+DV20+DV27+DV56+DV58+DV62+DV45</f>
        <v>25000</v>
      </c>
      <c r="DW66" s="46">
        <f>DW5+DW17+DW20+DW27+DW56+DW58+DW62+DW45</f>
        <v>25000</v>
      </c>
      <c r="DX66" s="54">
        <f t="shared" si="433"/>
        <v>100</v>
      </c>
      <c r="DY66" s="46">
        <f>DY5+DY17+DY20+DY27+DY56+DY58+DY62+DY45+DY61</f>
        <v>77760858</v>
      </c>
      <c r="DZ66" s="46">
        <f>DZ5+DZ17+DZ20+DZ27+DZ56+DZ58+DZ62+DZ45+DZ61</f>
        <v>3317476.47</v>
      </c>
      <c r="EA66" s="54">
        <f t="shared" si="435"/>
        <v>4.2662549711064148</v>
      </c>
    </row>
    <row r="67" spans="1:131" x14ac:dyDescent="0.25">
      <c r="A67" s="51" t="s">
        <v>83</v>
      </c>
      <c r="B67" s="51"/>
      <c r="C67" s="55"/>
      <c r="D67" s="55"/>
      <c r="E67" s="55"/>
      <c r="F67" s="46">
        <f>F47</f>
        <v>1387600</v>
      </c>
      <c r="G67" s="46">
        <f>G47</f>
        <v>528346.17999999993</v>
      </c>
      <c r="H67" s="54">
        <f t="shared" si="436"/>
        <v>38.076259729028536</v>
      </c>
      <c r="I67" s="46">
        <f>I47</f>
        <v>627600</v>
      </c>
      <c r="J67" s="46">
        <f>J47</f>
        <v>178346.18</v>
      </c>
      <c r="K67" s="54">
        <f t="shared" si="437"/>
        <v>28.417173358827281</v>
      </c>
      <c r="L67" s="46">
        <f>L47</f>
        <v>482000</v>
      </c>
      <c r="M67" s="46">
        <f>M47</f>
        <v>136190</v>
      </c>
      <c r="N67" s="54">
        <f t="shared" si="438"/>
        <v>28.255186721991699</v>
      </c>
      <c r="O67" s="46">
        <f>O47</f>
        <v>0</v>
      </c>
      <c r="P67" s="46">
        <f>P47</f>
        <v>0</v>
      </c>
      <c r="Q67" s="54" t="e">
        <f t="shared" si="439"/>
        <v>#DIV/0!</v>
      </c>
      <c r="R67" s="46">
        <f>R47</f>
        <v>145600</v>
      </c>
      <c r="S67" s="46">
        <f>S47</f>
        <v>42156.18</v>
      </c>
      <c r="T67" s="54">
        <f t="shared" si="440"/>
        <v>28.953420329670333</v>
      </c>
      <c r="U67" s="46">
        <f>U47</f>
        <v>610000</v>
      </c>
      <c r="V67" s="46">
        <f>V47</f>
        <v>350000</v>
      </c>
      <c r="W67" s="54">
        <f t="shared" si="441"/>
        <v>57.377049180327866</v>
      </c>
      <c r="X67" s="46">
        <f>X47</f>
        <v>0</v>
      </c>
      <c r="Y67" s="46">
        <f>Y47</f>
        <v>0</v>
      </c>
      <c r="Z67" s="54" t="e">
        <f t="shared" si="442"/>
        <v>#DIV/0!</v>
      </c>
      <c r="AA67" s="46">
        <f>AA47</f>
        <v>0</v>
      </c>
      <c r="AB67" s="46">
        <f>AB47</f>
        <v>0</v>
      </c>
      <c r="AC67" s="51" t="e">
        <f t="shared" si="510"/>
        <v>#DIV/0!</v>
      </c>
      <c r="AD67" s="46">
        <f>AD47</f>
        <v>0</v>
      </c>
      <c r="AE67" s="46">
        <f>AE47</f>
        <v>0</v>
      </c>
      <c r="AF67" s="54" t="e">
        <f t="shared" si="511"/>
        <v>#DIV/0!</v>
      </c>
      <c r="AG67" s="46">
        <f>AG47</f>
        <v>0</v>
      </c>
      <c r="AH67" s="46">
        <f>AH47</f>
        <v>0</v>
      </c>
      <c r="AI67" s="51" t="e">
        <f t="shared" si="512"/>
        <v>#DIV/0!</v>
      </c>
      <c r="AJ67" s="46">
        <f>AJ47</f>
        <v>0</v>
      </c>
      <c r="AK67" s="46">
        <f>AK47</f>
        <v>0</v>
      </c>
      <c r="AL67" s="51" t="e">
        <f t="shared" si="513"/>
        <v>#DIV/0!</v>
      </c>
      <c r="AM67" s="46">
        <f>AM47</f>
        <v>0</v>
      </c>
      <c r="AN67" s="46">
        <f>AN47</f>
        <v>0</v>
      </c>
      <c r="AO67" s="54" t="e">
        <f t="shared" si="514"/>
        <v>#DIV/0!</v>
      </c>
      <c r="AP67" s="46">
        <f>AP47</f>
        <v>610000</v>
      </c>
      <c r="AQ67" s="46">
        <f>AQ47</f>
        <v>350000</v>
      </c>
      <c r="AR67" s="54">
        <f t="shared" si="515"/>
        <v>57.377049180327866</v>
      </c>
      <c r="AS67" s="54"/>
      <c r="AT67" s="54"/>
      <c r="AU67" s="54"/>
      <c r="AV67" s="46">
        <f>AV47</f>
        <v>0</v>
      </c>
      <c r="AW67" s="46">
        <f>AW47</f>
        <v>0</v>
      </c>
      <c r="AX67" s="54" t="e">
        <f t="shared" si="516"/>
        <v>#DIV/0!</v>
      </c>
      <c r="AY67" s="46">
        <f>AY47</f>
        <v>0</v>
      </c>
      <c r="AZ67" s="46">
        <f>AZ47</f>
        <v>0</v>
      </c>
      <c r="BA67" s="54" t="e">
        <f t="shared" si="450"/>
        <v>#DIV/0!</v>
      </c>
      <c r="BB67" s="46">
        <f>BB47</f>
        <v>0</v>
      </c>
      <c r="BC67" s="46">
        <f>BC47</f>
        <v>0</v>
      </c>
      <c r="BD67" s="54" t="e">
        <f t="shared" si="517"/>
        <v>#DIV/0!</v>
      </c>
      <c r="BE67" s="46">
        <f>BE47</f>
        <v>0</v>
      </c>
      <c r="BF67" s="46">
        <f>BF47</f>
        <v>0</v>
      </c>
      <c r="BG67" s="54" t="e">
        <f t="shared" si="518"/>
        <v>#DIV/0!</v>
      </c>
      <c r="BH67" s="54"/>
      <c r="BI67" s="54"/>
      <c r="BJ67" s="54"/>
      <c r="BK67" s="46">
        <f>BK47</f>
        <v>0</v>
      </c>
      <c r="BL67" s="46">
        <f>BL47</f>
        <v>0</v>
      </c>
      <c r="BM67" s="54" t="e">
        <f t="shared" si="519"/>
        <v>#DIV/0!</v>
      </c>
      <c r="BN67" s="46">
        <f>BN47</f>
        <v>0</v>
      </c>
      <c r="BO67" s="46">
        <f>BO47</f>
        <v>0</v>
      </c>
      <c r="BP67" s="54" t="e">
        <f t="shared" si="520"/>
        <v>#DIV/0!</v>
      </c>
      <c r="BQ67" s="46">
        <f>BQ47</f>
        <v>0</v>
      </c>
      <c r="BR67" s="46">
        <f>BR47</f>
        <v>0</v>
      </c>
      <c r="BS67" s="54" t="e">
        <f t="shared" si="521"/>
        <v>#DIV/0!</v>
      </c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46">
        <f>CF47</f>
        <v>0</v>
      </c>
      <c r="CG67" s="46">
        <f>CG47</f>
        <v>0</v>
      </c>
      <c r="CH67" s="54" t="e">
        <f t="shared" si="522"/>
        <v>#DIV/0!</v>
      </c>
      <c r="CI67" s="46">
        <f>CI47</f>
        <v>150000</v>
      </c>
      <c r="CJ67" s="46">
        <f>CJ47</f>
        <v>0</v>
      </c>
      <c r="CK67" s="54">
        <f t="shared" si="503"/>
        <v>0</v>
      </c>
      <c r="CL67" s="46">
        <f>CL47</f>
        <v>0</v>
      </c>
      <c r="CM67" s="46">
        <f>CM47</f>
        <v>0</v>
      </c>
      <c r="CN67" s="54" t="e">
        <f t="shared" si="504"/>
        <v>#DIV/0!</v>
      </c>
      <c r="CO67" s="46">
        <f>CO47</f>
        <v>0</v>
      </c>
      <c r="CP67" s="46">
        <f>CP47</f>
        <v>0</v>
      </c>
      <c r="CQ67" s="54" t="e">
        <f t="shared" si="523"/>
        <v>#DIV/0!</v>
      </c>
      <c r="CR67" s="46">
        <f>CR47</f>
        <v>0</v>
      </c>
      <c r="CS67" s="46">
        <f>CS47</f>
        <v>0</v>
      </c>
      <c r="CT67" s="54" t="e">
        <f t="shared" si="524"/>
        <v>#DIV/0!</v>
      </c>
      <c r="CU67" s="46">
        <f>CU47</f>
        <v>0</v>
      </c>
      <c r="CV67" s="46">
        <f>CV47</f>
        <v>0</v>
      </c>
      <c r="CW67" s="54" t="e">
        <f t="shared" si="525"/>
        <v>#DIV/0!</v>
      </c>
      <c r="CX67" s="46">
        <f>CX47</f>
        <v>150000</v>
      </c>
      <c r="CY67" s="46">
        <f>CY47</f>
        <v>0</v>
      </c>
      <c r="CZ67" s="54">
        <f t="shared" si="462"/>
        <v>0</v>
      </c>
      <c r="DA67" s="46">
        <f>DA47</f>
        <v>311000</v>
      </c>
      <c r="DB67" s="46">
        <f>DB47</f>
        <v>65000</v>
      </c>
      <c r="DC67" s="54">
        <f t="shared" si="426"/>
        <v>20.90032154340836</v>
      </c>
      <c r="DD67" s="46">
        <f>DD47</f>
        <v>11000</v>
      </c>
      <c r="DE67" s="46">
        <f>DE47</f>
        <v>0</v>
      </c>
      <c r="DF67" s="54">
        <f t="shared" si="427"/>
        <v>0</v>
      </c>
      <c r="DG67" s="46">
        <f>DG47</f>
        <v>0</v>
      </c>
      <c r="DH67" s="46">
        <f>DH47</f>
        <v>0</v>
      </c>
      <c r="DI67" s="54" t="e">
        <f t="shared" si="526"/>
        <v>#DIV/0!</v>
      </c>
      <c r="DJ67" s="46">
        <f>DJ47</f>
        <v>0</v>
      </c>
      <c r="DK67" s="46">
        <f>DK47</f>
        <v>0</v>
      </c>
      <c r="DL67" s="54" t="e">
        <f t="shared" si="527"/>
        <v>#DIV/0!</v>
      </c>
      <c r="DM67" s="46">
        <f>DM47</f>
        <v>0</v>
      </c>
      <c r="DN67" s="46">
        <f>DN47</f>
        <v>0</v>
      </c>
      <c r="DO67" s="54" t="e">
        <f t="shared" si="528"/>
        <v>#DIV/0!</v>
      </c>
      <c r="DP67" s="46">
        <f>DP47</f>
        <v>0</v>
      </c>
      <c r="DQ67" s="46">
        <f>DQ47</f>
        <v>0</v>
      </c>
      <c r="DR67" s="54" t="e">
        <f t="shared" si="431"/>
        <v>#DIV/0!</v>
      </c>
      <c r="DS67" s="46">
        <f>DS47</f>
        <v>250000</v>
      </c>
      <c r="DT67" s="46">
        <f>DT47</f>
        <v>40000</v>
      </c>
      <c r="DU67" s="54">
        <f t="shared" si="529"/>
        <v>16</v>
      </c>
      <c r="DV67" s="46">
        <f>DV47</f>
        <v>50000</v>
      </c>
      <c r="DW67" s="46">
        <f>DW47</f>
        <v>25000</v>
      </c>
      <c r="DX67" s="54">
        <f t="shared" si="433"/>
        <v>50</v>
      </c>
      <c r="DY67" s="46">
        <f>DY47</f>
        <v>1698600</v>
      </c>
      <c r="DZ67" s="46">
        <f>DZ47</f>
        <v>593346.17999999993</v>
      </c>
      <c r="EA67" s="54">
        <f t="shared" si="435"/>
        <v>34.931483574708579</v>
      </c>
    </row>
    <row r="68" spans="1:131" x14ac:dyDescent="0.25">
      <c r="A68" s="56"/>
      <c r="B68" s="56"/>
      <c r="C68" s="57"/>
      <c r="D68" s="57"/>
      <c r="E68" s="57"/>
      <c r="F68" s="60">
        <f>F63-F66-F67</f>
        <v>0</v>
      </c>
      <c r="G68" s="60">
        <f t="shared" ref="G68:BG68" si="550">G63-G66-G67</f>
        <v>0</v>
      </c>
      <c r="H68" s="60">
        <f t="shared" si="550"/>
        <v>-36.567011489826456</v>
      </c>
      <c r="I68" s="60">
        <f t="shared" si="550"/>
        <v>0</v>
      </c>
      <c r="J68" s="60">
        <f t="shared" si="550"/>
        <v>-2.9103830456733704E-10</v>
      </c>
      <c r="K68" s="60">
        <f t="shared" si="550"/>
        <v>-27.988506844609137</v>
      </c>
      <c r="L68" s="60">
        <f t="shared" si="550"/>
        <v>0</v>
      </c>
      <c r="M68" s="60">
        <f t="shared" si="550"/>
        <v>0</v>
      </c>
      <c r="N68" s="60">
        <f t="shared" si="550"/>
        <v>-27.814215160889781</v>
      </c>
      <c r="O68" s="60">
        <f t="shared" si="550"/>
        <v>0</v>
      </c>
      <c r="P68" s="60">
        <f t="shared" si="550"/>
        <v>0</v>
      </c>
      <c r="Q68" s="60" t="e">
        <f t="shared" si="550"/>
        <v>#DIV/0!</v>
      </c>
      <c r="R68" s="60">
        <f t="shared" si="550"/>
        <v>0</v>
      </c>
      <c r="S68" s="60">
        <f t="shared" si="550"/>
        <v>0</v>
      </c>
      <c r="T68" s="60">
        <f t="shared" si="550"/>
        <v>-28.565517058431176</v>
      </c>
      <c r="U68" s="60">
        <f t="shared" si="550"/>
        <v>0</v>
      </c>
      <c r="V68" s="60">
        <f t="shared" si="550"/>
        <v>0</v>
      </c>
      <c r="W68" s="60">
        <f t="shared" si="550"/>
        <v>-53.121054397294451</v>
      </c>
      <c r="X68" s="60">
        <f t="shared" si="550"/>
        <v>0</v>
      </c>
      <c r="Y68" s="60">
        <f t="shared" si="550"/>
        <v>0</v>
      </c>
      <c r="Z68" s="60" t="e">
        <f t="shared" si="550"/>
        <v>#DIV/0!</v>
      </c>
      <c r="AA68" s="60">
        <f t="shared" si="550"/>
        <v>0</v>
      </c>
      <c r="AB68" s="60">
        <f t="shared" si="550"/>
        <v>0</v>
      </c>
      <c r="AC68" s="60" t="e">
        <f t="shared" si="550"/>
        <v>#DIV/0!</v>
      </c>
      <c r="AD68" s="60">
        <f t="shared" si="550"/>
        <v>0</v>
      </c>
      <c r="AE68" s="60">
        <f t="shared" si="550"/>
        <v>0</v>
      </c>
      <c r="AF68" s="60" t="e">
        <f t="shared" si="550"/>
        <v>#DIV/0!</v>
      </c>
      <c r="AG68" s="60">
        <f t="shared" si="550"/>
        <v>0</v>
      </c>
      <c r="AH68" s="60">
        <f t="shared" si="550"/>
        <v>0</v>
      </c>
      <c r="AI68" s="60" t="e">
        <f t="shared" si="550"/>
        <v>#DIV/0!</v>
      </c>
      <c r="AJ68" s="60">
        <f t="shared" si="550"/>
        <v>0</v>
      </c>
      <c r="AK68" s="60">
        <f t="shared" si="550"/>
        <v>0</v>
      </c>
      <c r="AL68" s="60" t="e">
        <f t="shared" si="550"/>
        <v>#DIV/0!</v>
      </c>
      <c r="AM68" s="60">
        <f t="shared" si="550"/>
        <v>0</v>
      </c>
      <c r="AN68" s="60">
        <f t="shared" si="550"/>
        <v>0</v>
      </c>
      <c r="AO68" s="60" t="e">
        <f t="shared" si="550"/>
        <v>#DIV/0!</v>
      </c>
      <c r="AP68" s="60">
        <f t="shared" si="550"/>
        <v>0</v>
      </c>
      <c r="AQ68" s="60">
        <f t="shared" si="550"/>
        <v>0</v>
      </c>
      <c r="AR68" s="60">
        <f t="shared" si="550"/>
        <v>-45.215386143104013</v>
      </c>
      <c r="AS68" s="60"/>
      <c r="AT68" s="60"/>
      <c r="AU68" s="60"/>
      <c r="AV68" s="60">
        <f t="shared" si="550"/>
        <v>0</v>
      </c>
      <c r="AW68" s="60">
        <f t="shared" si="550"/>
        <v>0</v>
      </c>
      <c r="AX68" s="60" t="e">
        <f t="shared" si="550"/>
        <v>#DIV/0!</v>
      </c>
      <c r="AY68" s="60"/>
      <c r="AZ68" s="60"/>
      <c r="BA68" s="60"/>
      <c r="BB68" s="60">
        <f t="shared" si="550"/>
        <v>0</v>
      </c>
      <c r="BC68" s="60">
        <f t="shared" si="550"/>
        <v>0</v>
      </c>
      <c r="BD68" s="60" t="e">
        <f t="shared" si="550"/>
        <v>#DIV/0!</v>
      </c>
      <c r="BE68" s="60">
        <f t="shared" si="550"/>
        <v>0</v>
      </c>
      <c r="BF68" s="60">
        <f t="shared" si="550"/>
        <v>0</v>
      </c>
      <c r="BG68" s="60" t="e">
        <f t="shared" si="550"/>
        <v>#DIV/0!</v>
      </c>
      <c r="BH68" s="60"/>
      <c r="BI68" s="60"/>
      <c r="BJ68" s="60"/>
      <c r="BK68" s="60">
        <f t="shared" ref="BK68:DX68" si="551">BK63-BK66-BK67</f>
        <v>0</v>
      </c>
      <c r="BL68" s="60">
        <f t="shared" si="551"/>
        <v>0</v>
      </c>
      <c r="BM68" s="60" t="e">
        <f t="shared" si="551"/>
        <v>#DIV/0!</v>
      </c>
      <c r="BN68" s="60">
        <f t="shared" si="551"/>
        <v>0</v>
      </c>
      <c r="BO68" s="60">
        <f t="shared" si="551"/>
        <v>0</v>
      </c>
      <c r="BP68" s="60" t="e">
        <f t="shared" si="551"/>
        <v>#DIV/0!</v>
      </c>
      <c r="BQ68" s="60">
        <f t="shared" si="551"/>
        <v>0</v>
      </c>
      <c r="BR68" s="60">
        <f t="shared" si="551"/>
        <v>0</v>
      </c>
      <c r="BS68" s="60" t="e">
        <f t="shared" si="551"/>
        <v>#DIV/0!</v>
      </c>
      <c r="BT68" s="60">
        <f t="shared" si="551"/>
        <v>0</v>
      </c>
      <c r="BU68" s="60">
        <f t="shared" si="551"/>
        <v>0</v>
      </c>
      <c r="BV68" s="60">
        <f t="shared" si="551"/>
        <v>0</v>
      </c>
      <c r="BW68" s="60">
        <f t="shared" si="551"/>
        <v>0</v>
      </c>
      <c r="BX68" s="60">
        <f t="shared" si="551"/>
        <v>0</v>
      </c>
      <c r="BY68" s="60">
        <f t="shared" si="551"/>
        <v>0</v>
      </c>
      <c r="BZ68" s="60">
        <f t="shared" si="551"/>
        <v>0</v>
      </c>
      <c r="CA68" s="60">
        <f t="shared" si="551"/>
        <v>0</v>
      </c>
      <c r="CB68" s="60">
        <f t="shared" si="551"/>
        <v>0</v>
      </c>
      <c r="CC68" s="60">
        <f t="shared" si="551"/>
        <v>0</v>
      </c>
      <c r="CD68" s="60">
        <f t="shared" si="551"/>
        <v>0</v>
      </c>
      <c r="CE68" s="60">
        <f t="shared" si="551"/>
        <v>0</v>
      </c>
      <c r="CF68" s="60">
        <f t="shared" si="551"/>
        <v>0</v>
      </c>
      <c r="CG68" s="60">
        <f t="shared" si="551"/>
        <v>0</v>
      </c>
      <c r="CH68" s="60" t="e">
        <f t="shared" si="551"/>
        <v>#DIV/0!</v>
      </c>
      <c r="CI68" s="60">
        <f t="shared" si="551"/>
        <v>0</v>
      </c>
      <c r="CJ68" s="60">
        <f t="shared" si="551"/>
        <v>0</v>
      </c>
      <c r="CK68" s="60">
        <f t="shared" si="551"/>
        <v>-5.5266460655402767</v>
      </c>
      <c r="CL68" s="60">
        <f t="shared" si="551"/>
        <v>0</v>
      </c>
      <c r="CM68" s="60">
        <f t="shared" si="551"/>
        <v>0</v>
      </c>
      <c r="CN68" s="60" t="e">
        <f t="shared" si="551"/>
        <v>#DIV/0!</v>
      </c>
      <c r="CO68" s="60">
        <f t="shared" si="551"/>
        <v>0</v>
      </c>
      <c r="CP68" s="60">
        <f t="shared" si="551"/>
        <v>0</v>
      </c>
      <c r="CQ68" s="60" t="e">
        <f t="shared" si="551"/>
        <v>#DIV/0!</v>
      </c>
      <c r="CR68" s="60">
        <f t="shared" si="551"/>
        <v>0</v>
      </c>
      <c r="CS68" s="60">
        <f t="shared" si="551"/>
        <v>0</v>
      </c>
      <c r="CT68" s="60" t="e">
        <f t="shared" si="551"/>
        <v>#DIV/0!</v>
      </c>
      <c r="CU68" s="60">
        <f t="shared" si="551"/>
        <v>0</v>
      </c>
      <c r="CV68" s="60">
        <f t="shared" si="551"/>
        <v>0</v>
      </c>
      <c r="CW68" s="60" t="e">
        <f t="shared" si="551"/>
        <v>#DIV/0!</v>
      </c>
      <c r="CX68" s="60">
        <f t="shared" si="551"/>
        <v>0</v>
      </c>
      <c r="CY68" s="60">
        <f t="shared" si="551"/>
        <v>0</v>
      </c>
      <c r="CZ68" s="60">
        <f t="shared" si="551"/>
        <v>-21.110342953424492</v>
      </c>
      <c r="DA68" s="60">
        <f t="shared" si="551"/>
        <v>0</v>
      </c>
      <c r="DB68" s="60">
        <f t="shared" si="551"/>
        <v>0</v>
      </c>
      <c r="DC68" s="60">
        <f t="shared" si="551"/>
        <v>-20.794641042163406</v>
      </c>
      <c r="DD68" s="60">
        <f t="shared" si="551"/>
        <v>0</v>
      </c>
      <c r="DE68" s="60">
        <f t="shared" si="551"/>
        <v>0</v>
      </c>
      <c r="DF68" s="60">
        <f t="shared" si="551"/>
        <v>0</v>
      </c>
      <c r="DG68" s="60">
        <f t="shared" si="551"/>
        <v>0</v>
      </c>
      <c r="DH68" s="60">
        <f t="shared" si="551"/>
        <v>0</v>
      </c>
      <c r="DI68" s="60" t="e">
        <f t="shared" si="551"/>
        <v>#DIV/0!</v>
      </c>
      <c r="DJ68" s="60">
        <f t="shared" si="551"/>
        <v>0</v>
      </c>
      <c r="DK68" s="60">
        <f t="shared" si="551"/>
        <v>0</v>
      </c>
      <c r="DL68" s="60" t="e">
        <f t="shared" si="551"/>
        <v>#DIV/0!</v>
      </c>
      <c r="DM68" s="60">
        <f t="shared" si="551"/>
        <v>0</v>
      </c>
      <c r="DN68" s="60">
        <f t="shared" si="551"/>
        <v>0</v>
      </c>
      <c r="DO68" s="60" t="e">
        <f t="shared" si="551"/>
        <v>#DIV/0!</v>
      </c>
      <c r="DP68" s="60">
        <f t="shared" si="551"/>
        <v>0</v>
      </c>
      <c r="DQ68" s="60">
        <f t="shared" si="551"/>
        <v>0</v>
      </c>
      <c r="DR68" s="60" t="e">
        <f t="shared" si="551"/>
        <v>#DIV/0!</v>
      </c>
      <c r="DS68" s="60">
        <f t="shared" si="551"/>
        <v>0</v>
      </c>
      <c r="DT68" s="60">
        <f t="shared" si="551"/>
        <v>0</v>
      </c>
      <c r="DU68" s="60">
        <f t="shared" si="551"/>
        <v>-14.175219362686207</v>
      </c>
      <c r="DV68" s="60">
        <f t="shared" si="551"/>
        <v>0</v>
      </c>
      <c r="DW68" s="60">
        <f t="shared" si="551"/>
        <v>0</v>
      </c>
      <c r="DX68" s="60">
        <f t="shared" si="551"/>
        <v>-83.333333333333343</v>
      </c>
      <c r="DY68" s="60">
        <f>DY63-DY66-DY67</f>
        <v>0</v>
      </c>
      <c r="DZ68" s="60">
        <f t="shared" ref="DZ68" si="552">DZ63-DZ66-DZ67</f>
        <v>0</v>
      </c>
      <c r="EA68" s="59"/>
    </row>
    <row r="69" spans="1:131" x14ac:dyDescent="0.25">
      <c r="B69" t="s">
        <v>112</v>
      </c>
      <c r="J69" t="s">
        <v>111</v>
      </c>
    </row>
  </sheetData>
  <mergeCells count="41">
    <mergeCell ref="AV3:AX3"/>
    <mergeCell ref="BB3:BD3"/>
    <mergeCell ref="BE3:BG3"/>
    <mergeCell ref="AS3:AU3"/>
    <mergeCell ref="BW3:BY3"/>
    <mergeCell ref="BK3:BM3"/>
    <mergeCell ref="BN3:BP3"/>
    <mergeCell ref="BQ3:BS3"/>
    <mergeCell ref="BT3:BV3"/>
    <mergeCell ref="BZ3:CB3"/>
    <mergeCell ref="CC3:C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Y3:BA3"/>
    <mergeCell ref="DV3:DX3"/>
    <mergeCell ref="DY3:EA3"/>
    <mergeCell ref="CF3:CH3"/>
    <mergeCell ref="CI3:CK3"/>
    <mergeCell ref="CL3:CN3"/>
    <mergeCell ref="CO3:CQ3"/>
    <mergeCell ref="CR3:CT3"/>
    <mergeCell ref="CU3:CW3"/>
    <mergeCell ref="CX3:CZ3"/>
    <mergeCell ref="DA3:DC3"/>
    <mergeCell ref="DD3:DF3"/>
    <mergeCell ref="DG3:DI3"/>
    <mergeCell ref="DJ3:DL3"/>
    <mergeCell ref="DM3:DO3"/>
    <mergeCell ref="DP3:DR3"/>
    <mergeCell ref="DS3:DU3"/>
  </mergeCells>
  <pageMargins left="0" right="0" top="0" bottom="0" header="0" footer="0"/>
  <pageSetup paperSize="9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9"/>
  <sheetViews>
    <sheetView topLeftCell="AI22" zoomScale="80" zoomScaleNormal="80" workbookViewId="0">
      <selection activeCell="BL1" sqref="BL1:BM1048576"/>
    </sheetView>
  </sheetViews>
  <sheetFormatPr defaultRowHeight="15" x14ac:dyDescent="0.25"/>
  <cols>
    <col min="1" max="1" width="6.125" customWidth="1"/>
    <col min="2" max="2" width="10" customWidth="1"/>
    <col min="3" max="3" width="40.25" customWidth="1"/>
    <col min="4" max="4" width="0.25" hidden="1" customWidth="1"/>
    <col min="5" max="5" width="6.75" hidden="1" customWidth="1"/>
    <col min="6" max="6" width="13.875" customWidth="1"/>
    <col min="7" max="8" width="13.125" customWidth="1"/>
    <col min="9" max="9" width="0.125" hidden="1" customWidth="1"/>
    <col min="10" max="10" width="11.875" hidden="1" customWidth="1"/>
    <col min="11" max="11" width="9.125" hidden="1" customWidth="1"/>
    <col min="12" max="12" width="14.25" customWidth="1"/>
    <col min="13" max="13" width="14.375" customWidth="1"/>
    <col min="14" max="14" width="12.25" customWidth="1"/>
    <col min="15" max="15" width="11.375" customWidth="1"/>
    <col min="16" max="16" width="13.25" customWidth="1"/>
    <col min="17" max="17" width="12" customWidth="1"/>
    <col min="18" max="18" width="10.75" customWidth="1"/>
    <col min="19" max="20" width="13.625" customWidth="1"/>
    <col min="21" max="21" width="11.875" customWidth="1"/>
    <col min="22" max="22" width="12.125" customWidth="1"/>
    <col min="23" max="23" width="10.625" customWidth="1"/>
    <col min="24" max="24" width="11.75" hidden="1" customWidth="1"/>
    <col min="25" max="25" width="10.625" hidden="1" customWidth="1"/>
    <col min="26" max="26" width="9.125" hidden="1" customWidth="1"/>
    <col min="27" max="27" width="11.75" hidden="1" customWidth="1"/>
    <col min="28" max="28" width="10.125" hidden="1" customWidth="1"/>
    <col min="29" max="29" width="9.125" hidden="1" customWidth="1"/>
    <col min="30" max="31" width="11" hidden="1" customWidth="1"/>
    <col min="32" max="32" width="9.125" hidden="1" customWidth="1"/>
    <col min="33" max="33" width="14" customWidth="1"/>
    <col min="34" max="34" width="13.875" customWidth="1"/>
    <col min="35" max="35" width="13.75" customWidth="1"/>
    <col min="36" max="47" width="8.875" hidden="1" customWidth="1"/>
    <col min="48" max="48" width="13.25" customWidth="1"/>
    <col min="49" max="49" width="13.375" customWidth="1"/>
    <col min="50" max="50" width="12.25" customWidth="1"/>
    <col min="51" max="51" width="12.75" customWidth="1"/>
    <col min="52" max="52" width="8.875" customWidth="1"/>
    <col min="53" max="53" width="11.25" customWidth="1"/>
    <col min="54" max="54" width="13.875" customWidth="1"/>
    <col min="55" max="56" width="14.75" customWidth="1"/>
    <col min="57" max="57" width="13.125" customWidth="1"/>
    <col min="58" max="58" width="11.75" customWidth="1"/>
    <col min="59" max="59" width="14" customWidth="1"/>
    <col min="60" max="60" width="12" customWidth="1"/>
    <col min="61" max="61" width="14.875" customWidth="1"/>
    <col min="62" max="62" width="16" customWidth="1"/>
    <col min="63" max="63" width="17" customWidth="1"/>
  </cols>
  <sheetData>
    <row r="1" spans="1:63" x14ac:dyDescent="0.25">
      <c r="A1" s="1"/>
      <c r="B1" s="1"/>
      <c r="C1" s="1" t="s">
        <v>91</v>
      </c>
      <c r="D1" s="1"/>
      <c r="E1" s="1"/>
      <c r="F1" s="1"/>
      <c r="G1" s="2" t="s">
        <v>113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5" customHeight="1" x14ac:dyDescent="0.25">
      <c r="A3" s="3"/>
      <c r="B3" s="3"/>
      <c r="C3" s="3"/>
      <c r="D3" s="72"/>
      <c r="E3" s="47">
        <v>42736</v>
      </c>
      <c r="F3" s="66" t="s">
        <v>1</v>
      </c>
      <c r="G3" s="71" t="s">
        <v>2</v>
      </c>
      <c r="H3" s="65" t="s">
        <v>3</v>
      </c>
      <c r="I3" s="79" t="s">
        <v>4</v>
      </c>
      <c r="J3" s="85"/>
      <c r="K3" s="78"/>
      <c r="L3" s="65" t="s">
        <v>5</v>
      </c>
      <c r="M3" s="66" t="s">
        <v>6</v>
      </c>
      <c r="N3" s="65" t="s">
        <v>7</v>
      </c>
      <c r="O3" s="65" t="s">
        <v>8</v>
      </c>
      <c r="P3" s="65" t="s">
        <v>9</v>
      </c>
      <c r="Q3" s="65" t="s">
        <v>10</v>
      </c>
      <c r="R3" s="65" t="s">
        <v>11</v>
      </c>
      <c r="S3" s="72" t="s">
        <v>12</v>
      </c>
      <c r="T3" s="65" t="s">
        <v>13</v>
      </c>
      <c r="U3" s="69" t="s">
        <v>106</v>
      </c>
      <c r="V3" s="65" t="s">
        <v>104</v>
      </c>
      <c r="W3" s="69" t="s">
        <v>108</v>
      </c>
      <c r="X3" s="76" t="s">
        <v>14</v>
      </c>
      <c r="Y3" s="77"/>
      <c r="Z3" s="82"/>
      <c r="AA3" s="79" t="s">
        <v>15</v>
      </c>
      <c r="AB3" s="85"/>
      <c r="AC3" s="78"/>
      <c r="AD3" s="68"/>
      <c r="AE3" s="68"/>
      <c r="AF3" s="68"/>
      <c r="AG3" s="70" t="s">
        <v>16</v>
      </c>
      <c r="AH3" s="67" t="s">
        <v>17</v>
      </c>
      <c r="AI3" s="66" t="s">
        <v>18</v>
      </c>
      <c r="AJ3" s="86" t="s">
        <v>19</v>
      </c>
      <c r="AK3" s="87"/>
      <c r="AL3" s="88"/>
      <c r="AM3" s="86" t="s">
        <v>20</v>
      </c>
      <c r="AN3" s="87"/>
      <c r="AO3" s="88"/>
      <c r="AP3" s="86" t="s">
        <v>21</v>
      </c>
      <c r="AQ3" s="87"/>
      <c r="AR3" s="88"/>
      <c r="AS3" s="86" t="s">
        <v>22</v>
      </c>
      <c r="AT3" s="87"/>
      <c r="AU3" s="88"/>
      <c r="AV3" s="65" t="s">
        <v>99</v>
      </c>
      <c r="AW3" s="66" t="s">
        <v>23</v>
      </c>
      <c r="AX3" s="69" t="s">
        <v>92</v>
      </c>
      <c r="AY3" s="69" t="s">
        <v>93</v>
      </c>
      <c r="AZ3" s="69" t="s">
        <v>94</v>
      </c>
      <c r="BA3" s="69" t="s">
        <v>95</v>
      </c>
      <c r="BB3" s="69" t="s">
        <v>96</v>
      </c>
      <c r="BC3" s="66" t="s">
        <v>24</v>
      </c>
      <c r="BD3" s="65" t="s">
        <v>25</v>
      </c>
      <c r="BE3" s="65" t="s">
        <v>26</v>
      </c>
      <c r="BF3" s="65" t="s">
        <v>103</v>
      </c>
      <c r="BG3" s="65" t="s">
        <v>27</v>
      </c>
      <c r="BH3" s="65" t="s">
        <v>101</v>
      </c>
      <c r="BI3" s="65" t="s">
        <v>102</v>
      </c>
      <c r="BJ3" s="69" t="s">
        <v>100</v>
      </c>
      <c r="BK3" s="66" t="s">
        <v>28</v>
      </c>
    </row>
    <row r="4" spans="1:63" x14ac:dyDescent="0.25">
      <c r="A4" s="3"/>
      <c r="B4" s="3"/>
      <c r="C4" s="3"/>
      <c r="D4" s="3"/>
      <c r="E4" s="3"/>
      <c r="F4" s="3"/>
      <c r="G4" s="6" t="s">
        <v>31</v>
      </c>
      <c r="H4" s="6" t="s">
        <v>31</v>
      </c>
      <c r="I4" s="6" t="s">
        <v>31</v>
      </c>
      <c r="J4" s="6" t="s">
        <v>32</v>
      </c>
      <c r="K4" s="6" t="s">
        <v>33</v>
      </c>
      <c r="L4" s="6" t="s">
        <v>31</v>
      </c>
      <c r="M4" s="6" t="s">
        <v>31</v>
      </c>
      <c r="N4" s="6" t="s">
        <v>31</v>
      </c>
      <c r="O4" s="6" t="s">
        <v>31</v>
      </c>
      <c r="P4" s="6" t="s">
        <v>31</v>
      </c>
      <c r="Q4" s="6" t="s">
        <v>31</v>
      </c>
      <c r="R4" s="6" t="s">
        <v>31</v>
      </c>
      <c r="S4" s="8" t="s">
        <v>31</v>
      </c>
      <c r="T4" s="8" t="s">
        <v>31</v>
      </c>
      <c r="U4" s="8"/>
      <c r="V4" s="8" t="s">
        <v>31</v>
      </c>
      <c r="W4" s="8" t="s">
        <v>31</v>
      </c>
      <c r="X4" s="8" t="s">
        <v>31</v>
      </c>
      <c r="Y4" s="8" t="s">
        <v>32</v>
      </c>
      <c r="Z4" s="8" t="s">
        <v>33</v>
      </c>
      <c r="AA4" s="8" t="s">
        <v>31</v>
      </c>
      <c r="AB4" s="8" t="s">
        <v>32</v>
      </c>
      <c r="AC4" s="8" t="s">
        <v>33</v>
      </c>
      <c r="AD4" s="8"/>
      <c r="AE4" s="8"/>
      <c r="AF4" s="8"/>
      <c r="AG4" s="8" t="s">
        <v>31</v>
      </c>
      <c r="AH4" s="8" t="s">
        <v>31</v>
      </c>
      <c r="AI4" s="8" t="s">
        <v>31</v>
      </c>
      <c r="AJ4" s="8" t="s">
        <v>31</v>
      </c>
      <c r="AK4" s="8" t="s">
        <v>32</v>
      </c>
      <c r="AL4" s="8" t="s">
        <v>33</v>
      </c>
      <c r="AM4" s="8" t="s">
        <v>31</v>
      </c>
      <c r="AN4" s="8" t="s">
        <v>32</v>
      </c>
      <c r="AO4" s="8" t="s">
        <v>33</v>
      </c>
      <c r="AP4" s="8" t="s">
        <v>31</v>
      </c>
      <c r="AQ4" s="8" t="s">
        <v>32</v>
      </c>
      <c r="AR4" s="8" t="s">
        <v>33</v>
      </c>
      <c r="AS4" s="8" t="s">
        <v>31</v>
      </c>
      <c r="AT4" s="8" t="s">
        <v>32</v>
      </c>
      <c r="AU4" s="8" t="s">
        <v>33</v>
      </c>
      <c r="AV4" s="8" t="s">
        <v>31</v>
      </c>
      <c r="AW4" s="8" t="s">
        <v>31</v>
      </c>
      <c r="AX4" s="8" t="s">
        <v>31</v>
      </c>
      <c r="AY4" s="8" t="s">
        <v>31</v>
      </c>
      <c r="AZ4" s="8" t="s">
        <v>31</v>
      </c>
      <c r="BA4" s="8" t="s">
        <v>31</v>
      </c>
      <c r="BB4" s="8" t="s">
        <v>31</v>
      </c>
      <c r="BC4" s="8" t="s">
        <v>31</v>
      </c>
      <c r="BD4" s="8" t="s">
        <v>31</v>
      </c>
      <c r="BE4" s="8" t="s">
        <v>31</v>
      </c>
      <c r="BF4" s="8" t="s">
        <v>31</v>
      </c>
      <c r="BG4" s="8" t="s">
        <v>31</v>
      </c>
      <c r="BH4" s="8" t="s">
        <v>31</v>
      </c>
      <c r="BI4" s="8" t="s">
        <v>31</v>
      </c>
      <c r="BJ4" s="8" t="s">
        <v>31</v>
      </c>
      <c r="BK4" s="8" t="s">
        <v>31</v>
      </c>
    </row>
    <row r="5" spans="1:63" x14ac:dyDescent="0.25">
      <c r="A5" s="10" t="s">
        <v>34</v>
      </c>
      <c r="B5" s="10"/>
      <c r="C5" s="10" t="s">
        <v>35</v>
      </c>
      <c r="D5" s="10">
        <f>D6</f>
        <v>0</v>
      </c>
      <c r="E5" s="10">
        <f>E6</f>
        <v>0</v>
      </c>
      <c r="F5" s="11">
        <f>F6+F7+F13+F14+F15+F16</f>
        <v>10532500</v>
      </c>
      <c r="G5" s="11">
        <f t="shared" ref="G5" si="0">G6+G7+G13+G14+G15+G16</f>
        <v>9501400</v>
      </c>
      <c r="H5" s="11">
        <f t="shared" ref="H5" si="1">H6+H7+H13+H14+H15+H16</f>
        <v>7297500</v>
      </c>
      <c r="I5" s="11">
        <f t="shared" ref="I5:J5" si="2">I6+I7+I13+I14+I15+I16</f>
        <v>0</v>
      </c>
      <c r="J5" s="11">
        <f t="shared" si="2"/>
        <v>0</v>
      </c>
      <c r="K5" s="13" t="e">
        <f t="shared" ref="K5:K44" si="3">J5/I5*100</f>
        <v>#DIV/0!</v>
      </c>
      <c r="L5" s="11">
        <f t="shared" ref="L5" si="4">L6+L7+L13+L14+L15+L16</f>
        <v>2203900</v>
      </c>
      <c r="M5" s="11">
        <f t="shared" ref="M5" si="5">M6+M7+M13+M14+M15+M16</f>
        <v>535000</v>
      </c>
      <c r="N5" s="11">
        <f t="shared" ref="N5" si="6">N6+N7+N13+N14+N15+N16</f>
        <v>120000</v>
      </c>
      <c r="O5" s="11">
        <f t="shared" ref="O5" si="7">O6+O7+O13+O14+O15+O16</f>
        <v>0</v>
      </c>
      <c r="P5" s="11">
        <f t="shared" ref="P5" si="8">P6+P7+P13+P14+P15+P16</f>
        <v>150000</v>
      </c>
      <c r="Q5" s="11">
        <f t="shared" ref="Q5" si="9">Q6+Q7+Q13+Q14+Q15+Q16</f>
        <v>0</v>
      </c>
      <c r="R5" s="11">
        <f t="shared" ref="R5" si="10">R6+R7+R13+R14+R15+R16</f>
        <v>0</v>
      </c>
      <c r="S5" s="11">
        <f t="shared" ref="S5" si="11">S6+S7+S13+S14+S15+S16</f>
        <v>5000</v>
      </c>
      <c r="T5" s="11">
        <f t="shared" ref="T5" si="12">T6+T7+T13+T14+T15+T16</f>
        <v>260000</v>
      </c>
      <c r="U5" s="11">
        <f t="shared" ref="U5" si="13">U6+U7+U13+U14+U15+U16</f>
        <v>0</v>
      </c>
      <c r="V5" s="11">
        <f t="shared" ref="V5" si="14">V6+V7+V13+V14+V15+V16</f>
        <v>0</v>
      </c>
      <c r="W5" s="11">
        <f t="shared" ref="W5" si="15">W6+W7+W13+W14+W15+W16</f>
        <v>0</v>
      </c>
      <c r="X5" s="11">
        <f t="shared" ref="X5:Y5" si="16">X6+X7+X13+X14+X15+X16</f>
        <v>0</v>
      </c>
      <c r="Y5" s="11">
        <f t="shared" si="16"/>
        <v>0</v>
      </c>
      <c r="Z5" s="13" t="e">
        <f t="shared" ref="Z5:Z44" si="17">Y5/X5*100</f>
        <v>#DIV/0!</v>
      </c>
      <c r="AA5" s="11">
        <f t="shared" ref="AA5:AB5" si="18">AA6+AA7+AA13+AA14+AA15+AA16</f>
        <v>0</v>
      </c>
      <c r="AB5" s="11">
        <f t="shared" si="18"/>
        <v>0</v>
      </c>
      <c r="AC5" s="13" t="e">
        <f t="shared" ref="AC5:AC44" si="19">AB5/AA5*100</f>
        <v>#DIV/0!</v>
      </c>
      <c r="AD5" s="11">
        <f t="shared" ref="AD5:AE5" si="20">AD6+AD7+AD13+AD14+AD15+AD16</f>
        <v>0</v>
      </c>
      <c r="AE5" s="11">
        <f t="shared" si="20"/>
        <v>0</v>
      </c>
      <c r="AF5" s="13" t="e">
        <f t="shared" ref="AF5" si="21">AE5/AD5*100</f>
        <v>#DIV/0!</v>
      </c>
      <c r="AG5" s="11">
        <f t="shared" ref="AG5" si="22">AG6+AG7+AG13+AG14+AG15+AG16</f>
        <v>0</v>
      </c>
      <c r="AH5" s="11">
        <f t="shared" ref="AH5" si="23">AH6+AH7+AH13+AH14+AH15+AH16</f>
        <v>0</v>
      </c>
      <c r="AI5" s="11">
        <f t="shared" ref="AI5" si="24">AI6+AI7+AI13+AI14+AI15+AI16</f>
        <v>0</v>
      </c>
      <c r="AJ5" s="11">
        <f t="shared" ref="AJ5:AK5" si="25">AJ6+AJ7+AJ13+AJ14+AJ15+AJ16</f>
        <v>0</v>
      </c>
      <c r="AK5" s="11">
        <f t="shared" si="25"/>
        <v>0</v>
      </c>
      <c r="AL5" s="13" t="e">
        <f t="shared" ref="AL5" si="26">AK5/AJ5*100</f>
        <v>#DIV/0!</v>
      </c>
      <c r="AM5" s="11">
        <f t="shared" ref="AM5:AN5" si="27">AM6+AM7+AM13+AM14+AM15+AM16</f>
        <v>0</v>
      </c>
      <c r="AN5" s="11">
        <f t="shared" si="27"/>
        <v>0</v>
      </c>
      <c r="AO5" s="13" t="e">
        <f t="shared" ref="AO5" si="28">AN5/AM5*100</f>
        <v>#DIV/0!</v>
      </c>
      <c r="AP5" s="11">
        <f t="shared" ref="AP5:AQ5" si="29">AP6+AP7+AP13+AP14+AP15+AP16</f>
        <v>0</v>
      </c>
      <c r="AQ5" s="11">
        <f t="shared" si="29"/>
        <v>0</v>
      </c>
      <c r="AR5" s="13" t="e">
        <f t="shared" ref="AR5" si="30">AQ5/AP5*100</f>
        <v>#DIV/0!</v>
      </c>
      <c r="AS5" s="11">
        <f t="shared" ref="AS5:AT5" si="31">AS6+AS7+AS13+AS14+AS15+AS16</f>
        <v>0</v>
      </c>
      <c r="AT5" s="11">
        <f t="shared" si="31"/>
        <v>0</v>
      </c>
      <c r="AU5" s="13" t="e">
        <f t="shared" ref="AU5" si="32">AT5/AS5*100</f>
        <v>#DIV/0!</v>
      </c>
      <c r="AV5" s="11">
        <f t="shared" ref="AV5" si="33">AV6+AV7+AV13+AV14+AV15+AV16</f>
        <v>0</v>
      </c>
      <c r="AW5" s="11">
        <f t="shared" ref="AW5" si="34">AW6+AW7+AW13+AW14+AW15+AW16</f>
        <v>496100</v>
      </c>
      <c r="AX5" s="11">
        <f t="shared" ref="AX5" si="35">AX6+AX7+AX13+AX14+AX15+AX16</f>
        <v>4800</v>
      </c>
      <c r="AY5" s="11">
        <f t="shared" ref="AY5" si="36">AY6+AY7+AY13+AY14+AY15+AY16</f>
        <v>200</v>
      </c>
      <c r="AZ5" s="11">
        <f t="shared" ref="AZ5" si="37">AZ6+AZ7+AZ13+AZ14+AZ15+AZ16</f>
        <v>0</v>
      </c>
      <c r="BA5" s="11">
        <f t="shared" ref="BA5" si="38">BA6+BA7+BA13+BA14+BA15+BA16</f>
        <v>0</v>
      </c>
      <c r="BB5" s="11">
        <f t="shared" ref="BB5" si="39">BB6+BB7+BB13+BB14+BB15+BB16</f>
        <v>491100</v>
      </c>
      <c r="BC5" s="11">
        <f t="shared" ref="BC5" si="40">BC6+BC7+BC13+BC14+BC15+BC16</f>
        <v>264000</v>
      </c>
      <c r="BD5" s="11">
        <f t="shared" ref="BD5" si="41">BD6+BD7+BD13+BD14+BD15+BD16</f>
        <v>60300</v>
      </c>
      <c r="BE5" s="11">
        <f t="shared" ref="BE5" si="42">BE6+BE7+BE13+BE14+BE15+BE16</f>
        <v>0</v>
      </c>
      <c r="BF5" s="11">
        <f t="shared" ref="BF5" si="43">BF6+BF7+BF13+BF14+BF15+BF16</f>
        <v>0</v>
      </c>
      <c r="BG5" s="11">
        <f t="shared" ref="BG5" si="44">BG6+BG7+BG13+BG14+BG15+BG16</f>
        <v>0</v>
      </c>
      <c r="BH5" s="11">
        <f t="shared" ref="BH5" si="45">BH6+BH7+BH13+BH14+BH15+BH16</f>
        <v>63000</v>
      </c>
      <c r="BI5" s="11">
        <f t="shared" ref="BI5" si="46">BI6+BI7+BI13+BI14+BI15+BI16</f>
        <v>140700</v>
      </c>
      <c r="BJ5" s="11">
        <f t="shared" ref="BJ5" si="47">BJ6+BJ7+BJ13+BJ14+BJ15+BJ16</f>
        <v>0</v>
      </c>
      <c r="BK5" s="11">
        <f t="shared" ref="BK5" si="48">BK6+BK7+BK13+BK14+BK15+BK16</f>
        <v>10796500</v>
      </c>
    </row>
    <row r="6" spans="1:63" x14ac:dyDescent="0.25">
      <c r="A6" s="6" t="s">
        <v>36</v>
      </c>
      <c r="B6" s="16" t="s">
        <v>37</v>
      </c>
      <c r="C6" s="17" t="s">
        <v>38</v>
      </c>
      <c r="D6" s="18"/>
      <c r="E6" s="18"/>
      <c r="F6" s="9">
        <f>G6+M6+X6+AH6+AW6+AG6</f>
        <v>1207000</v>
      </c>
      <c r="G6" s="7">
        <f>H6+I6+L6</f>
        <v>1207000</v>
      </c>
      <c r="H6" s="20">
        <f>902000+25000</f>
        <v>927000</v>
      </c>
      <c r="I6" s="22"/>
      <c r="J6" s="22"/>
      <c r="K6" s="13" t="e">
        <f t="shared" si="3"/>
        <v>#DIV/0!</v>
      </c>
      <c r="L6" s="20">
        <f>272400+7600</f>
        <v>280000</v>
      </c>
      <c r="M6" s="7">
        <f>N6+O6+P6+Q6+S6+T6+R6</f>
        <v>0</v>
      </c>
      <c r="N6" s="7"/>
      <c r="O6" s="7"/>
      <c r="P6" s="7"/>
      <c r="Q6" s="7"/>
      <c r="R6" s="7"/>
      <c r="S6" s="7"/>
      <c r="T6" s="7"/>
      <c r="U6" s="13"/>
      <c r="V6" s="7"/>
      <c r="W6" s="13"/>
      <c r="X6" s="13">
        <f t="shared" ref="X6:Y9" si="49">AA6</f>
        <v>0</v>
      </c>
      <c r="Y6" s="13">
        <f t="shared" si="49"/>
        <v>0</v>
      </c>
      <c r="Z6" s="13" t="e">
        <f t="shared" si="17"/>
        <v>#DIV/0!</v>
      </c>
      <c r="AA6" s="7"/>
      <c r="AB6" s="7"/>
      <c r="AC6" s="13" t="e">
        <f t="shared" si="19"/>
        <v>#DIV/0!</v>
      </c>
      <c r="AD6" s="13"/>
      <c r="AE6" s="13"/>
      <c r="AF6" s="13"/>
      <c r="AG6" s="14"/>
      <c r="AH6" s="7">
        <f>AI6+AV6</f>
        <v>0</v>
      </c>
      <c r="AI6" s="7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7"/>
      <c r="AX6" s="7"/>
      <c r="AY6" s="7"/>
      <c r="AZ6" s="7"/>
      <c r="BA6" s="7"/>
      <c r="BB6" s="7"/>
      <c r="BC6" s="7">
        <f>BD6+BE6+BF6+BG6+BH6+BI6+BJ6</f>
        <v>0</v>
      </c>
      <c r="BD6" s="7"/>
      <c r="BE6" s="7"/>
      <c r="BF6" s="7"/>
      <c r="BG6" s="15"/>
      <c r="BH6" s="7"/>
      <c r="BI6" s="7"/>
      <c r="BJ6" s="13"/>
      <c r="BK6" s="7">
        <f>G6+M6+X6+AH6+AW6+BC6+AG6</f>
        <v>1207000</v>
      </c>
    </row>
    <row r="7" spans="1:63" x14ac:dyDescent="0.25">
      <c r="A7" s="6" t="s">
        <v>39</v>
      </c>
      <c r="B7" s="16"/>
      <c r="C7" s="17" t="s">
        <v>40</v>
      </c>
      <c r="D7" s="18"/>
      <c r="E7" s="18"/>
      <c r="F7" s="9">
        <f>F8+F9+F10+F11+F12</f>
        <v>8764400</v>
      </c>
      <c r="G7" s="9">
        <f t="shared" ref="G7" si="50">G8+G9+G10+G11+G12</f>
        <v>8294400</v>
      </c>
      <c r="H7" s="9">
        <f t="shared" ref="H7" si="51">H8+H9+H10+H11+H12</f>
        <v>6370500</v>
      </c>
      <c r="I7" s="9">
        <f t="shared" ref="I7:J7" si="52">I8+I9+I10+I11+I12</f>
        <v>0</v>
      </c>
      <c r="J7" s="9">
        <f t="shared" si="52"/>
        <v>0</v>
      </c>
      <c r="K7" s="13" t="e">
        <f t="shared" si="3"/>
        <v>#DIV/0!</v>
      </c>
      <c r="L7" s="9">
        <f t="shared" ref="L7" si="53">L8+L9+L10+L11+L12</f>
        <v>1923900</v>
      </c>
      <c r="M7" s="9">
        <f t="shared" ref="M7" si="54">M8+M9+M10+M11+M12</f>
        <v>465000</v>
      </c>
      <c r="N7" s="9">
        <f t="shared" ref="N7" si="55">N8+N9+N10+N11+N12</f>
        <v>120000</v>
      </c>
      <c r="O7" s="9">
        <f t="shared" ref="O7" si="56">O8+O9+O10+O11+O12</f>
        <v>0</v>
      </c>
      <c r="P7" s="9">
        <f t="shared" ref="P7" si="57">P8+P9+P10+P11+P12</f>
        <v>150000</v>
      </c>
      <c r="Q7" s="9">
        <f t="shared" ref="Q7" si="58">Q8+Q9+Q10+Q11+Q12</f>
        <v>0</v>
      </c>
      <c r="R7" s="9">
        <f t="shared" ref="R7" si="59">R8+R9+R10+R11+R12</f>
        <v>0</v>
      </c>
      <c r="S7" s="9">
        <f t="shared" ref="S7" si="60">S8+S9+S10+S11+S12</f>
        <v>5000</v>
      </c>
      <c r="T7" s="9">
        <f t="shared" ref="T7" si="61">T8+T9+T10+T11+T12</f>
        <v>190000</v>
      </c>
      <c r="U7" s="9">
        <f t="shared" ref="U7" si="62">U8+U9+U10+U11+U12</f>
        <v>0</v>
      </c>
      <c r="V7" s="9">
        <f t="shared" ref="V7" si="63">V8+V9+V10+V11+V12</f>
        <v>0</v>
      </c>
      <c r="W7" s="9">
        <f t="shared" ref="W7" si="64">W8+W9+W10+W11+W12</f>
        <v>0</v>
      </c>
      <c r="X7" s="9">
        <f t="shared" ref="X7:Y7" si="65">X8+X9+X10+X11+X12</f>
        <v>0</v>
      </c>
      <c r="Y7" s="9">
        <f t="shared" si="65"/>
        <v>0</v>
      </c>
      <c r="Z7" s="13" t="e">
        <f t="shared" si="17"/>
        <v>#DIV/0!</v>
      </c>
      <c r="AA7" s="9">
        <f t="shared" ref="AA7:AB7" si="66">AA8+AA9+AA10+AA11+AA12</f>
        <v>0</v>
      </c>
      <c r="AB7" s="9">
        <f t="shared" si="66"/>
        <v>0</v>
      </c>
      <c r="AC7" s="13" t="e">
        <f t="shared" si="19"/>
        <v>#DIV/0!</v>
      </c>
      <c r="AD7" s="9">
        <f t="shared" ref="AD7:AE7" si="67">AD8+AD9+AD10+AD11+AD12</f>
        <v>0</v>
      </c>
      <c r="AE7" s="9">
        <f t="shared" si="67"/>
        <v>0</v>
      </c>
      <c r="AF7" s="13" t="e">
        <f t="shared" ref="AF7" si="68">AE7/AD7*100</f>
        <v>#DIV/0!</v>
      </c>
      <c r="AG7" s="9">
        <f t="shared" ref="AG7" si="69">AG8+AG9+AG10+AG11+AG12</f>
        <v>0</v>
      </c>
      <c r="AH7" s="9">
        <f t="shared" ref="AH7" si="70">AH8+AH9+AH10+AH11+AH12</f>
        <v>0</v>
      </c>
      <c r="AI7" s="9">
        <f t="shared" ref="AI7" si="71">AI8+AI9+AI10+AI11+AI12</f>
        <v>0</v>
      </c>
      <c r="AJ7" s="9">
        <f t="shared" ref="AJ7:AK7" si="72">AJ8+AJ9+AJ10+AJ11+AJ12</f>
        <v>0</v>
      </c>
      <c r="AK7" s="9">
        <f t="shared" si="72"/>
        <v>0</v>
      </c>
      <c r="AL7" s="13" t="e">
        <f t="shared" ref="AL7" si="73">AK7/AJ7*100</f>
        <v>#DIV/0!</v>
      </c>
      <c r="AM7" s="9">
        <f t="shared" ref="AM7:AN7" si="74">AM8+AM9+AM10+AM11+AM12</f>
        <v>0</v>
      </c>
      <c r="AN7" s="9">
        <f t="shared" si="74"/>
        <v>0</v>
      </c>
      <c r="AO7" s="13" t="e">
        <f t="shared" ref="AO7" si="75">AN7/AM7*100</f>
        <v>#DIV/0!</v>
      </c>
      <c r="AP7" s="9">
        <f t="shared" ref="AP7:AQ7" si="76">AP8+AP9+AP10+AP11+AP12</f>
        <v>0</v>
      </c>
      <c r="AQ7" s="9">
        <f t="shared" si="76"/>
        <v>0</v>
      </c>
      <c r="AR7" s="13" t="e">
        <f t="shared" ref="AR7" si="77">AQ7/AP7*100</f>
        <v>#DIV/0!</v>
      </c>
      <c r="AS7" s="9">
        <f t="shared" ref="AS7:AT7" si="78">AS8+AS9+AS10+AS11+AS12</f>
        <v>0</v>
      </c>
      <c r="AT7" s="9">
        <f t="shared" si="78"/>
        <v>0</v>
      </c>
      <c r="AU7" s="13" t="e">
        <f t="shared" ref="AU7" si="79">AT7/AS7*100</f>
        <v>#DIV/0!</v>
      </c>
      <c r="AV7" s="9">
        <f t="shared" ref="AV7" si="80">AV8+AV9+AV10+AV11+AV12</f>
        <v>0</v>
      </c>
      <c r="AW7" s="9">
        <f t="shared" ref="AW7" si="81">AW8+AW9+AW10+AW11+AW12</f>
        <v>5000</v>
      </c>
      <c r="AX7" s="9">
        <f t="shared" ref="AX7" si="82">AX8+AX9+AX10+AX11+AX12</f>
        <v>4800</v>
      </c>
      <c r="AY7" s="9">
        <f t="shared" ref="AY7" si="83">AY8+AY9+AY10+AY11+AY12</f>
        <v>200</v>
      </c>
      <c r="AZ7" s="9">
        <f t="shared" ref="AZ7" si="84">AZ8+AZ9+AZ10+AZ11+AZ12</f>
        <v>0</v>
      </c>
      <c r="BA7" s="9">
        <f t="shared" ref="BA7" si="85">BA8+BA9+BA10+BA11+BA12</f>
        <v>0</v>
      </c>
      <c r="BB7" s="9">
        <f t="shared" ref="BB7" si="86">BB8+BB9+BB10+BB11+BB12</f>
        <v>0</v>
      </c>
      <c r="BC7" s="9">
        <f t="shared" ref="BC7" si="87">BC8+BC9+BC10+BC11+BC12</f>
        <v>263300</v>
      </c>
      <c r="BD7" s="9">
        <f t="shared" ref="BD7" si="88">BD8+BD9+BD10+BD11+BD12</f>
        <v>60300</v>
      </c>
      <c r="BE7" s="9">
        <f t="shared" ref="BE7" si="89">BE8+BE9+BE10+BE11+BE12</f>
        <v>0</v>
      </c>
      <c r="BF7" s="9">
        <f t="shared" ref="BF7" si="90">BF8+BF9+BF10+BF11+BF12</f>
        <v>0</v>
      </c>
      <c r="BG7" s="9">
        <f t="shared" ref="BG7" si="91">BG8+BG9+BG10+BG11+BG12</f>
        <v>0</v>
      </c>
      <c r="BH7" s="9">
        <f t="shared" ref="BH7" si="92">BH8+BH9+BH10+BH11+BH12</f>
        <v>63000</v>
      </c>
      <c r="BI7" s="9">
        <f t="shared" ref="BI7" si="93">BI8+BI9+BI10+BI11+BI12</f>
        <v>140000</v>
      </c>
      <c r="BJ7" s="9">
        <f t="shared" ref="BJ7" si="94">BJ8+BJ9+BJ10+BJ11+BJ12</f>
        <v>0</v>
      </c>
      <c r="BK7" s="9">
        <f t="shared" ref="BK7" si="95">BK8+BK9+BK10+BK11+BK12</f>
        <v>9027700</v>
      </c>
    </row>
    <row r="8" spans="1:63" x14ac:dyDescent="0.25">
      <c r="A8" s="6"/>
      <c r="B8" s="16" t="s">
        <v>37</v>
      </c>
      <c r="C8" s="17" t="s">
        <v>110</v>
      </c>
      <c r="D8" s="18"/>
      <c r="E8" s="18"/>
      <c r="F8" s="9">
        <f t="shared" ref="F8:F16" si="96">G8+M8+X8+AH8+AW8+AG8</f>
        <v>8294400</v>
      </c>
      <c r="G8" s="7">
        <f t="shared" ref="G8:G16" si="97">H8+I8+L8</f>
        <v>8294400</v>
      </c>
      <c r="H8" s="20">
        <f>6592800-105600+331400-448100</f>
        <v>6370500</v>
      </c>
      <c r="I8" s="22"/>
      <c r="J8" s="22"/>
      <c r="K8" s="13" t="e">
        <f t="shared" si="3"/>
        <v>#DIV/0!</v>
      </c>
      <c r="L8" s="20">
        <f>1991000-31900+100100-135300</f>
        <v>1923900</v>
      </c>
      <c r="M8" s="7">
        <f>N8+O8+P8+Q8+S8+T8+R8</f>
        <v>0</v>
      </c>
      <c r="N8" s="7"/>
      <c r="O8" s="7"/>
      <c r="P8" s="7"/>
      <c r="Q8" s="7"/>
      <c r="R8" s="7"/>
      <c r="S8" s="7"/>
      <c r="T8" s="7"/>
      <c r="U8" s="13"/>
      <c r="V8" s="7"/>
      <c r="W8" s="13"/>
      <c r="X8" s="13">
        <f t="shared" si="49"/>
        <v>0</v>
      </c>
      <c r="Y8" s="13">
        <f t="shared" si="49"/>
        <v>0</v>
      </c>
      <c r="Z8" s="13" t="e">
        <f t="shared" si="17"/>
        <v>#DIV/0!</v>
      </c>
      <c r="AA8" s="7"/>
      <c r="AB8" s="7"/>
      <c r="AC8" s="13" t="e">
        <f t="shared" si="19"/>
        <v>#DIV/0!</v>
      </c>
      <c r="AD8" s="13"/>
      <c r="AE8" s="13"/>
      <c r="AF8" s="13"/>
      <c r="AG8" s="14"/>
      <c r="AH8" s="7">
        <f>AI8+AV8</f>
        <v>0</v>
      </c>
      <c r="AI8" s="7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7">
        <f t="shared" ref="AW8:AW16" si="98">AX8+AY8+AZ8+BA8+BB8</f>
        <v>0</v>
      </c>
      <c r="AX8" s="7"/>
      <c r="AY8" s="7"/>
      <c r="AZ8" s="7"/>
      <c r="BA8" s="7"/>
      <c r="BB8" s="7"/>
      <c r="BC8" s="7">
        <f t="shared" ref="BC8:BC16" si="99">BD8+BE8+BF8+BG8+BH8+BI8+BJ8</f>
        <v>0</v>
      </c>
      <c r="BD8" s="7"/>
      <c r="BE8" s="7"/>
      <c r="BF8" s="7"/>
      <c r="BG8" s="15"/>
      <c r="BH8" s="7"/>
      <c r="BI8" s="7"/>
      <c r="BJ8" s="13"/>
      <c r="BK8" s="7">
        <f t="shared" ref="BK8:BK16" si="100">G8+M8+X8+AH8+AW8+BC8+AG8</f>
        <v>8294400</v>
      </c>
    </row>
    <row r="9" spans="1:63" x14ac:dyDescent="0.25">
      <c r="A9" s="6"/>
      <c r="B9" s="16">
        <v>244</v>
      </c>
      <c r="C9" s="17" t="s">
        <v>41</v>
      </c>
      <c r="D9" s="18"/>
      <c r="E9" s="18"/>
      <c r="F9" s="9">
        <f t="shared" si="96"/>
        <v>465000</v>
      </c>
      <c r="G9" s="7">
        <f t="shared" si="97"/>
        <v>0</v>
      </c>
      <c r="H9" s="23"/>
      <c r="I9" s="6"/>
      <c r="J9" s="6"/>
      <c r="K9" s="13" t="e">
        <f t="shared" si="3"/>
        <v>#DIV/0!</v>
      </c>
      <c r="L9" s="23"/>
      <c r="M9" s="7">
        <f>N9+O9+P9+Q9+S9+T9+R9</f>
        <v>465000</v>
      </c>
      <c r="N9" s="7">
        <f>120000</f>
        <v>120000</v>
      </c>
      <c r="O9" s="7"/>
      <c r="P9" s="7">
        <f>120000+30000</f>
        <v>150000</v>
      </c>
      <c r="Q9" s="7"/>
      <c r="R9" s="7"/>
      <c r="S9" s="7">
        <v>5000</v>
      </c>
      <c r="T9" s="7">
        <f>40000+50000+100000</f>
        <v>190000</v>
      </c>
      <c r="U9" s="13"/>
      <c r="V9" s="7"/>
      <c r="W9" s="13"/>
      <c r="X9" s="13">
        <f t="shared" si="49"/>
        <v>0</v>
      </c>
      <c r="Y9" s="13">
        <f t="shared" si="49"/>
        <v>0</v>
      </c>
      <c r="Z9" s="13" t="e">
        <f t="shared" si="17"/>
        <v>#DIV/0!</v>
      </c>
      <c r="AA9" s="7"/>
      <c r="AB9" s="7"/>
      <c r="AC9" s="13" t="e">
        <f t="shared" si="19"/>
        <v>#DIV/0!</v>
      </c>
      <c r="AD9" s="13"/>
      <c r="AE9" s="13"/>
      <c r="AF9" s="13"/>
      <c r="AG9" s="14"/>
      <c r="AH9" s="7">
        <f>AI9+AV9</f>
        <v>0</v>
      </c>
      <c r="AI9" s="7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7">
        <f t="shared" si="98"/>
        <v>0</v>
      </c>
      <c r="AX9" s="7"/>
      <c r="AY9" s="7"/>
      <c r="AZ9" s="7"/>
      <c r="BA9" s="7"/>
      <c r="BB9" s="7"/>
      <c r="BC9" s="7">
        <f t="shared" si="99"/>
        <v>263300</v>
      </c>
      <c r="BD9" s="7">
        <v>60300</v>
      </c>
      <c r="BE9" s="7"/>
      <c r="BF9" s="7"/>
      <c r="BG9" s="15"/>
      <c r="BH9" s="7">
        <f>38000+50000-25000</f>
        <v>63000</v>
      </c>
      <c r="BI9" s="7">
        <f>120000-80000+50000*2</f>
        <v>140000</v>
      </c>
      <c r="BJ9" s="13"/>
      <c r="BK9" s="7">
        <f t="shared" si="100"/>
        <v>728300</v>
      </c>
    </row>
    <row r="10" spans="1:63" x14ac:dyDescent="0.25">
      <c r="A10" s="6"/>
      <c r="B10" s="16">
        <v>851</v>
      </c>
      <c r="C10" s="17" t="s">
        <v>84</v>
      </c>
      <c r="D10" s="18"/>
      <c r="E10" s="18"/>
      <c r="F10" s="9">
        <f t="shared" si="96"/>
        <v>0</v>
      </c>
      <c r="G10" s="7">
        <f t="shared" si="97"/>
        <v>0</v>
      </c>
      <c r="H10" s="23"/>
      <c r="I10" s="6"/>
      <c r="J10" s="6"/>
      <c r="K10" s="13" t="e">
        <f t="shared" si="3"/>
        <v>#DIV/0!</v>
      </c>
      <c r="L10" s="23"/>
      <c r="M10" s="7"/>
      <c r="N10" s="7"/>
      <c r="O10" s="7"/>
      <c r="P10" s="7"/>
      <c r="Q10" s="7"/>
      <c r="R10" s="7"/>
      <c r="S10" s="7"/>
      <c r="T10" s="7"/>
      <c r="U10" s="13"/>
      <c r="V10" s="7"/>
      <c r="W10" s="13"/>
      <c r="X10" s="13"/>
      <c r="Y10" s="13"/>
      <c r="Z10" s="13" t="e">
        <f t="shared" si="17"/>
        <v>#DIV/0!</v>
      </c>
      <c r="AA10" s="7"/>
      <c r="AB10" s="7"/>
      <c r="AC10" s="13" t="e">
        <f t="shared" si="19"/>
        <v>#DIV/0!</v>
      </c>
      <c r="AD10" s="13"/>
      <c r="AE10" s="13"/>
      <c r="AF10" s="13"/>
      <c r="AG10" s="14"/>
      <c r="AH10" s="7"/>
      <c r="AI10" s="7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7">
        <f t="shared" si="98"/>
        <v>0</v>
      </c>
      <c r="AX10" s="7"/>
      <c r="AY10" s="7"/>
      <c r="AZ10" s="7"/>
      <c r="BA10" s="7"/>
      <c r="BB10" s="7"/>
      <c r="BC10" s="7">
        <f t="shared" si="99"/>
        <v>0</v>
      </c>
      <c r="BD10" s="7"/>
      <c r="BE10" s="7"/>
      <c r="BF10" s="7"/>
      <c r="BG10" s="15"/>
      <c r="BH10" s="7"/>
      <c r="BI10" s="7"/>
      <c r="BJ10" s="13"/>
      <c r="BK10" s="7">
        <f t="shared" si="100"/>
        <v>0</v>
      </c>
    </row>
    <row r="11" spans="1:63" x14ac:dyDescent="0.25">
      <c r="A11" s="6"/>
      <c r="B11" s="16">
        <v>852</v>
      </c>
      <c r="C11" s="17" t="s">
        <v>85</v>
      </c>
      <c r="D11" s="18"/>
      <c r="E11" s="18"/>
      <c r="F11" s="9">
        <f t="shared" si="96"/>
        <v>4800</v>
      </c>
      <c r="G11" s="7">
        <f t="shared" si="97"/>
        <v>0</v>
      </c>
      <c r="H11" s="23"/>
      <c r="I11" s="6"/>
      <c r="J11" s="6"/>
      <c r="K11" s="13" t="e">
        <f t="shared" si="3"/>
        <v>#DIV/0!</v>
      </c>
      <c r="L11" s="23"/>
      <c r="M11" s="7">
        <f t="shared" ref="M11:M16" si="101">N11+O11+P11+Q11+S11+T11+R11</f>
        <v>0</v>
      </c>
      <c r="N11" s="7"/>
      <c r="O11" s="7"/>
      <c r="P11" s="7"/>
      <c r="Q11" s="7"/>
      <c r="R11" s="7"/>
      <c r="S11" s="7"/>
      <c r="T11" s="7"/>
      <c r="U11" s="13"/>
      <c r="V11" s="7"/>
      <c r="W11" s="13"/>
      <c r="X11" s="13">
        <f t="shared" ref="X11:Y16" si="102">AA11</f>
        <v>0</v>
      </c>
      <c r="Y11" s="13">
        <f t="shared" si="102"/>
        <v>0</v>
      </c>
      <c r="Z11" s="13" t="e">
        <f t="shared" si="17"/>
        <v>#DIV/0!</v>
      </c>
      <c r="AA11" s="7"/>
      <c r="AB11" s="7"/>
      <c r="AC11" s="13" t="e">
        <f t="shared" si="19"/>
        <v>#DIV/0!</v>
      </c>
      <c r="AD11" s="13"/>
      <c r="AE11" s="13"/>
      <c r="AF11" s="13"/>
      <c r="AG11" s="14"/>
      <c r="AH11" s="7">
        <f t="shared" ref="AH11:AH16" si="103">AI11+AV11</f>
        <v>0</v>
      </c>
      <c r="AI11" s="7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7">
        <f t="shared" si="98"/>
        <v>4800</v>
      </c>
      <c r="AX11" s="7">
        <f>4900-100</f>
        <v>4800</v>
      </c>
      <c r="AY11" s="7"/>
      <c r="AZ11" s="7"/>
      <c r="BA11" s="7"/>
      <c r="BB11" s="7"/>
      <c r="BC11" s="7">
        <f t="shared" si="99"/>
        <v>0</v>
      </c>
      <c r="BD11" s="7"/>
      <c r="BE11" s="7"/>
      <c r="BF11" s="7"/>
      <c r="BG11" s="15"/>
      <c r="BH11" s="7"/>
      <c r="BI11" s="7"/>
      <c r="BJ11" s="13"/>
      <c r="BK11" s="7">
        <f t="shared" si="100"/>
        <v>4800</v>
      </c>
    </row>
    <row r="12" spans="1:63" x14ac:dyDescent="0.25">
      <c r="A12" s="6"/>
      <c r="B12" s="16">
        <v>853</v>
      </c>
      <c r="C12" s="17" t="s">
        <v>86</v>
      </c>
      <c r="D12" s="18"/>
      <c r="E12" s="18"/>
      <c r="F12" s="9">
        <f t="shared" si="96"/>
        <v>200</v>
      </c>
      <c r="G12" s="7">
        <f t="shared" si="97"/>
        <v>0</v>
      </c>
      <c r="H12" s="23"/>
      <c r="I12" s="6"/>
      <c r="J12" s="6"/>
      <c r="K12" s="13" t="e">
        <f t="shared" si="3"/>
        <v>#DIV/0!</v>
      </c>
      <c r="L12" s="23"/>
      <c r="M12" s="7">
        <f t="shared" si="101"/>
        <v>0</v>
      </c>
      <c r="N12" s="7"/>
      <c r="O12" s="7"/>
      <c r="P12" s="7"/>
      <c r="Q12" s="7"/>
      <c r="R12" s="7"/>
      <c r="S12" s="7"/>
      <c r="T12" s="7"/>
      <c r="U12" s="13"/>
      <c r="V12" s="7"/>
      <c r="W12" s="13"/>
      <c r="X12" s="13">
        <f t="shared" si="102"/>
        <v>0</v>
      </c>
      <c r="Y12" s="13">
        <f t="shared" si="102"/>
        <v>0</v>
      </c>
      <c r="Z12" s="13" t="e">
        <f t="shared" si="17"/>
        <v>#DIV/0!</v>
      </c>
      <c r="AA12" s="7"/>
      <c r="AB12" s="7"/>
      <c r="AC12" s="13" t="e">
        <f t="shared" si="19"/>
        <v>#DIV/0!</v>
      </c>
      <c r="AD12" s="13"/>
      <c r="AE12" s="13"/>
      <c r="AF12" s="13"/>
      <c r="AG12" s="14"/>
      <c r="AH12" s="7">
        <f t="shared" si="103"/>
        <v>0</v>
      </c>
      <c r="AI12" s="7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7">
        <f t="shared" si="98"/>
        <v>200</v>
      </c>
      <c r="AX12" s="7"/>
      <c r="AY12" s="7">
        <f>100+100</f>
        <v>200</v>
      </c>
      <c r="AZ12" s="7"/>
      <c r="BA12" s="7"/>
      <c r="BB12" s="7"/>
      <c r="BC12" s="7">
        <f t="shared" si="99"/>
        <v>0</v>
      </c>
      <c r="BD12" s="7"/>
      <c r="BE12" s="7"/>
      <c r="BF12" s="7"/>
      <c r="BG12" s="15"/>
      <c r="BH12" s="7"/>
      <c r="BI12" s="7"/>
      <c r="BJ12" s="13"/>
      <c r="BK12" s="7">
        <f t="shared" si="100"/>
        <v>200</v>
      </c>
    </row>
    <row r="13" spans="1:63" x14ac:dyDescent="0.25">
      <c r="A13" s="6" t="s">
        <v>42</v>
      </c>
      <c r="B13" s="6"/>
      <c r="C13" s="17" t="s">
        <v>43</v>
      </c>
      <c r="D13" s="18"/>
      <c r="E13" s="18"/>
      <c r="F13" s="9">
        <f t="shared" si="96"/>
        <v>0</v>
      </c>
      <c r="G13" s="7">
        <f t="shared" si="97"/>
        <v>0</v>
      </c>
      <c r="H13" s="7"/>
      <c r="I13" s="6"/>
      <c r="J13" s="6"/>
      <c r="K13" s="13" t="e">
        <f t="shared" si="3"/>
        <v>#DIV/0!</v>
      </c>
      <c r="L13" s="7"/>
      <c r="M13" s="7">
        <f t="shared" si="101"/>
        <v>0</v>
      </c>
      <c r="N13" s="7"/>
      <c r="O13" s="7"/>
      <c r="P13" s="7"/>
      <c r="Q13" s="7"/>
      <c r="R13" s="7"/>
      <c r="S13" s="7"/>
      <c r="T13" s="7"/>
      <c r="U13" s="13"/>
      <c r="V13" s="7"/>
      <c r="W13" s="13"/>
      <c r="X13" s="13">
        <f t="shared" si="102"/>
        <v>0</v>
      </c>
      <c r="Y13" s="13">
        <f t="shared" si="102"/>
        <v>0</v>
      </c>
      <c r="Z13" s="13" t="e">
        <f t="shared" si="17"/>
        <v>#DIV/0!</v>
      </c>
      <c r="AA13" s="7"/>
      <c r="AB13" s="7"/>
      <c r="AC13" s="13" t="e">
        <f t="shared" si="19"/>
        <v>#DIV/0!</v>
      </c>
      <c r="AD13" s="13"/>
      <c r="AE13" s="13"/>
      <c r="AF13" s="13"/>
      <c r="AG13" s="14"/>
      <c r="AH13" s="7">
        <f t="shared" si="103"/>
        <v>0</v>
      </c>
      <c r="AI13" s="7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7">
        <f t="shared" si="98"/>
        <v>0</v>
      </c>
      <c r="AX13" s="7"/>
      <c r="AY13" s="7"/>
      <c r="AZ13" s="7"/>
      <c r="BA13" s="7"/>
      <c r="BB13" s="7"/>
      <c r="BC13" s="7">
        <f t="shared" si="99"/>
        <v>0</v>
      </c>
      <c r="BD13" s="7"/>
      <c r="BE13" s="7"/>
      <c r="BF13" s="7"/>
      <c r="BG13" s="15"/>
      <c r="BH13" s="7"/>
      <c r="BI13" s="7"/>
      <c r="BJ13" s="13"/>
      <c r="BK13" s="7">
        <f t="shared" si="100"/>
        <v>0</v>
      </c>
    </row>
    <row r="14" spans="1:63" x14ac:dyDescent="0.25">
      <c r="A14" s="6" t="s">
        <v>44</v>
      </c>
      <c r="B14" s="6"/>
      <c r="C14" s="17" t="s">
        <v>45</v>
      </c>
      <c r="D14" s="18"/>
      <c r="E14" s="18"/>
      <c r="F14" s="9">
        <f t="shared" si="96"/>
        <v>443100</v>
      </c>
      <c r="G14" s="7">
        <f t="shared" si="97"/>
        <v>0</v>
      </c>
      <c r="H14" s="23"/>
      <c r="I14" s="6"/>
      <c r="J14" s="6"/>
      <c r="K14" s="13" t="e">
        <f t="shared" si="3"/>
        <v>#DIV/0!</v>
      </c>
      <c r="L14" s="7"/>
      <c r="M14" s="7">
        <f t="shared" si="101"/>
        <v>0</v>
      </c>
      <c r="N14" s="7"/>
      <c r="O14" s="7"/>
      <c r="P14" s="7"/>
      <c r="Q14" s="7"/>
      <c r="R14" s="7"/>
      <c r="S14" s="7"/>
      <c r="T14" s="7"/>
      <c r="U14" s="13"/>
      <c r="V14" s="7"/>
      <c r="W14" s="13"/>
      <c r="X14" s="13">
        <f t="shared" si="102"/>
        <v>0</v>
      </c>
      <c r="Y14" s="13">
        <f t="shared" si="102"/>
        <v>0</v>
      </c>
      <c r="Z14" s="13" t="e">
        <f t="shared" si="17"/>
        <v>#DIV/0!</v>
      </c>
      <c r="AA14" s="7"/>
      <c r="AB14" s="7"/>
      <c r="AC14" s="13" t="e">
        <f t="shared" si="19"/>
        <v>#DIV/0!</v>
      </c>
      <c r="AD14" s="13"/>
      <c r="AE14" s="13"/>
      <c r="AF14" s="13"/>
      <c r="AG14" s="14"/>
      <c r="AH14" s="7">
        <f t="shared" si="103"/>
        <v>0</v>
      </c>
      <c r="AI14" s="7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7">
        <f t="shared" si="98"/>
        <v>443100</v>
      </c>
      <c r="AX14" s="7"/>
      <c r="AY14" s="7"/>
      <c r="AZ14" s="7"/>
      <c r="BA14" s="7"/>
      <c r="BB14" s="7">
        <v>443100</v>
      </c>
      <c r="BC14" s="7">
        <f t="shared" si="99"/>
        <v>0</v>
      </c>
      <c r="BD14" s="7"/>
      <c r="BE14" s="7"/>
      <c r="BF14" s="7"/>
      <c r="BG14" s="15"/>
      <c r="BH14" s="7"/>
      <c r="BI14" s="7"/>
      <c r="BJ14" s="13"/>
      <c r="BK14" s="7">
        <f t="shared" si="100"/>
        <v>443100</v>
      </c>
    </row>
    <row r="15" spans="1:63" x14ac:dyDescent="0.25">
      <c r="A15" s="6" t="s">
        <v>46</v>
      </c>
      <c r="B15" s="16">
        <v>870</v>
      </c>
      <c r="C15" s="17" t="s">
        <v>47</v>
      </c>
      <c r="D15" s="18"/>
      <c r="E15" s="18"/>
      <c r="F15" s="9">
        <f t="shared" si="96"/>
        <v>48000</v>
      </c>
      <c r="G15" s="7">
        <f t="shared" si="97"/>
        <v>0</v>
      </c>
      <c r="H15" s="7"/>
      <c r="I15" s="6"/>
      <c r="J15" s="6"/>
      <c r="K15" s="13" t="e">
        <f t="shared" si="3"/>
        <v>#DIV/0!</v>
      </c>
      <c r="L15" s="7"/>
      <c r="M15" s="7">
        <f t="shared" si="101"/>
        <v>0</v>
      </c>
      <c r="N15" s="7"/>
      <c r="O15" s="7"/>
      <c r="P15" s="7"/>
      <c r="Q15" s="7"/>
      <c r="R15" s="7"/>
      <c r="S15" s="7"/>
      <c r="T15" s="7"/>
      <c r="U15" s="13"/>
      <c r="V15" s="7"/>
      <c r="W15" s="13"/>
      <c r="X15" s="13">
        <f t="shared" si="102"/>
        <v>0</v>
      </c>
      <c r="Y15" s="13">
        <f t="shared" si="102"/>
        <v>0</v>
      </c>
      <c r="Z15" s="13" t="e">
        <f t="shared" si="17"/>
        <v>#DIV/0!</v>
      </c>
      <c r="AA15" s="7"/>
      <c r="AB15" s="7"/>
      <c r="AC15" s="13" t="e">
        <f t="shared" si="19"/>
        <v>#DIV/0!</v>
      </c>
      <c r="AD15" s="13"/>
      <c r="AE15" s="13"/>
      <c r="AF15" s="13"/>
      <c r="AG15" s="14"/>
      <c r="AH15" s="7">
        <f t="shared" si="103"/>
        <v>0</v>
      </c>
      <c r="AI15" s="7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7">
        <f t="shared" si="98"/>
        <v>48000</v>
      </c>
      <c r="AX15" s="7"/>
      <c r="AY15" s="7"/>
      <c r="AZ15" s="7"/>
      <c r="BA15" s="7"/>
      <c r="BB15" s="7">
        <v>48000</v>
      </c>
      <c r="BC15" s="7">
        <f t="shared" si="99"/>
        <v>0</v>
      </c>
      <c r="BD15" s="7"/>
      <c r="BE15" s="7"/>
      <c r="BF15" s="7"/>
      <c r="BG15" s="15"/>
      <c r="BH15" s="7"/>
      <c r="BI15" s="7"/>
      <c r="BJ15" s="13"/>
      <c r="BK15" s="7">
        <f t="shared" si="100"/>
        <v>48000</v>
      </c>
    </row>
    <row r="16" spans="1:63" x14ac:dyDescent="0.25">
      <c r="A16" s="6" t="s">
        <v>48</v>
      </c>
      <c r="B16" s="16">
        <v>244</v>
      </c>
      <c r="C16" s="17" t="s">
        <v>49</v>
      </c>
      <c r="D16" s="18"/>
      <c r="E16" s="18"/>
      <c r="F16" s="9">
        <f t="shared" si="96"/>
        <v>70000</v>
      </c>
      <c r="G16" s="7">
        <f t="shared" si="97"/>
        <v>0</v>
      </c>
      <c r="H16" s="7"/>
      <c r="I16" s="6"/>
      <c r="J16" s="6"/>
      <c r="K16" s="13" t="e">
        <f t="shared" si="3"/>
        <v>#DIV/0!</v>
      </c>
      <c r="L16" s="7"/>
      <c r="M16" s="7">
        <f t="shared" si="101"/>
        <v>70000</v>
      </c>
      <c r="N16" s="7"/>
      <c r="O16" s="7"/>
      <c r="P16" s="7"/>
      <c r="Q16" s="7"/>
      <c r="R16" s="7"/>
      <c r="S16" s="7"/>
      <c r="T16" s="7">
        <f>70000</f>
        <v>70000</v>
      </c>
      <c r="U16" s="13"/>
      <c r="V16" s="7"/>
      <c r="W16" s="13"/>
      <c r="X16" s="13">
        <f t="shared" si="102"/>
        <v>0</v>
      </c>
      <c r="Y16" s="13">
        <f t="shared" si="102"/>
        <v>0</v>
      </c>
      <c r="Z16" s="13" t="e">
        <f t="shared" si="17"/>
        <v>#DIV/0!</v>
      </c>
      <c r="AA16" s="7"/>
      <c r="AB16" s="7"/>
      <c r="AC16" s="13" t="e">
        <f t="shared" si="19"/>
        <v>#DIV/0!</v>
      </c>
      <c r="AD16" s="13"/>
      <c r="AE16" s="13"/>
      <c r="AF16" s="13"/>
      <c r="AG16" s="14"/>
      <c r="AH16" s="7">
        <f t="shared" si="103"/>
        <v>0</v>
      </c>
      <c r="AI16" s="7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7">
        <f t="shared" si="98"/>
        <v>0</v>
      </c>
      <c r="AX16" s="7"/>
      <c r="AY16" s="7"/>
      <c r="AZ16" s="7"/>
      <c r="BA16" s="7"/>
      <c r="BB16" s="7"/>
      <c r="BC16" s="7">
        <f t="shared" si="99"/>
        <v>700</v>
      </c>
      <c r="BD16" s="7"/>
      <c r="BE16" s="7"/>
      <c r="BF16" s="7"/>
      <c r="BG16" s="15"/>
      <c r="BH16" s="7"/>
      <c r="BI16" s="7">
        <v>700</v>
      </c>
      <c r="BJ16" s="13"/>
      <c r="BK16" s="7">
        <f t="shared" si="100"/>
        <v>70700</v>
      </c>
    </row>
    <row r="17" spans="1:63" x14ac:dyDescent="0.25">
      <c r="A17" s="14" t="s">
        <v>50</v>
      </c>
      <c r="B17" s="14"/>
      <c r="C17" s="24" t="s">
        <v>51</v>
      </c>
      <c r="D17" s="25"/>
      <c r="E17" s="25"/>
      <c r="F17" s="11">
        <f>SUM(F18:F19)</f>
        <v>313900</v>
      </c>
      <c r="G17" s="11">
        <f>SUM(G18:G19)</f>
        <v>303100</v>
      </c>
      <c r="H17" s="11">
        <f>SUM(H18:H19)</f>
        <v>232800</v>
      </c>
      <c r="I17" s="11">
        <f>SUM(I18:I19)</f>
        <v>0</v>
      </c>
      <c r="J17" s="11">
        <f>SUM(J18:J19)</f>
        <v>0</v>
      </c>
      <c r="K17" s="13" t="e">
        <f t="shared" si="3"/>
        <v>#DIV/0!</v>
      </c>
      <c r="L17" s="11">
        <f t="shared" ref="L17:T17" si="104">SUM(L18:L19)</f>
        <v>70300</v>
      </c>
      <c r="M17" s="11">
        <f t="shared" si="104"/>
        <v>10800</v>
      </c>
      <c r="N17" s="11">
        <f t="shared" si="104"/>
        <v>7200</v>
      </c>
      <c r="O17" s="11">
        <f t="shared" si="104"/>
        <v>3600</v>
      </c>
      <c r="P17" s="11">
        <f t="shared" si="104"/>
        <v>0</v>
      </c>
      <c r="Q17" s="11">
        <f t="shared" si="104"/>
        <v>0</v>
      </c>
      <c r="R17" s="11">
        <f t="shared" si="104"/>
        <v>0</v>
      </c>
      <c r="S17" s="11">
        <f t="shared" si="104"/>
        <v>0</v>
      </c>
      <c r="T17" s="11">
        <f t="shared" si="104"/>
        <v>0</v>
      </c>
      <c r="U17" s="13"/>
      <c r="V17" s="11">
        <f>SUM(V18:V19)</f>
        <v>0</v>
      </c>
      <c r="W17" s="13"/>
      <c r="X17" s="11">
        <f>SUM(X18:X19)</f>
        <v>0</v>
      </c>
      <c r="Y17" s="11">
        <f>SUM(Y18:Y19)</f>
        <v>0</v>
      </c>
      <c r="Z17" s="13" t="e">
        <f t="shared" si="17"/>
        <v>#DIV/0!</v>
      </c>
      <c r="AA17" s="11">
        <f>SUM(AA18:AA19)</f>
        <v>0</v>
      </c>
      <c r="AB17" s="11">
        <f>SUM(AB18:AB19)</f>
        <v>0</v>
      </c>
      <c r="AC17" s="13" t="e">
        <f t="shared" si="19"/>
        <v>#DIV/0!</v>
      </c>
      <c r="AD17" s="13"/>
      <c r="AE17" s="13"/>
      <c r="AF17" s="13"/>
      <c r="AG17" s="11">
        <f>SUM(AG18:AG19)</f>
        <v>0</v>
      </c>
      <c r="AH17" s="11">
        <f>SUM(AH18:AH19)</f>
        <v>0</v>
      </c>
      <c r="AI17" s="11">
        <f>SUM(AI18:AI19)</f>
        <v>0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1">
        <f>SUM(AV18:AV19)</f>
        <v>0</v>
      </c>
      <c r="AW17" s="11">
        <f>SUM(AW18:AW19)</f>
        <v>0</v>
      </c>
      <c r="AX17" s="7">
        <f t="shared" ref="AX17" si="105">SUM(AX18:AX19)</f>
        <v>0</v>
      </c>
      <c r="AY17" s="7">
        <f t="shared" ref="AY17" si="106">SUM(AY18:AY19)</f>
        <v>0</v>
      </c>
      <c r="AZ17" s="7">
        <f t="shared" ref="AZ17" si="107">SUM(AZ18:AZ19)</f>
        <v>0</v>
      </c>
      <c r="BA17" s="7">
        <f t="shared" ref="BA17" si="108">SUM(BA18:BA19)</f>
        <v>0</v>
      </c>
      <c r="BB17" s="7">
        <f t="shared" ref="BB17" si="109">SUM(BB18:BB19)</f>
        <v>0</v>
      </c>
      <c r="BC17" s="11">
        <f t="shared" ref="BC17:BK17" si="110">SUM(BC18:BC19)</f>
        <v>0</v>
      </c>
      <c r="BD17" s="11">
        <f t="shared" si="110"/>
        <v>0</v>
      </c>
      <c r="BE17" s="11">
        <f t="shared" si="110"/>
        <v>0</v>
      </c>
      <c r="BF17" s="11">
        <f t="shared" si="110"/>
        <v>0</v>
      </c>
      <c r="BG17" s="11">
        <f t="shared" si="110"/>
        <v>0</v>
      </c>
      <c r="BH17" s="11">
        <f t="shared" si="110"/>
        <v>0</v>
      </c>
      <c r="BI17" s="11">
        <f t="shared" si="110"/>
        <v>0</v>
      </c>
      <c r="BJ17" s="11">
        <f t="shared" si="110"/>
        <v>0</v>
      </c>
      <c r="BK17" s="11">
        <f t="shared" si="110"/>
        <v>313900</v>
      </c>
    </row>
    <row r="18" spans="1:63" x14ac:dyDescent="0.25">
      <c r="A18" s="6" t="s">
        <v>52</v>
      </c>
      <c r="B18" s="16" t="s">
        <v>53</v>
      </c>
      <c r="C18" s="17" t="s">
        <v>54</v>
      </c>
      <c r="D18" s="25"/>
      <c r="E18" s="25"/>
      <c r="F18" s="9">
        <f>G18+M18+X18+AH18+AW18+AG18</f>
        <v>303100</v>
      </c>
      <c r="G18" s="7">
        <f>H18+I18+L18</f>
        <v>303100</v>
      </c>
      <c r="H18" s="7">
        <v>232800</v>
      </c>
      <c r="I18" s="7"/>
      <c r="J18" s="7"/>
      <c r="K18" s="13" t="e">
        <f t="shared" si="3"/>
        <v>#DIV/0!</v>
      </c>
      <c r="L18" s="7">
        <v>70300</v>
      </c>
      <c r="M18" s="7">
        <f>N18+O18+P18+Q18+S18+T18+R18</f>
        <v>0</v>
      </c>
      <c r="N18" s="7"/>
      <c r="O18" s="7"/>
      <c r="P18" s="7"/>
      <c r="Q18" s="11"/>
      <c r="R18" s="7"/>
      <c r="S18" s="7"/>
      <c r="T18" s="7"/>
      <c r="U18" s="13"/>
      <c r="V18" s="7"/>
      <c r="W18" s="13"/>
      <c r="X18" s="13">
        <f>AA18</f>
        <v>0</v>
      </c>
      <c r="Y18" s="13">
        <f>AB18</f>
        <v>0</v>
      </c>
      <c r="Z18" s="13" t="e">
        <f t="shared" si="17"/>
        <v>#DIV/0!</v>
      </c>
      <c r="AA18" s="11"/>
      <c r="AB18" s="11"/>
      <c r="AC18" s="13" t="e">
        <f t="shared" si="19"/>
        <v>#DIV/0!</v>
      </c>
      <c r="AD18" s="13"/>
      <c r="AE18" s="13"/>
      <c r="AF18" s="13"/>
      <c r="AG18" s="14"/>
      <c r="AH18" s="7">
        <f>AI18+AV18</f>
        <v>0</v>
      </c>
      <c r="AI18" s="11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7">
        <f>AX18+AY18+AZ18+BA18+BB18</f>
        <v>0</v>
      </c>
      <c r="AX18" s="7"/>
      <c r="AY18" s="7"/>
      <c r="AZ18" s="7"/>
      <c r="BA18" s="7"/>
      <c r="BB18" s="7"/>
      <c r="BC18" s="7">
        <f>BD18+BE18+BF18+BG18+BH18+BI18+BJ18</f>
        <v>0</v>
      </c>
      <c r="BD18" s="7"/>
      <c r="BE18" s="11"/>
      <c r="BF18" s="11"/>
      <c r="BG18" s="26"/>
      <c r="BH18" s="7">
        <f>2000-1000+2000-3000</f>
        <v>0</v>
      </c>
      <c r="BI18" s="7"/>
      <c r="BJ18" s="13"/>
      <c r="BK18" s="7">
        <f>G18+M18+X18+AH18+AW18+BC18+AG18</f>
        <v>303100</v>
      </c>
    </row>
    <row r="19" spans="1:63" x14ac:dyDescent="0.25">
      <c r="A19" s="6"/>
      <c r="B19" s="16">
        <v>244</v>
      </c>
      <c r="C19" s="17" t="s">
        <v>41</v>
      </c>
      <c r="D19" s="25"/>
      <c r="E19" s="25"/>
      <c r="F19" s="9">
        <f>G19+M19+X19+AH19+AW19+AG19</f>
        <v>10800</v>
      </c>
      <c r="G19" s="7">
        <f>H19+I19+L19</f>
        <v>0</v>
      </c>
      <c r="H19" s="7"/>
      <c r="I19" s="7"/>
      <c r="J19" s="7"/>
      <c r="K19" s="13" t="e">
        <f t="shared" si="3"/>
        <v>#DIV/0!</v>
      </c>
      <c r="L19" s="7"/>
      <c r="M19" s="7">
        <f>N19+O19+P19+Q19+S19+T19+R19</f>
        <v>10800</v>
      </c>
      <c r="N19" s="7">
        <f>8000-800</f>
        <v>7200</v>
      </c>
      <c r="O19" s="7">
        <f>2800+800</f>
        <v>3600</v>
      </c>
      <c r="P19" s="7"/>
      <c r="Q19" s="11"/>
      <c r="R19" s="7"/>
      <c r="S19" s="7"/>
      <c r="T19" s="7"/>
      <c r="U19" s="13"/>
      <c r="V19" s="7"/>
      <c r="W19" s="13"/>
      <c r="X19" s="13">
        <f>AA19</f>
        <v>0</v>
      </c>
      <c r="Y19" s="13">
        <f>AB19</f>
        <v>0</v>
      </c>
      <c r="Z19" s="13" t="e">
        <f t="shared" si="17"/>
        <v>#DIV/0!</v>
      </c>
      <c r="AA19" s="11"/>
      <c r="AB19" s="11"/>
      <c r="AC19" s="13" t="e">
        <f t="shared" si="19"/>
        <v>#DIV/0!</v>
      </c>
      <c r="AD19" s="13"/>
      <c r="AE19" s="13"/>
      <c r="AF19" s="13"/>
      <c r="AG19" s="14"/>
      <c r="AH19" s="7">
        <f>AI19+AV19</f>
        <v>0</v>
      </c>
      <c r="AI19" s="11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7">
        <f>AX19+AY19+AZ19+BA19+BB19</f>
        <v>0</v>
      </c>
      <c r="AX19" s="7"/>
      <c r="AY19" s="7"/>
      <c r="AZ19" s="7"/>
      <c r="BA19" s="7"/>
      <c r="BB19" s="7"/>
      <c r="BC19" s="7">
        <f>BD19+BE19+BF19+BG19+BH19+BI19+BJ19</f>
        <v>0</v>
      </c>
      <c r="BD19" s="7"/>
      <c r="BE19" s="11"/>
      <c r="BF19" s="11"/>
      <c r="BG19" s="26"/>
      <c r="BH19" s="7"/>
      <c r="BI19" s="7"/>
      <c r="BJ19" s="13"/>
      <c r="BK19" s="7">
        <f>G19+M19+X19+AH19+AW19+BC19+AG19</f>
        <v>10800</v>
      </c>
    </row>
    <row r="20" spans="1:63" x14ac:dyDescent="0.25">
      <c r="A20" s="14" t="s">
        <v>55</v>
      </c>
      <c r="B20" s="14"/>
      <c r="C20" s="14" t="s">
        <v>56</v>
      </c>
      <c r="D20" s="14"/>
      <c r="E20" s="14"/>
      <c r="F20" s="11">
        <f>F21+F24+F25</f>
        <v>3795343</v>
      </c>
      <c r="G20" s="11">
        <f t="shared" ref="G20:AI20" si="111">G21+G24+G25</f>
        <v>66600</v>
      </c>
      <c r="H20" s="11">
        <f t="shared" si="111"/>
        <v>51200</v>
      </c>
      <c r="I20" s="11">
        <f t="shared" si="111"/>
        <v>0</v>
      </c>
      <c r="J20" s="11">
        <f t="shared" si="111"/>
        <v>0</v>
      </c>
      <c r="K20" s="11" t="e">
        <f t="shared" si="111"/>
        <v>#DIV/0!</v>
      </c>
      <c r="L20" s="11">
        <f t="shared" si="111"/>
        <v>15400</v>
      </c>
      <c r="M20" s="11">
        <f t="shared" si="111"/>
        <v>3728743</v>
      </c>
      <c r="N20" s="11">
        <f t="shared" si="111"/>
        <v>3400</v>
      </c>
      <c r="O20" s="11">
        <f t="shared" si="111"/>
        <v>0</v>
      </c>
      <c r="P20" s="11">
        <f t="shared" si="111"/>
        <v>0</v>
      </c>
      <c r="Q20" s="11">
        <f t="shared" si="111"/>
        <v>0</v>
      </c>
      <c r="R20" s="11">
        <f t="shared" si="111"/>
        <v>0</v>
      </c>
      <c r="S20" s="11">
        <f t="shared" si="111"/>
        <v>3724643</v>
      </c>
      <c r="T20" s="11">
        <f t="shared" si="111"/>
        <v>700</v>
      </c>
      <c r="U20" s="11">
        <f t="shared" si="111"/>
        <v>0</v>
      </c>
      <c r="V20" s="11">
        <f t="shared" si="111"/>
        <v>0</v>
      </c>
      <c r="W20" s="11">
        <f t="shared" si="111"/>
        <v>0</v>
      </c>
      <c r="X20" s="11">
        <f t="shared" si="111"/>
        <v>0</v>
      </c>
      <c r="Y20" s="11">
        <f t="shared" si="111"/>
        <v>0</v>
      </c>
      <c r="Z20" s="11" t="e">
        <f t="shared" si="111"/>
        <v>#DIV/0!</v>
      </c>
      <c r="AA20" s="11">
        <f t="shared" si="111"/>
        <v>0</v>
      </c>
      <c r="AB20" s="11">
        <f t="shared" si="111"/>
        <v>0</v>
      </c>
      <c r="AC20" s="11" t="e">
        <f t="shared" si="111"/>
        <v>#DIV/0!</v>
      </c>
      <c r="AD20" s="11">
        <f t="shared" si="111"/>
        <v>0</v>
      </c>
      <c r="AE20" s="11">
        <f t="shared" si="111"/>
        <v>0</v>
      </c>
      <c r="AF20" s="11" t="e">
        <f t="shared" si="111"/>
        <v>#DIV/0!</v>
      </c>
      <c r="AG20" s="11">
        <f t="shared" si="111"/>
        <v>0</v>
      </c>
      <c r="AH20" s="11">
        <f t="shared" si="111"/>
        <v>0</v>
      </c>
      <c r="AI20" s="11">
        <f t="shared" si="111"/>
        <v>0</v>
      </c>
      <c r="AJ20" s="11">
        <f t="shared" ref="AJ20:BK20" si="112">AJ21+AJ24+AJ25</f>
        <v>0</v>
      </c>
      <c r="AK20" s="11">
        <f t="shared" si="112"/>
        <v>0</v>
      </c>
      <c r="AL20" s="11" t="e">
        <f t="shared" si="112"/>
        <v>#DIV/0!</v>
      </c>
      <c r="AM20" s="11">
        <f t="shared" si="112"/>
        <v>0</v>
      </c>
      <c r="AN20" s="11">
        <f t="shared" si="112"/>
        <v>0</v>
      </c>
      <c r="AO20" s="11" t="e">
        <f t="shared" si="112"/>
        <v>#DIV/0!</v>
      </c>
      <c r="AP20" s="11">
        <f t="shared" si="112"/>
        <v>0</v>
      </c>
      <c r="AQ20" s="11">
        <f t="shared" si="112"/>
        <v>0</v>
      </c>
      <c r="AR20" s="11" t="e">
        <f t="shared" si="112"/>
        <v>#DIV/0!</v>
      </c>
      <c r="AS20" s="11">
        <f t="shared" si="112"/>
        <v>0</v>
      </c>
      <c r="AT20" s="11">
        <f t="shared" si="112"/>
        <v>0</v>
      </c>
      <c r="AU20" s="11" t="e">
        <f t="shared" si="112"/>
        <v>#DIV/0!</v>
      </c>
      <c r="AV20" s="11">
        <f t="shared" si="112"/>
        <v>0</v>
      </c>
      <c r="AW20" s="11">
        <f t="shared" si="112"/>
        <v>0</v>
      </c>
      <c r="AX20" s="11">
        <f t="shared" si="112"/>
        <v>0</v>
      </c>
      <c r="AY20" s="11">
        <f t="shared" si="112"/>
        <v>0</v>
      </c>
      <c r="AZ20" s="11">
        <f t="shared" si="112"/>
        <v>0</v>
      </c>
      <c r="BA20" s="11">
        <f t="shared" si="112"/>
        <v>0</v>
      </c>
      <c r="BB20" s="11">
        <f t="shared" si="112"/>
        <v>0</v>
      </c>
      <c r="BC20" s="11">
        <f t="shared" si="112"/>
        <v>0</v>
      </c>
      <c r="BD20" s="11">
        <f t="shared" si="112"/>
        <v>0</v>
      </c>
      <c r="BE20" s="11">
        <f t="shared" si="112"/>
        <v>0</v>
      </c>
      <c r="BF20" s="11">
        <f t="shared" si="112"/>
        <v>0</v>
      </c>
      <c r="BG20" s="11">
        <f t="shared" si="112"/>
        <v>0</v>
      </c>
      <c r="BH20" s="11">
        <f t="shared" si="112"/>
        <v>0</v>
      </c>
      <c r="BI20" s="11">
        <f t="shared" si="112"/>
        <v>0</v>
      </c>
      <c r="BJ20" s="11">
        <f t="shared" si="112"/>
        <v>0</v>
      </c>
      <c r="BK20" s="11">
        <f t="shared" si="112"/>
        <v>3795343</v>
      </c>
    </row>
    <row r="21" spans="1:63" x14ac:dyDescent="0.25">
      <c r="A21" s="6" t="s">
        <v>57</v>
      </c>
      <c r="B21" s="14"/>
      <c r="C21" s="6" t="s">
        <v>35</v>
      </c>
      <c r="D21" s="14"/>
      <c r="E21" s="14"/>
      <c r="F21" s="9">
        <f>F22+F23</f>
        <v>70000</v>
      </c>
      <c r="G21" s="9">
        <f t="shared" ref="G21" si="113">G22+G23</f>
        <v>66600</v>
      </c>
      <c r="H21" s="9">
        <f t="shared" ref="H21" si="114">H22+H23</f>
        <v>51200</v>
      </c>
      <c r="I21" s="9">
        <f t="shared" ref="I21:J21" si="115">I22+I23</f>
        <v>0</v>
      </c>
      <c r="J21" s="9">
        <f t="shared" si="115"/>
        <v>0</v>
      </c>
      <c r="K21" s="13" t="e">
        <f t="shared" si="3"/>
        <v>#DIV/0!</v>
      </c>
      <c r="L21" s="9">
        <f t="shared" ref="L21" si="116">L22+L23</f>
        <v>15400</v>
      </c>
      <c r="M21" s="9">
        <f t="shared" ref="M21" si="117">M22+M23</f>
        <v>3400</v>
      </c>
      <c r="N21" s="9">
        <f t="shared" ref="N21" si="118">N22+N23</f>
        <v>3400</v>
      </c>
      <c r="O21" s="9">
        <f t="shared" ref="O21" si="119">O22+O23</f>
        <v>0</v>
      </c>
      <c r="P21" s="9">
        <f t="shared" ref="P21" si="120">P22+P23</f>
        <v>0</v>
      </c>
      <c r="Q21" s="9">
        <f t="shared" ref="Q21" si="121">Q22+Q23</f>
        <v>0</v>
      </c>
      <c r="R21" s="9">
        <f t="shared" ref="R21" si="122">R22+R23</f>
        <v>0</v>
      </c>
      <c r="S21" s="9">
        <f t="shared" ref="S21" si="123">S22+S23</f>
        <v>0</v>
      </c>
      <c r="T21" s="9">
        <f t="shared" ref="T21" si="124">T22+T23</f>
        <v>0</v>
      </c>
      <c r="U21" s="9">
        <f t="shared" ref="U21" si="125">U22+U23</f>
        <v>0</v>
      </c>
      <c r="V21" s="9">
        <f t="shared" ref="V21" si="126">V22+V23</f>
        <v>0</v>
      </c>
      <c r="W21" s="9">
        <f t="shared" ref="W21" si="127">W22+W23</f>
        <v>0</v>
      </c>
      <c r="X21" s="9">
        <f t="shared" ref="X21:Y21" si="128">X22+X23</f>
        <v>0</v>
      </c>
      <c r="Y21" s="9">
        <f t="shared" si="128"/>
        <v>0</v>
      </c>
      <c r="Z21" s="13" t="e">
        <f t="shared" si="17"/>
        <v>#DIV/0!</v>
      </c>
      <c r="AA21" s="9">
        <f t="shared" ref="AA21:AB21" si="129">AA22+AA23</f>
        <v>0</v>
      </c>
      <c r="AB21" s="9">
        <f t="shared" si="129"/>
        <v>0</v>
      </c>
      <c r="AC21" s="13" t="e">
        <f t="shared" si="19"/>
        <v>#DIV/0!</v>
      </c>
      <c r="AD21" s="9">
        <f t="shared" ref="AD21:AE21" si="130">AD22+AD23</f>
        <v>0</v>
      </c>
      <c r="AE21" s="9">
        <f t="shared" si="130"/>
        <v>0</v>
      </c>
      <c r="AF21" s="13" t="e">
        <f t="shared" ref="AF21" si="131">AE21/AD21*100</f>
        <v>#DIV/0!</v>
      </c>
      <c r="AG21" s="9">
        <f t="shared" ref="AG21" si="132">AG22+AG23</f>
        <v>0</v>
      </c>
      <c r="AH21" s="9">
        <f t="shared" ref="AH21" si="133">AH22+AH23</f>
        <v>0</v>
      </c>
      <c r="AI21" s="9">
        <f t="shared" ref="AI21" si="134">AI22+AI23</f>
        <v>0</v>
      </c>
      <c r="AJ21" s="9">
        <f t="shared" ref="AJ21:AK21" si="135">AJ22+AJ23</f>
        <v>0</v>
      </c>
      <c r="AK21" s="9">
        <f t="shared" si="135"/>
        <v>0</v>
      </c>
      <c r="AL21" s="13" t="e">
        <f t="shared" ref="AL21" si="136">AK21/AJ21*100</f>
        <v>#DIV/0!</v>
      </c>
      <c r="AM21" s="9">
        <f t="shared" ref="AM21:AN21" si="137">AM22+AM23</f>
        <v>0</v>
      </c>
      <c r="AN21" s="9">
        <f t="shared" si="137"/>
        <v>0</v>
      </c>
      <c r="AO21" s="13" t="e">
        <f t="shared" ref="AO21" si="138">AN21/AM21*100</f>
        <v>#DIV/0!</v>
      </c>
      <c r="AP21" s="9">
        <f t="shared" ref="AP21:AQ21" si="139">AP22+AP23</f>
        <v>0</v>
      </c>
      <c r="AQ21" s="9">
        <f t="shared" si="139"/>
        <v>0</v>
      </c>
      <c r="AR21" s="13" t="e">
        <f t="shared" ref="AR21" si="140">AQ21/AP21*100</f>
        <v>#DIV/0!</v>
      </c>
      <c r="AS21" s="9">
        <f t="shared" ref="AS21:AT21" si="141">AS22+AS23</f>
        <v>0</v>
      </c>
      <c r="AT21" s="9">
        <f t="shared" si="141"/>
        <v>0</v>
      </c>
      <c r="AU21" s="13" t="e">
        <f t="shared" ref="AU21" si="142">AT21/AS21*100</f>
        <v>#DIV/0!</v>
      </c>
      <c r="AV21" s="9">
        <f t="shared" ref="AV21" si="143">AV22+AV23</f>
        <v>0</v>
      </c>
      <c r="AW21" s="9">
        <f t="shared" ref="AW21" si="144">AW22+AW23</f>
        <v>0</v>
      </c>
      <c r="AX21" s="9">
        <f t="shared" ref="AX21" si="145">AX22+AX23</f>
        <v>0</v>
      </c>
      <c r="AY21" s="9">
        <f t="shared" ref="AY21" si="146">AY22+AY23</f>
        <v>0</v>
      </c>
      <c r="AZ21" s="9">
        <f t="shared" ref="AZ21" si="147">AZ22+AZ23</f>
        <v>0</v>
      </c>
      <c r="BA21" s="9">
        <f t="shared" ref="BA21" si="148">BA22+BA23</f>
        <v>0</v>
      </c>
      <c r="BB21" s="9">
        <f t="shared" ref="BB21" si="149">BB22+BB23</f>
        <v>0</v>
      </c>
      <c r="BC21" s="9">
        <f t="shared" ref="BC21" si="150">BC22+BC23</f>
        <v>0</v>
      </c>
      <c r="BD21" s="9">
        <f t="shared" ref="BD21" si="151">BD22+BD23</f>
        <v>0</v>
      </c>
      <c r="BE21" s="9">
        <f t="shared" ref="BE21" si="152">BE22+BE23</f>
        <v>0</v>
      </c>
      <c r="BF21" s="9">
        <f t="shared" ref="BF21" si="153">BF22+BF23</f>
        <v>0</v>
      </c>
      <c r="BG21" s="9">
        <f t="shared" ref="BG21" si="154">BG22+BG23</f>
        <v>0</v>
      </c>
      <c r="BH21" s="9">
        <f t="shared" ref="BH21" si="155">BH22+BH23</f>
        <v>0</v>
      </c>
      <c r="BI21" s="9">
        <f t="shared" ref="BI21" si="156">BI22+BI23</f>
        <v>0</v>
      </c>
      <c r="BJ21" s="9">
        <f t="shared" ref="BJ21" si="157">BJ22+BJ23</f>
        <v>0</v>
      </c>
      <c r="BK21" s="9">
        <f t="shared" ref="BK21" si="158">BK22+BK23</f>
        <v>70000</v>
      </c>
    </row>
    <row r="22" spans="1:63" x14ac:dyDescent="0.25">
      <c r="A22" s="6"/>
      <c r="B22" s="16" t="s">
        <v>37</v>
      </c>
      <c r="D22" s="14"/>
      <c r="E22" s="14"/>
      <c r="F22" s="9">
        <f>G22+M22+X22+AH22+AW22+AG22</f>
        <v>66600</v>
      </c>
      <c r="G22" s="7">
        <f>H22+I22+L22</f>
        <v>66600</v>
      </c>
      <c r="H22" s="7">
        <v>51200</v>
      </c>
      <c r="I22" s="12"/>
      <c r="J22" s="12"/>
      <c r="K22" s="13" t="e">
        <f t="shared" si="3"/>
        <v>#DIV/0!</v>
      </c>
      <c r="L22" s="7">
        <v>15400</v>
      </c>
      <c r="M22" s="7">
        <f>N22+O22+P22+Q22+S22+T22+R22</f>
        <v>0</v>
      </c>
      <c r="N22" s="7"/>
      <c r="O22" s="12"/>
      <c r="P22" s="11"/>
      <c r="Q22" s="11"/>
      <c r="R22" s="12"/>
      <c r="S22" s="11"/>
      <c r="T22" s="11"/>
      <c r="U22" s="13"/>
      <c r="V22" s="11"/>
      <c r="W22" s="13"/>
      <c r="X22" s="13">
        <f t="shared" ref="X22:Y25" si="159">AA22</f>
        <v>0</v>
      </c>
      <c r="Y22" s="13">
        <f t="shared" si="159"/>
        <v>0</v>
      </c>
      <c r="Z22" s="13" t="e">
        <f t="shared" si="17"/>
        <v>#DIV/0!</v>
      </c>
      <c r="AA22" s="12"/>
      <c r="AB22" s="12"/>
      <c r="AC22" s="13" t="e">
        <f t="shared" si="19"/>
        <v>#DIV/0!</v>
      </c>
      <c r="AD22" s="13"/>
      <c r="AE22" s="13"/>
      <c r="AF22" s="13"/>
      <c r="AG22" s="14"/>
      <c r="AH22" s="7">
        <f>AI22+AV22</f>
        <v>0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7">
        <f>AX22+AY22+AZ22+BA22+BB22</f>
        <v>0</v>
      </c>
      <c r="AX22" s="7"/>
      <c r="AY22" s="7"/>
      <c r="AZ22" s="7"/>
      <c r="BA22" s="7"/>
      <c r="BB22" s="7"/>
      <c r="BC22" s="7">
        <f>BD22+BE22+BF22+BG22+BH22+BI22+BJ22</f>
        <v>0</v>
      </c>
      <c r="BD22" s="11"/>
      <c r="BE22" s="26"/>
      <c r="BF22" s="26"/>
      <c r="BG22" s="12"/>
      <c r="BH22" s="11"/>
      <c r="BI22" s="7"/>
      <c r="BJ22" s="13"/>
      <c r="BK22" s="7">
        <f>G22+M22+X22+AH22+AW22+BC22+AG22</f>
        <v>66600</v>
      </c>
    </row>
    <row r="23" spans="1:63" x14ac:dyDescent="0.25">
      <c r="A23" s="6"/>
      <c r="B23" s="16">
        <v>244</v>
      </c>
      <c r="C23" s="17" t="s">
        <v>41</v>
      </c>
      <c r="D23" s="14"/>
      <c r="E23" s="14"/>
      <c r="F23" s="9">
        <f>G23+M23+X23+AH23+AW23+AG23</f>
        <v>3400</v>
      </c>
      <c r="G23" s="7">
        <f>H23+I23+L23</f>
        <v>0</v>
      </c>
      <c r="H23" s="7"/>
      <c r="I23" s="12"/>
      <c r="J23" s="12"/>
      <c r="K23" s="13" t="e">
        <f t="shared" si="3"/>
        <v>#DIV/0!</v>
      </c>
      <c r="L23" s="7"/>
      <c r="M23" s="7">
        <f>N23+O23+P23+Q23+S23+T23+R23</f>
        <v>3400</v>
      </c>
      <c r="N23" s="7">
        <v>3400</v>
      </c>
      <c r="O23" s="12"/>
      <c r="P23" s="11"/>
      <c r="Q23" s="11"/>
      <c r="R23" s="12"/>
      <c r="S23" s="11"/>
      <c r="T23" s="11"/>
      <c r="U23" s="13"/>
      <c r="V23" s="11"/>
      <c r="W23" s="13"/>
      <c r="X23" s="13">
        <f t="shared" si="159"/>
        <v>0</v>
      </c>
      <c r="Y23" s="13">
        <f t="shared" si="159"/>
        <v>0</v>
      </c>
      <c r="Z23" s="13" t="e">
        <f t="shared" si="17"/>
        <v>#DIV/0!</v>
      </c>
      <c r="AA23" s="12"/>
      <c r="AB23" s="12"/>
      <c r="AC23" s="13" t="e">
        <f t="shared" si="19"/>
        <v>#DIV/0!</v>
      </c>
      <c r="AD23" s="13"/>
      <c r="AE23" s="13"/>
      <c r="AF23" s="13"/>
      <c r="AG23" s="14"/>
      <c r="AH23" s="7">
        <f>AI23+AV23</f>
        <v>0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7">
        <f>AX23+AY23+AZ23+BA23+BB23</f>
        <v>0</v>
      </c>
      <c r="AX23" s="7"/>
      <c r="AY23" s="7"/>
      <c r="AZ23" s="7"/>
      <c r="BA23" s="7"/>
      <c r="BB23" s="7"/>
      <c r="BC23" s="7">
        <f>BD23+BE23+BF23+BG23+BH23+BI23+BJ23</f>
        <v>0</v>
      </c>
      <c r="BD23" s="11"/>
      <c r="BE23" s="26"/>
      <c r="BF23" s="26"/>
      <c r="BG23" s="12"/>
      <c r="BH23" s="11"/>
      <c r="BI23" s="7"/>
      <c r="BJ23" s="13"/>
      <c r="BK23" s="7">
        <f>G23+M23+X23+AH23+AW23+BC23+AG23</f>
        <v>3400</v>
      </c>
    </row>
    <row r="24" spans="1:63" x14ac:dyDescent="0.25">
      <c r="A24" s="6" t="s">
        <v>58</v>
      </c>
      <c r="B24" s="6"/>
      <c r="C24" s="6" t="s">
        <v>59</v>
      </c>
      <c r="D24" s="14"/>
      <c r="E24" s="14"/>
      <c r="F24" s="9">
        <f>G24+M24+X24+AH24+AW24+AG24</f>
        <v>3724643</v>
      </c>
      <c r="G24" s="7">
        <f>H24+I24+L24</f>
        <v>0</v>
      </c>
      <c r="H24" s="7"/>
      <c r="I24" s="12"/>
      <c r="J24" s="12"/>
      <c r="K24" s="13" t="e">
        <f t="shared" si="3"/>
        <v>#DIV/0!</v>
      </c>
      <c r="L24" s="7"/>
      <c r="M24" s="7">
        <f>N24+O24+P24+Q24+S24+T24+R24</f>
        <v>3724643</v>
      </c>
      <c r="N24" s="11"/>
      <c r="O24" s="12"/>
      <c r="P24" s="11"/>
      <c r="Q24" s="11"/>
      <c r="R24" s="12"/>
      <c r="S24" s="7">
        <f>3293900+430743</f>
        <v>3724643</v>
      </c>
      <c r="T24" s="7"/>
      <c r="U24" s="13"/>
      <c r="V24" s="7"/>
      <c r="W24" s="13"/>
      <c r="X24" s="13">
        <f t="shared" si="159"/>
        <v>0</v>
      </c>
      <c r="Y24" s="13">
        <f t="shared" si="159"/>
        <v>0</v>
      </c>
      <c r="Z24" s="13" t="e">
        <f t="shared" si="17"/>
        <v>#DIV/0!</v>
      </c>
      <c r="AA24" s="12"/>
      <c r="AB24" s="12"/>
      <c r="AC24" s="13" t="e">
        <f t="shared" si="19"/>
        <v>#DIV/0!</v>
      </c>
      <c r="AD24" s="13"/>
      <c r="AE24" s="13"/>
      <c r="AF24" s="13"/>
      <c r="AG24" s="14"/>
      <c r="AH24" s="7">
        <f>AI24+AV24</f>
        <v>0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7">
        <f>AX24+AY24+AZ24+BA24+BB24</f>
        <v>0</v>
      </c>
      <c r="AX24" s="7">
        <f t="shared" ref="AX24" si="160">28500-28500</f>
        <v>0</v>
      </c>
      <c r="AY24" s="7">
        <f t="shared" ref="AY24" si="161">28500-28500</f>
        <v>0</v>
      </c>
      <c r="AZ24" s="7">
        <f t="shared" ref="AZ24" si="162">28500-28500</f>
        <v>0</v>
      </c>
      <c r="BA24" s="7">
        <f t="shared" ref="BA24" si="163">28500-28500</f>
        <v>0</v>
      </c>
      <c r="BB24" s="7">
        <f t="shared" ref="BB24" si="164">28500-28500</f>
        <v>0</v>
      </c>
      <c r="BC24" s="7">
        <f>BD24+BE24+BF24+BG24+BH24+BI24+BJ24</f>
        <v>0</v>
      </c>
      <c r="BD24" s="7"/>
      <c r="BE24" s="26"/>
      <c r="BF24" s="26"/>
      <c r="BG24" s="12"/>
      <c r="BH24" s="11"/>
      <c r="BI24" s="7">
        <f>83700-83700</f>
        <v>0</v>
      </c>
      <c r="BJ24" s="13"/>
      <c r="BK24" s="7">
        <f>G24+M24+X24+AH24+AW24+BC24+AG24</f>
        <v>3724643</v>
      </c>
    </row>
    <row r="25" spans="1:63" x14ac:dyDescent="0.25">
      <c r="A25" s="6" t="s">
        <v>60</v>
      </c>
      <c r="B25" s="6">
        <v>244</v>
      </c>
      <c r="C25" s="6" t="s">
        <v>61</v>
      </c>
      <c r="D25" s="14"/>
      <c r="E25" s="14"/>
      <c r="F25" s="9">
        <f>G25+M25+X25+AH25+AW25+AG25</f>
        <v>700</v>
      </c>
      <c r="G25" s="7">
        <f>H25+I25+L25</f>
        <v>0</v>
      </c>
      <c r="H25" s="7"/>
      <c r="I25" s="12"/>
      <c r="J25" s="12"/>
      <c r="K25" s="13" t="e">
        <f t="shared" si="3"/>
        <v>#DIV/0!</v>
      </c>
      <c r="L25" s="7"/>
      <c r="M25" s="7">
        <f>N25+O25+P25+Q25+S25+T25+R25</f>
        <v>700</v>
      </c>
      <c r="N25" s="11"/>
      <c r="O25" s="12"/>
      <c r="P25" s="11"/>
      <c r="Q25" s="11"/>
      <c r="R25" s="12"/>
      <c r="S25" s="11"/>
      <c r="T25" s="45">
        <v>700</v>
      </c>
      <c r="U25" s="13"/>
      <c r="V25" s="45"/>
      <c r="W25" s="13"/>
      <c r="X25" s="13">
        <f t="shared" si="159"/>
        <v>0</v>
      </c>
      <c r="Y25" s="13">
        <f t="shared" si="159"/>
        <v>0</v>
      </c>
      <c r="Z25" s="13" t="e">
        <f t="shared" si="17"/>
        <v>#DIV/0!</v>
      </c>
      <c r="AA25" s="12"/>
      <c r="AB25" s="12"/>
      <c r="AC25" s="13" t="e">
        <f t="shared" si="19"/>
        <v>#DIV/0!</v>
      </c>
      <c r="AD25" s="13"/>
      <c r="AE25" s="13"/>
      <c r="AF25" s="13"/>
      <c r="AG25" s="14"/>
      <c r="AH25" s="7">
        <f>AI25+AV25</f>
        <v>0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7">
        <f>AX25+AY25+AZ25+BA25+BB25</f>
        <v>0</v>
      </c>
      <c r="AX25" s="7"/>
      <c r="AY25" s="7"/>
      <c r="AZ25" s="7"/>
      <c r="BA25" s="7"/>
      <c r="BB25" s="7"/>
      <c r="BC25" s="7">
        <f>BD25+BE25+BF25+BG25+BH25+BI25+BJ25</f>
        <v>0</v>
      </c>
      <c r="BD25" s="7"/>
      <c r="BE25" s="26"/>
      <c r="BF25" s="26"/>
      <c r="BG25" s="12"/>
      <c r="BH25" s="11"/>
      <c r="BI25" s="7"/>
      <c r="BJ25" s="13"/>
      <c r="BK25" s="7">
        <f>G25+M25+X25+AH25+AW25+BC25+AG25</f>
        <v>700</v>
      </c>
    </row>
    <row r="26" spans="1:63" x14ac:dyDescent="0.25">
      <c r="A26" s="6"/>
      <c r="B26" s="51">
        <v>245</v>
      </c>
      <c r="C26" s="51" t="s">
        <v>88</v>
      </c>
      <c r="D26" s="14"/>
      <c r="E26" s="14"/>
      <c r="F26" s="9">
        <f>G26+M26+X26+AH26+AW26+AG26</f>
        <v>0</v>
      </c>
      <c r="G26" s="7">
        <f>H26+I26+L26</f>
        <v>0</v>
      </c>
      <c r="H26" s="7"/>
      <c r="I26" s="12"/>
      <c r="J26" s="12"/>
      <c r="K26" s="13" t="e">
        <f t="shared" si="3"/>
        <v>#DIV/0!</v>
      </c>
      <c r="L26" s="7"/>
      <c r="M26" s="7">
        <f>N26+O26+P26+Q26+S26+T26+R26</f>
        <v>0</v>
      </c>
      <c r="N26" s="11"/>
      <c r="O26" s="12"/>
      <c r="P26" s="11"/>
      <c r="Q26" s="11"/>
      <c r="R26" s="12"/>
      <c r="S26" s="11"/>
      <c r="T26" s="45"/>
      <c r="U26" s="13"/>
      <c r="V26" s="45"/>
      <c r="W26" s="13"/>
      <c r="X26" s="13"/>
      <c r="Y26" s="13"/>
      <c r="Z26" s="13" t="e">
        <f t="shared" si="17"/>
        <v>#DIV/0!</v>
      </c>
      <c r="AA26" s="12"/>
      <c r="AB26" s="12"/>
      <c r="AC26" s="13" t="e">
        <f t="shared" si="19"/>
        <v>#DIV/0!</v>
      </c>
      <c r="AD26" s="13"/>
      <c r="AE26" s="13"/>
      <c r="AF26" s="13"/>
      <c r="AG26" s="14"/>
      <c r="AH26" s="7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7">
        <f>AX26+AY26+AZ26+BA26+BB26</f>
        <v>0</v>
      </c>
      <c r="AX26" s="7"/>
      <c r="AY26" s="7"/>
      <c r="AZ26" s="7"/>
      <c r="BA26" s="7"/>
      <c r="BB26" s="7"/>
      <c r="BC26" s="7">
        <f>BD26+BE26+BF26+BG26+BH26+BI26+BJ26</f>
        <v>0</v>
      </c>
      <c r="BD26" s="7"/>
      <c r="BE26" s="26"/>
      <c r="BF26" s="26"/>
      <c r="BG26" s="12"/>
      <c r="BH26" s="11"/>
      <c r="BI26" s="7"/>
      <c r="BJ26" s="13"/>
      <c r="BK26" s="7">
        <f>G26+M26+X26+AH26+AW26+BC26+AG26</f>
        <v>0</v>
      </c>
    </row>
    <row r="27" spans="1:63" x14ac:dyDescent="0.25">
      <c r="A27" s="14" t="s">
        <v>62</v>
      </c>
      <c r="B27" s="14"/>
      <c r="C27" s="14" t="s">
        <v>63</v>
      </c>
      <c r="D27" s="14"/>
      <c r="E27" s="14"/>
      <c r="F27" s="11">
        <f>F28+F32+F38</f>
        <v>2813998</v>
      </c>
      <c r="G27" s="11">
        <f t="shared" ref="G27" si="165">G28+G32+G38</f>
        <v>0</v>
      </c>
      <c r="H27" s="11">
        <f t="shared" ref="H27" si="166">H28+H32+H38</f>
        <v>0</v>
      </c>
      <c r="I27" s="11">
        <f t="shared" ref="I27:J27" si="167">I28+I32+I38</f>
        <v>0</v>
      </c>
      <c r="J27" s="11">
        <f t="shared" si="167"/>
        <v>0</v>
      </c>
      <c r="K27" s="13" t="e">
        <f t="shared" si="3"/>
        <v>#DIV/0!</v>
      </c>
      <c r="L27" s="11">
        <f t="shared" ref="L27" si="168">L28+L32+L38</f>
        <v>0</v>
      </c>
      <c r="M27" s="11">
        <f t="shared" ref="M27" si="169">M28+M32+M38</f>
        <v>2262598</v>
      </c>
      <c r="N27" s="11">
        <f t="shared" ref="N27" si="170">N28+N32+N38</f>
        <v>0</v>
      </c>
      <c r="O27" s="11">
        <f t="shared" ref="O27" si="171">O28+O32+O38</f>
        <v>12000</v>
      </c>
      <c r="P27" s="11">
        <f t="shared" ref="P27" si="172">P28+P32+P38</f>
        <v>582798</v>
      </c>
      <c r="Q27" s="11">
        <f t="shared" ref="Q27" si="173">Q28+Q32+Q38</f>
        <v>0</v>
      </c>
      <c r="R27" s="11">
        <f t="shared" ref="R27" si="174">R28+R32+R38</f>
        <v>0</v>
      </c>
      <c r="S27" s="11">
        <f t="shared" ref="S27" si="175">S28+S32+S38</f>
        <v>6000</v>
      </c>
      <c r="T27" s="11">
        <f t="shared" ref="T27" si="176">T28+T32+T38</f>
        <v>1661800</v>
      </c>
      <c r="U27" s="11">
        <f t="shared" ref="U27" si="177">U28+U32+U38</f>
        <v>0</v>
      </c>
      <c r="V27" s="11">
        <f t="shared" ref="V27" si="178">V28+V32+V38</f>
        <v>0</v>
      </c>
      <c r="W27" s="11">
        <f t="shared" ref="W27" si="179">W28+W32+W38</f>
        <v>0</v>
      </c>
      <c r="X27" s="11">
        <f t="shared" ref="X27:Y27" si="180">X28+X32+X38</f>
        <v>0</v>
      </c>
      <c r="Y27" s="11">
        <f t="shared" si="180"/>
        <v>0</v>
      </c>
      <c r="Z27" s="13" t="e">
        <f t="shared" si="17"/>
        <v>#DIV/0!</v>
      </c>
      <c r="AA27" s="11">
        <f t="shared" ref="AA27:AB27" si="181">AA28+AA32+AA38</f>
        <v>0</v>
      </c>
      <c r="AB27" s="11">
        <f t="shared" si="181"/>
        <v>0</v>
      </c>
      <c r="AC27" s="13" t="e">
        <f t="shared" si="19"/>
        <v>#DIV/0!</v>
      </c>
      <c r="AD27" s="11">
        <f t="shared" ref="AD27:AE27" si="182">AD28+AD32+AD38</f>
        <v>0</v>
      </c>
      <c r="AE27" s="11">
        <f t="shared" si="182"/>
        <v>0</v>
      </c>
      <c r="AF27" s="13" t="e">
        <f t="shared" ref="AF27:AF28" si="183">AE27/AD27*100</f>
        <v>#DIV/0!</v>
      </c>
      <c r="AG27" s="11">
        <f t="shared" ref="AG27" si="184">AG28+AG32+AG38</f>
        <v>0</v>
      </c>
      <c r="AH27" s="11">
        <f t="shared" ref="AH27" si="185">AH28+AH32+AH38</f>
        <v>0</v>
      </c>
      <c r="AI27" s="11">
        <f t="shared" ref="AI27" si="186">AI28+AI32+AI38</f>
        <v>0</v>
      </c>
      <c r="AJ27" s="11">
        <f t="shared" ref="AJ27:AK27" si="187">AJ28+AJ32+AJ38</f>
        <v>0</v>
      </c>
      <c r="AK27" s="11">
        <f t="shared" si="187"/>
        <v>0</v>
      </c>
      <c r="AL27" s="13" t="e">
        <f t="shared" ref="AL27:AL28" si="188">AK27/AJ27*100</f>
        <v>#DIV/0!</v>
      </c>
      <c r="AM27" s="11">
        <f t="shared" ref="AM27:AN27" si="189">AM28+AM32+AM38</f>
        <v>0</v>
      </c>
      <c r="AN27" s="11">
        <f t="shared" si="189"/>
        <v>0</v>
      </c>
      <c r="AO27" s="13" t="e">
        <f t="shared" ref="AO27:AO28" si="190">AN27/AM27*100</f>
        <v>#DIV/0!</v>
      </c>
      <c r="AP27" s="11">
        <f t="shared" ref="AP27:AQ27" si="191">AP28+AP32+AP38</f>
        <v>0</v>
      </c>
      <c r="AQ27" s="11">
        <f t="shared" si="191"/>
        <v>0</v>
      </c>
      <c r="AR27" s="13" t="e">
        <f t="shared" ref="AR27:AR28" si="192">AQ27/AP27*100</f>
        <v>#DIV/0!</v>
      </c>
      <c r="AS27" s="11">
        <f t="shared" ref="AS27:AT27" si="193">AS28+AS32+AS38</f>
        <v>0</v>
      </c>
      <c r="AT27" s="11">
        <f t="shared" si="193"/>
        <v>0</v>
      </c>
      <c r="AU27" s="13" t="e">
        <f t="shared" ref="AU27:AU28" si="194">AT27/AS27*100</f>
        <v>#DIV/0!</v>
      </c>
      <c r="AV27" s="11">
        <f t="shared" ref="AV27" si="195">AV28+AV32+AV38</f>
        <v>0</v>
      </c>
      <c r="AW27" s="11">
        <f t="shared" ref="AW27" si="196">AW28+AW32+AW38</f>
        <v>551400</v>
      </c>
      <c r="AX27" s="11">
        <f t="shared" ref="AX27" si="197">AX28+AX32+AX38</f>
        <v>521000</v>
      </c>
      <c r="AY27" s="11">
        <f t="shared" ref="AY27" si="198">AY28+AY32+AY38</f>
        <v>30400</v>
      </c>
      <c r="AZ27" s="11">
        <f t="shared" ref="AZ27" si="199">AZ28+AZ32+AZ38</f>
        <v>0</v>
      </c>
      <c r="BA27" s="11">
        <f t="shared" ref="BA27" si="200">BA28+BA32+BA38</f>
        <v>0</v>
      </c>
      <c r="BB27" s="11">
        <f t="shared" ref="BB27" si="201">BB28+BB32+BB38</f>
        <v>0</v>
      </c>
      <c r="BC27" s="11">
        <f t="shared" ref="BC27" si="202">BC28+BC32+BC38</f>
        <v>59635700</v>
      </c>
      <c r="BD27" s="11">
        <f t="shared" ref="BD27" si="203">BD28+BD32+BD38</f>
        <v>58468700</v>
      </c>
      <c r="BE27" s="11">
        <f t="shared" ref="BE27" si="204">BE28+BE32+BE38</f>
        <v>0</v>
      </c>
      <c r="BF27" s="11">
        <f t="shared" ref="BF27" si="205">BF28+BF32+BF38</f>
        <v>0</v>
      </c>
      <c r="BG27" s="11">
        <f t="shared" ref="BG27" si="206">BG28+BG32+BG38</f>
        <v>0</v>
      </c>
      <c r="BH27" s="11">
        <f t="shared" ref="BH27" si="207">BH28+BH32+BH38</f>
        <v>123400</v>
      </c>
      <c r="BI27" s="11">
        <f t="shared" ref="BI27" si="208">BI28+BI32+BI38</f>
        <v>1031600</v>
      </c>
      <c r="BJ27" s="11">
        <f t="shared" ref="BJ27" si="209">BJ28+BJ32+BJ38</f>
        <v>12000</v>
      </c>
      <c r="BK27" s="11">
        <f t="shared" ref="BK27" si="210">BK28+BK32+BK38</f>
        <v>62449698</v>
      </c>
    </row>
    <row r="28" spans="1:63" x14ac:dyDescent="0.25">
      <c r="A28" s="6" t="s">
        <v>64</v>
      </c>
      <c r="B28" s="14"/>
      <c r="C28" s="6" t="s">
        <v>65</v>
      </c>
      <c r="D28" s="14"/>
      <c r="E28" s="14"/>
      <c r="F28" s="9">
        <f>F29+F30+F31</f>
        <v>0</v>
      </c>
      <c r="G28" s="9">
        <f t="shared" ref="G28" si="211">G29+G30+G31</f>
        <v>0</v>
      </c>
      <c r="H28" s="9">
        <f t="shared" ref="H28" si="212">H29+H30+H31</f>
        <v>0</v>
      </c>
      <c r="I28" s="9">
        <f t="shared" ref="I28:J28" si="213">I29+I30+I31</f>
        <v>0</v>
      </c>
      <c r="J28" s="9">
        <f t="shared" si="213"/>
        <v>0</v>
      </c>
      <c r="K28" s="13" t="e">
        <f t="shared" si="3"/>
        <v>#DIV/0!</v>
      </c>
      <c r="L28" s="9">
        <f t="shared" ref="L28" si="214">L29+L30+L31</f>
        <v>0</v>
      </c>
      <c r="M28" s="9">
        <f t="shared" ref="M28" si="215">M29+M30+M31</f>
        <v>0</v>
      </c>
      <c r="N28" s="9">
        <f t="shared" ref="N28" si="216">N29+N30+N31</f>
        <v>0</v>
      </c>
      <c r="O28" s="9">
        <f t="shared" ref="O28" si="217">O29+O30+O31</f>
        <v>0</v>
      </c>
      <c r="P28" s="9">
        <f t="shared" ref="P28" si="218">P29+P30+P31</f>
        <v>0</v>
      </c>
      <c r="Q28" s="9">
        <f t="shared" ref="Q28" si="219">Q29+Q30+Q31</f>
        <v>0</v>
      </c>
      <c r="R28" s="9">
        <f t="shared" ref="R28" si="220">R29+R30+R31</f>
        <v>0</v>
      </c>
      <c r="S28" s="9">
        <f t="shared" ref="S28" si="221">S29+S30+S31</f>
        <v>0</v>
      </c>
      <c r="T28" s="9">
        <f t="shared" ref="T28" si="222">T29+T30+T31</f>
        <v>0</v>
      </c>
      <c r="U28" s="9">
        <f t="shared" ref="U28" si="223">U29+U30+U31</f>
        <v>0</v>
      </c>
      <c r="V28" s="9">
        <f t="shared" ref="V28" si="224">V29+V30+V31</f>
        <v>0</v>
      </c>
      <c r="W28" s="9">
        <f t="shared" ref="W28" si="225">W29+W30+W31</f>
        <v>0</v>
      </c>
      <c r="X28" s="9">
        <f t="shared" ref="X28:Y28" si="226">X29+X30+X31</f>
        <v>0</v>
      </c>
      <c r="Y28" s="9">
        <f t="shared" si="226"/>
        <v>0</v>
      </c>
      <c r="Z28" s="13" t="e">
        <f t="shared" si="17"/>
        <v>#DIV/0!</v>
      </c>
      <c r="AA28" s="9">
        <f t="shared" ref="AA28:AB28" si="227">AA29+AA30+AA31</f>
        <v>0</v>
      </c>
      <c r="AB28" s="9">
        <f t="shared" si="227"/>
        <v>0</v>
      </c>
      <c r="AC28" s="13" t="e">
        <f t="shared" si="19"/>
        <v>#DIV/0!</v>
      </c>
      <c r="AD28" s="9">
        <f t="shared" ref="AD28:AE28" si="228">AD29+AD30+AD31</f>
        <v>0</v>
      </c>
      <c r="AE28" s="9">
        <f t="shared" si="228"/>
        <v>0</v>
      </c>
      <c r="AF28" s="13" t="e">
        <f t="shared" si="183"/>
        <v>#DIV/0!</v>
      </c>
      <c r="AG28" s="9">
        <f t="shared" ref="AG28" si="229">AG29+AG30+AG31</f>
        <v>0</v>
      </c>
      <c r="AH28" s="9">
        <f t="shared" ref="AH28" si="230">AH29+AH30+AH31</f>
        <v>0</v>
      </c>
      <c r="AI28" s="9">
        <f t="shared" ref="AI28" si="231">AI29+AI30+AI31</f>
        <v>0</v>
      </c>
      <c r="AJ28" s="9">
        <f t="shared" ref="AJ28:AK28" si="232">AJ29+AJ30+AJ31</f>
        <v>0</v>
      </c>
      <c r="AK28" s="9">
        <f t="shared" si="232"/>
        <v>0</v>
      </c>
      <c r="AL28" s="13" t="e">
        <f t="shared" si="188"/>
        <v>#DIV/0!</v>
      </c>
      <c r="AM28" s="9">
        <f t="shared" ref="AM28:AN28" si="233">AM29+AM30+AM31</f>
        <v>0</v>
      </c>
      <c r="AN28" s="9">
        <f t="shared" si="233"/>
        <v>0</v>
      </c>
      <c r="AO28" s="13" t="e">
        <f t="shared" si="190"/>
        <v>#DIV/0!</v>
      </c>
      <c r="AP28" s="9">
        <f t="shared" ref="AP28:AQ28" si="234">AP29+AP30+AP31</f>
        <v>0</v>
      </c>
      <c r="AQ28" s="9">
        <f t="shared" si="234"/>
        <v>0</v>
      </c>
      <c r="AR28" s="13" t="e">
        <f t="shared" si="192"/>
        <v>#DIV/0!</v>
      </c>
      <c r="AS28" s="9">
        <f t="shared" ref="AS28:AT28" si="235">AS29+AS30+AS31</f>
        <v>0</v>
      </c>
      <c r="AT28" s="9">
        <f t="shared" si="235"/>
        <v>0</v>
      </c>
      <c r="AU28" s="13" t="e">
        <f t="shared" si="194"/>
        <v>#DIV/0!</v>
      </c>
      <c r="AV28" s="9">
        <f t="shared" ref="AV28" si="236">AV29+AV30+AV31</f>
        <v>0</v>
      </c>
      <c r="AW28" s="9">
        <f t="shared" ref="AW28" si="237">AW29+AW30+AW31</f>
        <v>0</v>
      </c>
      <c r="AX28" s="9">
        <f t="shared" ref="AX28" si="238">AX29+AX30+AX31</f>
        <v>0</v>
      </c>
      <c r="AY28" s="9">
        <f t="shared" ref="AY28" si="239">AY29+AY30+AY31</f>
        <v>0</v>
      </c>
      <c r="AZ28" s="9">
        <f t="shared" ref="AZ28" si="240">AZ29+AZ30+AZ31</f>
        <v>0</v>
      </c>
      <c r="BA28" s="9">
        <f t="shared" ref="BA28" si="241">BA29+BA30+BA31</f>
        <v>0</v>
      </c>
      <c r="BB28" s="9">
        <f t="shared" ref="BB28" si="242">BB29+BB30+BB31</f>
        <v>0</v>
      </c>
      <c r="BC28" s="9">
        <f t="shared" ref="BC28" si="243">BC29+BC30+BC31</f>
        <v>0</v>
      </c>
      <c r="BD28" s="9">
        <f t="shared" ref="BD28" si="244">BD29+BD30+BD31</f>
        <v>0</v>
      </c>
      <c r="BE28" s="9">
        <f t="shared" ref="BE28" si="245">BE29+BE30+BE31</f>
        <v>0</v>
      </c>
      <c r="BF28" s="9">
        <f t="shared" ref="BF28" si="246">BF29+BF30+BF31</f>
        <v>0</v>
      </c>
      <c r="BG28" s="9">
        <f t="shared" ref="BG28" si="247">BG29+BG30+BG31</f>
        <v>0</v>
      </c>
      <c r="BH28" s="9">
        <f t="shared" ref="BH28" si="248">BH29+BH30+BH31</f>
        <v>0</v>
      </c>
      <c r="BI28" s="9">
        <f t="shared" ref="BI28" si="249">BI29+BI30+BI31</f>
        <v>0</v>
      </c>
      <c r="BJ28" s="9">
        <f t="shared" ref="BJ28" si="250">BJ29+BJ30+BJ31</f>
        <v>0</v>
      </c>
      <c r="BK28" s="9">
        <f t="shared" ref="BK28" si="251">BK29+BK30+BK31</f>
        <v>0</v>
      </c>
    </row>
    <row r="29" spans="1:63" x14ac:dyDescent="0.25">
      <c r="B29" s="6">
        <v>244</v>
      </c>
      <c r="C29" s="6" t="s">
        <v>65</v>
      </c>
      <c r="D29" s="6"/>
      <c r="E29" s="6"/>
      <c r="F29" s="9">
        <f>G29+M29+X29+AH29+AW29+AG29</f>
        <v>0</v>
      </c>
      <c r="G29" s="7">
        <f>H29+I29+L29</f>
        <v>0</v>
      </c>
      <c r="H29" s="7"/>
      <c r="I29" s="6"/>
      <c r="J29" s="6"/>
      <c r="K29" s="13" t="e">
        <f t="shared" si="3"/>
        <v>#DIV/0!</v>
      </c>
      <c r="L29" s="7"/>
      <c r="M29" s="7">
        <f>N29+O29+P29+Q29+S29+T29+R29</f>
        <v>0</v>
      </c>
      <c r="N29" s="7"/>
      <c r="O29" s="13"/>
      <c r="P29" s="7"/>
      <c r="Q29" s="7"/>
      <c r="R29" s="6"/>
      <c r="S29" s="7"/>
      <c r="T29" s="45"/>
      <c r="U29" s="13"/>
      <c r="V29" s="45"/>
      <c r="W29" s="13"/>
      <c r="X29" s="13">
        <f>AA29</f>
        <v>0</v>
      </c>
      <c r="Y29" s="13">
        <f>AB29</f>
        <v>0</v>
      </c>
      <c r="Z29" s="13" t="e">
        <f t="shared" si="17"/>
        <v>#DIV/0!</v>
      </c>
      <c r="AA29" s="7"/>
      <c r="AB29" s="7"/>
      <c r="AC29" s="13" t="e">
        <f t="shared" si="19"/>
        <v>#DIV/0!</v>
      </c>
      <c r="AD29" s="13"/>
      <c r="AE29" s="13"/>
      <c r="AF29" s="13"/>
      <c r="AG29" s="12"/>
      <c r="AH29" s="7">
        <f>AI29+AV29</f>
        <v>0</v>
      </c>
      <c r="AI29" s="6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7">
        <f>AX29+AY29+AZ29+BA29+BB29</f>
        <v>0</v>
      </c>
      <c r="AX29" s="7"/>
      <c r="AY29" s="7"/>
      <c r="AZ29" s="7"/>
      <c r="BA29" s="7"/>
      <c r="BB29" s="7"/>
      <c r="BC29" s="7">
        <f>BD29+BE29+BF29+BG29+BH29+BI29+BJ29</f>
        <v>0</v>
      </c>
      <c r="BD29" s="7"/>
      <c r="BE29" s="15"/>
      <c r="BF29" s="15"/>
      <c r="BG29" s="13"/>
      <c r="BH29" s="7"/>
      <c r="BI29" s="13"/>
      <c r="BJ29" s="6"/>
      <c r="BK29" s="7">
        <f>G29+M29+X29+AH29+AW29+BC29+AG29</f>
        <v>0</v>
      </c>
    </row>
    <row r="30" spans="1:63" x14ac:dyDescent="0.25">
      <c r="A30" s="6"/>
      <c r="B30" s="51">
        <v>245</v>
      </c>
      <c r="C30" s="51" t="s">
        <v>88</v>
      </c>
      <c r="D30" s="6"/>
      <c r="E30" s="6"/>
      <c r="F30" s="9">
        <f>G30+M30+X30+AH30+AW30+AG30</f>
        <v>0</v>
      </c>
      <c r="G30" s="7">
        <f>H30+I30+L30</f>
        <v>0</v>
      </c>
      <c r="H30" s="7"/>
      <c r="I30" s="6"/>
      <c r="J30" s="6"/>
      <c r="K30" s="13" t="e">
        <f t="shared" si="3"/>
        <v>#DIV/0!</v>
      </c>
      <c r="L30" s="7"/>
      <c r="M30" s="7">
        <f>N30+O30+P30+Q30+S30+T30+R30</f>
        <v>0</v>
      </c>
      <c r="N30" s="7"/>
      <c r="O30" s="13"/>
      <c r="P30" s="7"/>
      <c r="Q30" s="7"/>
      <c r="R30" s="6"/>
      <c r="S30" s="7"/>
      <c r="T30" s="45"/>
      <c r="U30" s="13"/>
      <c r="V30" s="45"/>
      <c r="W30" s="13"/>
      <c r="X30" s="13"/>
      <c r="Y30" s="13"/>
      <c r="Z30" s="13" t="e">
        <f t="shared" si="17"/>
        <v>#DIV/0!</v>
      </c>
      <c r="AA30" s="7"/>
      <c r="AB30" s="7"/>
      <c r="AC30" s="13" t="e">
        <f t="shared" si="19"/>
        <v>#DIV/0!</v>
      </c>
      <c r="AD30" s="13"/>
      <c r="AE30" s="13"/>
      <c r="AF30" s="13"/>
      <c r="AG30" s="12"/>
      <c r="AH30" s="7"/>
      <c r="AI30" s="6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7">
        <f>AX30+AY30+AZ30+BA30+BB30</f>
        <v>0</v>
      </c>
      <c r="AX30" s="7"/>
      <c r="AY30" s="7"/>
      <c r="AZ30" s="7"/>
      <c r="BA30" s="7"/>
      <c r="BB30" s="7"/>
      <c r="BC30" s="7">
        <f>BD30+BE30+BF30+BG30+BH30+BI30+BJ30</f>
        <v>0</v>
      </c>
      <c r="BD30" s="7"/>
      <c r="BE30" s="15"/>
      <c r="BF30" s="15"/>
      <c r="BG30" s="13"/>
      <c r="BH30" s="7"/>
      <c r="BI30" s="13"/>
      <c r="BJ30" s="6"/>
      <c r="BK30" s="7">
        <f>G30+M30+X30+AH30+AW30+BC30+AG30</f>
        <v>0</v>
      </c>
    </row>
    <row r="31" spans="1:63" x14ac:dyDescent="0.25">
      <c r="A31" s="6"/>
      <c r="B31" s="6">
        <v>851</v>
      </c>
      <c r="C31" s="6" t="s">
        <v>87</v>
      </c>
      <c r="D31" s="6"/>
      <c r="E31" s="6"/>
      <c r="F31" s="9">
        <f>G31+M31+X31+AH31+AW31+AG31</f>
        <v>0</v>
      </c>
      <c r="G31" s="7">
        <f>H31+I31+L31</f>
        <v>0</v>
      </c>
      <c r="H31" s="7"/>
      <c r="I31" s="6"/>
      <c r="J31" s="6"/>
      <c r="K31" s="13" t="e">
        <f t="shared" si="3"/>
        <v>#DIV/0!</v>
      </c>
      <c r="L31" s="7"/>
      <c r="M31" s="7">
        <f>N31+O31+P31+Q31+S31+T31+R31</f>
        <v>0</v>
      </c>
      <c r="N31" s="7"/>
      <c r="O31" s="13"/>
      <c r="P31" s="7"/>
      <c r="Q31" s="7"/>
      <c r="R31" s="6"/>
      <c r="S31" s="7"/>
      <c r="T31" s="45"/>
      <c r="U31" s="13"/>
      <c r="V31" s="45"/>
      <c r="W31" s="13"/>
      <c r="X31" s="13"/>
      <c r="Y31" s="13"/>
      <c r="Z31" s="13" t="e">
        <f t="shared" si="17"/>
        <v>#DIV/0!</v>
      </c>
      <c r="AA31" s="7"/>
      <c r="AB31" s="7"/>
      <c r="AC31" s="13" t="e">
        <f t="shared" si="19"/>
        <v>#DIV/0!</v>
      </c>
      <c r="AD31" s="13"/>
      <c r="AE31" s="13"/>
      <c r="AF31" s="13"/>
      <c r="AG31" s="12"/>
      <c r="AH31" s="7"/>
      <c r="AI31" s="6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7">
        <f>AX31+AY31+AZ31+BA31+BB31</f>
        <v>0</v>
      </c>
      <c r="AX31" s="7"/>
      <c r="AY31" s="7"/>
      <c r="AZ31" s="7"/>
      <c r="BA31" s="7"/>
      <c r="BB31" s="7"/>
      <c r="BC31" s="7">
        <f>BD31+BE31+BF31+BG31+BH31+BI31+BJ31</f>
        <v>0</v>
      </c>
      <c r="BD31" s="7"/>
      <c r="BE31" s="15"/>
      <c r="BF31" s="15"/>
      <c r="BG31" s="13"/>
      <c r="BH31" s="7"/>
      <c r="BI31" s="13"/>
      <c r="BJ31" s="6"/>
      <c r="BK31" s="7">
        <f>G31+M31+X31+AH31+AW31+BC31+AG31</f>
        <v>0</v>
      </c>
    </row>
    <row r="32" spans="1:63" x14ac:dyDescent="0.25">
      <c r="A32" s="6" t="s">
        <v>97</v>
      </c>
      <c r="B32" s="6"/>
      <c r="C32" s="6" t="s">
        <v>66</v>
      </c>
      <c r="D32" s="6"/>
      <c r="E32" s="6"/>
      <c r="F32" s="9">
        <f>F33+F34+F35+F36+F37</f>
        <v>214700</v>
      </c>
      <c r="G32" s="9">
        <f t="shared" ref="G32" si="252">G33+G34+G35+G36+G37</f>
        <v>0</v>
      </c>
      <c r="H32" s="9">
        <f t="shared" ref="H32" si="253">H33+H34+H35+H36+H37</f>
        <v>0</v>
      </c>
      <c r="I32" s="9">
        <f t="shared" ref="I32:J32" si="254">I33+I34+I35+I36+I37</f>
        <v>0</v>
      </c>
      <c r="J32" s="9">
        <f t="shared" si="254"/>
        <v>0</v>
      </c>
      <c r="K32" s="13" t="e">
        <f t="shared" si="3"/>
        <v>#DIV/0!</v>
      </c>
      <c r="L32" s="9">
        <f t="shared" ref="L32" si="255">L33+L34+L35+L36+L37</f>
        <v>0</v>
      </c>
      <c r="M32" s="9">
        <f t="shared" ref="M32" si="256">M33+M34+M35+M36+M37</f>
        <v>184300</v>
      </c>
      <c r="N32" s="9">
        <f t="shared" ref="N32" si="257">N33+N34+N35+N36+N37</f>
        <v>0</v>
      </c>
      <c r="O32" s="9">
        <f t="shared" ref="O32" si="258">O33+O34+O35+O36+O37</f>
        <v>0</v>
      </c>
      <c r="P32" s="9">
        <f t="shared" ref="P32" si="259">P33+P34+P35+P36+P37</f>
        <v>184300</v>
      </c>
      <c r="Q32" s="9">
        <f t="shared" ref="Q32" si="260">Q33+Q34+Q35+Q36+Q37</f>
        <v>0</v>
      </c>
      <c r="R32" s="9">
        <f t="shared" ref="R32" si="261">R33+R34+R35+R36+R37</f>
        <v>0</v>
      </c>
      <c r="S32" s="9">
        <f t="shared" ref="S32" si="262">S33+S34+S35+S36+S37</f>
        <v>0</v>
      </c>
      <c r="T32" s="9">
        <f t="shared" ref="T32" si="263">T33+T34+T35+T36+T37</f>
        <v>0</v>
      </c>
      <c r="U32" s="9">
        <f t="shared" ref="U32" si="264">U33+U34+U35+U36+U37</f>
        <v>0</v>
      </c>
      <c r="V32" s="9">
        <f t="shared" ref="V32" si="265">V33+V34+V35+V36+V37</f>
        <v>0</v>
      </c>
      <c r="W32" s="9">
        <f t="shared" ref="W32" si="266">W33+W34+W35+W36+W37</f>
        <v>0</v>
      </c>
      <c r="X32" s="9">
        <f t="shared" ref="X32:Y32" si="267">X33+X34+X35+X36+X37</f>
        <v>0</v>
      </c>
      <c r="Y32" s="9">
        <f t="shared" si="267"/>
        <v>0</v>
      </c>
      <c r="Z32" s="13" t="e">
        <f t="shared" si="17"/>
        <v>#DIV/0!</v>
      </c>
      <c r="AA32" s="9">
        <f t="shared" ref="AA32:AB32" si="268">AA33+AA34+AA35+AA36+AA37</f>
        <v>0</v>
      </c>
      <c r="AB32" s="9">
        <f t="shared" si="268"/>
        <v>0</v>
      </c>
      <c r="AC32" s="13" t="e">
        <f t="shared" si="19"/>
        <v>#DIV/0!</v>
      </c>
      <c r="AD32" s="9">
        <f t="shared" ref="AD32:AE32" si="269">AD33+AD34+AD35+AD36+AD37</f>
        <v>0</v>
      </c>
      <c r="AE32" s="9">
        <f t="shared" si="269"/>
        <v>0</v>
      </c>
      <c r="AF32" s="13" t="e">
        <f t="shared" ref="AF32" si="270">AE32/AD32*100</f>
        <v>#DIV/0!</v>
      </c>
      <c r="AG32" s="9">
        <f t="shared" ref="AG32" si="271">AG33+AG34+AG35+AG36+AG37</f>
        <v>0</v>
      </c>
      <c r="AH32" s="9">
        <f t="shared" ref="AH32" si="272">AH33+AH34+AH35+AH36+AH37</f>
        <v>0</v>
      </c>
      <c r="AI32" s="9">
        <f t="shared" ref="AI32" si="273">AI33+AI34+AI35+AI36+AI37</f>
        <v>0</v>
      </c>
      <c r="AJ32" s="9">
        <f t="shared" ref="AJ32:AK32" si="274">AJ33+AJ34+AJ35+AJ36+AJ37</f>
        <v>0</v>
      </c>
      <c r="AK32" s="9">
        <f t="shared" si="274"/>
        <v>0</v>
      </c>
      <c r="AL32" s="13" t="e">
        <f t="shared" ref="AL32" si="275">AK32/AJ32*100</f>
        <v>#DIV/0!</v>
      </c>
      <c r="AM32" s="9">
        <f t="shared" ref="AM32:AN32" si="276">AM33+AM34+AM35+AM36+AM37</f>
        <v>0</v>
      </c>
      <c r="AN32" s="9">
        <f t="shared" si="276"/>
        <v>0</v>
      </c>
      <c r="AO32" s="13" t="e">
        <f t="shared" ref="AO32" si="277">AN32/AM32*100</f>
        <v>#DIV/0!</v>
      </c>
      <c r="AP32" s="9">
        <f t="shared" ref="AP32:AQ32" si="278">AP33+AP34+AP35+AP36+AP37</f>
        <v>0</v>
      </c>
      <c r="AQ32" s="9">
        <f t="shared" si="278"/>
        <v>0</v>
      </c>
      <c r="AR32" s="13" t="e">
        <f t="shared" ref="AR32" si="279">AQ32/AP32*100</f>
        <v>#DIV/0!</v>
      </c>
      <c r="AS32" s="9">
        <f t="shared" ref="AS32:AT32" si="280">AS33+AS34+AS35+AS36+AS37</f>
        <v>0</v>
      </c>
      <c r="AT32" s="9">
        <f t="shared" si="280"/>
        <v>0</v>
      </c>
      <c r="AU32" s="13" t="e">
        <f t="shared" ref="AU32" si="281">AT32/AS32*100</f>
        <v>#DIV/0!</v>
      </c>
      <c r="AV32" s="9">
        <f t="shared" ref="AV32" si="282">AV33+AV34+AV35+AV36+AV37</f>
        <v>0</v>
      </c>
      <c r="AW32" s="9">
        <f t="shared" ref="AW32" si="283">AW33+AW34+AW35+AW36+AW37</f>
        <v>30400</v>
      </c>
      <c r="AX32" s="9">
        <f t="shared" ref="AX32" si="284">AX33+AX34+AX35+AX36+AX37</f>
        <v>20000</v>
      </c>
      <c r="AY32" s="9">
        <f t="shared" ref="AY32" si="285">AY33+AY34+AY35+AY36+AY37</f>
        <v>10400</v>
      </c>
      <c r="AZ32" s="9">
        <f t="shared" ref="AZ32" si="286">AZ33+AZ34+AZ35+AZ36+AZ37</f>
        <v>0</v>
      </c>
      <c r="BA32" s="9">
        <f t="shared" ref="BA32" si="287">BA33+BA34+BA35+BA36+BA37</f>
        <v>0</v>
      </c>
      <c r="BB32" s="9">
        <f t="shared" ref="BB32" si="288">BB33+BB34+BB35+BB36+BB37</f>
        <v>0</v>
      </c>
      <c r="BC32" s="9">
        <f t="shared" ref="BC32" si="289">BC33+BC34+BC35+BC36+BC37</f>
        <v>58012700</v>
      </c>
      <c r="BD32" s="9">
        <f t="shared" ref="BD32" si="290">BD33+BD34+BD35+BD36+BD37</f>
        <v>57973700</v>
      </c>
      <c r="BE32" s="9">
        <f t="shared" ref="BE32" si="291">BE33+BE34+BE35+BE36+BE37</f>
        <v>0</v>
      </c>
      <c r="BF32" s="9">
        <f t="shared" ref="BF32" si="292">BF33+BF34+BF35+BF36+BF37</f>
        <v>0</v>
      </c>
      <c r="BG32" s="9">
        <f t="shared" ref="BG32" si="293">BG33+BG34+BG35+BG36+BG37</f>
        <v>0</v>
      </c>
      <c r="BH32" s="9">
        <f t="shared" ref="BH32" si="294">BH33+BH34+BH35+BH36+BH37</f>
        <v>20000</v>
      </c>
      <c r="BI32" s="9">
        <f t="shared" ref="BI32" si="295">BI33+BI34+BI35+BI36+BI37</f>
        <v>19000</v>
      </c>
      <c r="BJ32" s="9">
        <f t="shared" ref="BJ32" si="296">BJ33+BJ34+BJ35+BJ36+BJ37</f>
        <v>0</v>
      </c>
      <c r="BK32" s="9">
        <f t="shared" ref="BK32" si="297">BK33+BK34+BK35+BK36+BK37</f>
        <v>58227400</v>
      </c>
    </row>
    <row r="33" spans="1:63" x14ac:dyDescent="0.25">
      <c r="B33" s="16">
        <v>244</v>
      </c>
      <c r="C33" s="17" t="s">
        <v>41</v>
      </c>
      <c r="D33" s="6"/>
      <c r="E33" s="6"/>
      <c r="F33" s="9">
        <f>G33+M33+X33+AH33+AW33+AG33</f>
        <v>184300</v>
      </c>
      <c r="G33" s="7">
        <f>H33+I33+L33</f>
        <v>0</v>
      </c>
      <c r="H33" s="7"/>
      <c r="I33" s="7"/>
      <c r="J33" s="7"/>
      <c r="K33" s="13" t="e">
        <f t="shared" si="3"/>
        <v>#DIV/0!</v>
      </c>
      <c r="L33" s="7"/>
      <c r="M33" s="7">
        <f>N33+O33+P33+Q33+S33+T33+R33</f>
        <v>184300</v>
      </c>
      <c r="N33" s="7"/>
      <c r="O33" s="7"/>
      <c r="P33" s="7">
        <f>101400+50000+52900-20000</f>
        <v>184300</v>
      </c>
      <c r="Q33" s="7"/>
      <c r="R33" s="7"/>
      <c r="S33" s="27"/>
      <c r="T33" s="45"/>
      <c r="U33" s="13"/>
      <c r="V33" s="45"/>
      <c r="W33" s="13"/>
      <c r="X33" s="13">
        <f>AA33</f>
        <v>0</v>
      </c>
      <c r="Y33" s="13">
        <f>AB33</f>
        <v>0</v>
      </c>
      <c r="Z33" s="13" t="e">
        <f t="shared" si="17"/>
        <v>#DIV/0!</v>
      </c>
      <c r="AA33" s="7"/>
      <c r="AB33" s="7"/>
      <c r="AC33" s="13" t="e">
        <f t="shared" si="19"/>
        <v>#DIV/0!</v>
      </c>
      <c r="AD33" s="13"/>
      <c r="AE33" s="13"/>
      <c r="AF33" s="13"/>
      <c r="AG33" s="12"/>
      <c r="AH33" s="7">
        <f>AI33+AV33</f>
        <v>0</v>
      </c>
      <c r="AI33" s="7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7">
        <f>AX33+AY33+AZ33+BA33+BB33</f>
        <v>0</v>
      </c>
      <c r="AX33" s="7"/>
      <c r="AY33" s="7"/>
      <c r="AZ33" s="7"/>
      <c r="BA33" s="7"/>
      <c r="BB33" s="7"/>
      <c r="BC33" s="7">
        <f>BD33+BE33+BF33+BG33+BH33+BI33+BJ33</f>
        <v>39000</v>
      </c>
      <c r="BD33" s="7"/>
      <c r="BE33" s="7">
        <f>40000-40000</f>
        <v>0</v>
      </c>
      <c r="BF33" s="7"/>
      <c r="BG33" s="7"/>
      <c r="BH33" s="7">
        <f>20000</f>
        <v>20000</v>
      </c>
      <c r="BI33" s="45">
        <f>20000-1000</f>
        <v>19000</v>
      </c>
      <c r="BJ33" s="13"/>
      <c r="BK33" s="7">
        <f>G33+M33+X33+AH33+AW33+BC33+AG33</f>
        <v>223300</v>
      </c>
    </row>
    <row r="34" spans="1:63" x14ac:dyDescent="0.25">
      <c r="A34" s="6"/>
      <c r="B34" s="16">
        <v>245</v>
      </c>
      <c r="C34" s="6" t="s">
        <v>88</v>
      </c>
      <c r="D34" s="6"/>
      <c r="E34" s="6"/>
      <c r="F34" s="9">
        <f>G34+M34+X34+AH34+AW34+AG34</f>
        <v>0</v>
      </c>
      <c r="G34" s="7">
        <f>H34+I34+L34</f>
        <v>0</v>
      </c>
      <c r="H34" s="7"/>
      <c r="I34" s="6"/>
      <c r="J34" s="6"/>
      <c r="K34" s="13" t="e">
        <f t="shared" si="3"/>
        <v>#DIV/0!</v>
      </c>
      <c r="L34" s="7"/>
      <c r="M34" s="7">
        <f>N34+O34+P34+Q34+S34+T34+R34</f>
        <v>0</v>
      </c>
      <c r="N34" s="7"/>
      <c r="O34" s="7"/>
      <c r="P34" s="7"/>
      <c r="Q34" s="7"/>
      <c r="R34" s="7"/>
      <c r="S34" s="27"/>
      <c r="T34" s="45"/>
      <c r="U34" s="13"/>
      <c r="V34" s="45"/>
      <c r="W34" s="13"/>
      <c r="X34" s="13"/>
      <c r="Y34" s="13"/>
      <c r="Z34" s="13" t="e">
        <f t="shared" si="17"/>
        <v>#DIV/0!</v>
      </c>
      <c r="AA34" s="7"/>
      <c r="AB34" s="7"/>
      <c r="AC34" s="13" t="e">
        <f t="shared" si="19"/>
        <v>#DIV/0!</v>
      </c>
      <c r="AD34" s="13"/>
      <c r="AE34" s="13"/>
      <c r="AF34" s="13"/>
      <c r="AG34" s="12"/>
      <c r="AH34" s="7">
        <f>AI34+AV34</f>
        <v>0</v>
      </c>
      <c r="AI34" s="7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7">
        <f>AX34+AY34+AZ34+BA34+BB34</f>
        <v>0</v>
      </c>
      <c r="AX34" s="7"/>
      <c r="AY34" s="7"/>
      <c r="AZ34" s="7"/>
      <c r="BA34" s="7"/>
      <c r="BB34" s="7"/>
      <c r="BC34" s="7">
        <f>BD34+BE34+BF34+BG34+BH34+BI34+BJ34</f>
        <v>0</v>
      </c>
      <c r="BD34" s="7"/>
      <c r="BE34" s="7"/>
      <c r="BF34" s="7"/>
      <c r="BG34" s="7"/>
      <c r="BH34" s="7"/>
      <c r="BI34" s="45"/>
      <c r="BJ34" s="13"/>
      <c r="BK34" s="7">
        <f>G34+M34+X34+AH34+AW34+BC34+AG34</f>
        <v>0</v>
      </c>
    </row>
    <row r="35" spans="1:63" x14ac:dyDescent="0.25">
      <c r="A35" s="6"/>
      <c r="B35" s="16">
        <v>414</v>
      </c>
      <c r="C35" s="6" t="s">
        <v>90</v>
      </c>
      <c r="D35" s="6"/>
      <c r="E35" s="6"/>
      <c r="F35" s="9">
        <f>G35+M35+X35+AH35+AW35+AG35</f>
        <v>0</v>
      </c>
      <c r="G35" s="7">
        <f>H35+I35+L35</f>
        <v>0</v>
      </c>
      <c r="H35" s="7"/>
      <c r="I35" s="6"/>
      <c r="J35" s="6"/>
      <c r="K35" s="13" t="e">
        <f t="shared" si="3"/>
        <v>#DIV/0!</v>
      </c>
      <c r="L35" s="7"/>
      <c r="M35" s="7">
        <f>N35+O35+P35+Q35+S35+T35+R35+V35</f>
        <v>0</v>
      </c>
      <c r="N35" s="7"/>
      <c r="O35" s="7"/>
      <c r="P35" s="7"/>
      <c r="Q35" s="7"/>
      <c r="R35" s="7"/>
      <c r="S35" s="27"/>
      <c r="T35" s="45"/>
      <c r="U35" s="13"/>
      <c r="V35" s="45"/>
      <c r="W35" s="13"/>
      <c r="X35" s="13"/>
      <c r="Y35" s="13"/>
      <c r="Z35" s="13" t="e">
        <f t="shared" si="17"/>
        <v>#DIV/0!</v>
      </c>
      <c r="AA35" s="7"/>
      <c r="AB35" s="7"/>
      <c r="AC35" s="13" t="e">
        <f t="shared" si="19"/>
        <v>#DIV/0!</v>
      </c>
      <c r="AD35" s="13"/>
      <c r="AE35" s="13"/>
      <c r="AF35" s="13"/>
      <c r="AG35" s="12"/>
      <c r="AH35" s="7"/>
      <c r="AI35" s="7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7">
        <f>AX35+AY35+AZ35+BA35+BB35</f>
        <v>0</v>
      </c>
      <c r="AX35" s="7"/>
      <c r="AY35" s="7"/>
      <c r="AZ35" s="7"/>
      <c r="BA35" s="7"/>
      <c r="BB35" s="7"/>
      <c r="BC35" s="7">
        <f>BD35+BE35+BF35+BG35+BH35+BI35+BJ35</f>
        <v>57973700</v>
      </c>
      <c r="BD35" s="7">
        <v>57973700</v>
      </c>
      <c r="BE35" s="7"/>
      <c r="BF35" s="7"/>
      <c r="BG35" s="7"/>
      <c r="BH35" s="7"/>
      <c r="BI35" s="45"/>
      <c r="BJ35" s="13"/>
      <c r="BK35" s="7">
        <f>G35+M35+X35+AH35+AW35+BC35+AG35</f>
        <v>57973700</v>
      </c>
    </row>
    <row r="36" spans="1:63" x14ac:dyDescent="0.25">
      <c r="A36" s="6"/>
      <c r="B36" s="16">
        <v>851</v>
      </c>
      <c r="C36" s="17" t="s">
        <v>84</v>
      </c>
      <c r="D36" s="6"/>
      <c r="E36" s="6"/>
      <c r="F36" s="9">
        <f>G36+M36+X36+AH36+AW36+AG36</f>
        <v>0</v>
      </c>
      <c r="G36" s="7">
        <f>H36+I36+L36</f>
        <v>0</v>
      </c>
      <c r="H36" s="7"/>
      <c r="I36" s="6"/>
      <c r="J36" s="6"/>
      <c r="K36" s="13" t="e">
        <f t="shared" si="3"/>
        <v>#DIV/0!</v>
      </c>
      <c r="L36" s="7"/>
      <c r="M36" s="7">
        <f>N36+O36+P36+Q36+S36+T36+R36</f>
        <v>0</v>
      </c>
      <c r="N36" s="7"/>
      <c r="O36" s="7"/>
      <c r="P36" s="7"/>
      <c r="Q36" s="7"/>
      <c r="R36" s="7"/>
      <c r="S36" s="27"/>
      <c r="T36" s="45"/>
      <c r="U36" s="13"/>
      <c r="V36" s="45"/>
      <c r="W36" s="13"/>
      <c r="X36" s="13"/>
      <c r="Y36" s="13"/>
      <c r="Z36" s="13" t="e">
        <f t="shared" si="17"/>
        <v>#DIV/0!</v>
      </c>
      <c r="AA36" s="7"/>
      <c r="AB36" s="7"/>
      <c r="AC36" s="13" t="e">
        <f t="shared" si="19"/>
        <v>#DIV/0!</v>
      </c>
      <c r="AD36" s="13"/>
      <c r="AE36" s="13"/>
      <c r="AF36" s="13"/>
      <c r="AG36" s="12"/>
      <c r="AH36" s="7">
        <f>AI36+AV36</f>
        <v>0</v>
      </c>
      <c r="AI36" s="7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7">
        <f>AX36+AY36+AZ36+BA36+BB36</f>
        <v>0</v>
      </c>
      <c r="AX36" s="7"/>
      <c r="AY36" s="7"/>
      <c r="AZ36" s="7"/>
      <c r="BA36" s="7"/>
      <c r="BB36" s="7"/>
      <c r="BC36" s="7">
        <f>BD36+BE36+BF36+BG36+BH36+BI36+BJ36</f>
        <v>0</v>
      </c>
      <c r="BD36" s="7"/>
      <c r="BE36" s="7"/>
      <c r="BF36" s="7"/>
      <c r="BG36" s="7"/>
      <c r="BH36" s="7"/>
      <c r="BI36" s="7"/>
      <c r="BJ36" s="13"/>
      <c r="BK36" s="7">
        <f>G36+M36+X36+AH36+AW36+BC36+AG36</f>
        <v>0</v>
      </c>
    </row>
    <row r="37" spans="1:63" x14ac:dyDescent="0.25">
      <c r="A37" s="6"/>
      <c r="B37" s="16">
        <v>852.85299999999995</v>
      </c>
      <c r="C37" s="17" t="s">
        <v>85</v>
      </c>
      <c r="D37" s="6"/>
      <c r="E37" s="6"/>
      <c r="F37" s="9">
        <f>G37+M37+X37+AH37+AW37+AG37</f>
        <v>30400</v>
      </c>
      <c r="G37" s="7">
        <f>H37+I37+L37</f>
        <v>0</v>
      </c>
      <c r="H37" s="7"/>
      <c r="I37" s="6"/>
      <c r="J37" s="6"/>
      <c r="K37" s="13" t="e">
        <f t="shared" si="3"/>
        <v>#DIV/0!</v>
      </c>
      <c r="L37" s="7"/>
      <c r="M37" s="7">
        <f>N37+O37+P37+Q37+S37+T37+R37</f>
        <v>0</v>
      </c>
      <c r="N37" s="7"/>
      <c r="O37" s="7"/>
      <c r="P37" s="7"/>
      <c r="Q37" s="7"/>
      <c r="R37" s="7"/>
      <c r="S37" s="27"/>
      <c r="T37" s="45"/>
      <c r="U37" s="13"/>
      <c r="V37" s="45"/>
      <c r="W37" s="13"/>
      <c r="X37" s="13"/>
      <c r="Y37" s="13"/>
      <c r="Z37" s="13" t="e">
        <f t="shared" si="17"/>
        <v>#DIV/0!</v>
      </c>
      <c r="AA37" s="7"/>
      <c r="AB37" s="7"/>
      <c r="AC37" s="13" t="e">
        <f t="shared" si="19"/>
        <v>#DIV/0!</v>
      </c>
      <c r="AD37" s="13"/>
      <c r="AE37" s="13"/>
      <c r="AF37" s="13"/>
      <c r="AG37" s="12"/>
      <c r="AH37" s="7">
        <f>AI37+AV37</f>
        <v>0</v>
      </c>
      <c r="AI37" s="7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7">
        <f>AX37+AY37+AZ37+BA37+BB37</f>
        <v>30400</v>
      </c>
      <c r="AX37" s="7">
        <v>20000</v>
      </c>
      <c r="AY37" s="7">
        <v>10400</v>
      </c>
      <c r="AZ37" s="7"/>
      <c r="BA37" s="7"/>
      <c r="BB37" s="7"/>
      <c r="BC37" s="7">
        <f>BD37+BE37+BF37+BG37+BH37+BI37+BJ37</f>
        <v>0</v>
      </c>
      <c r="BD37" s="7"/>
      <c r="BE37" s="7"/>
      <c r="BF37" s="7"/>
      <c r="BG37" s="7"/>
      <c r="BH37" s="7"/>
      <c r="BI37" s="7"/>
      <c r="BJ37" s="13"/>
      <c r="BK37" s="7">
        <f>G37+M37+X37+AH37+AW37+BC37+AG37</f>
        <v>30400</v>
      </c>
    </row>
    <row r="38" spans="1:63" x14ac:dyDescent="0.25">
      <c r="A38" s="6" t="s">
        <v>67</v>
      </c>
      <c r="B38" s="16"/>
      <c r="C38" s="6" t="s">
        <v>98</v>
      </c>
      <c r="D38" s="6"/>
      <c r="E38" s="6"/>
      <c r="F38" s="9">
        <f>F39+F40+F41+F42+F43+F44</f>
        <v>2599298</v>
      </c>
      <c r="G38" s="9">
        <f t="shared" ref="G38" si="298">G39+G40+G41+G42+G43+G44</f>
        <v>0</v>
      </c>
      <c r="H38" s="9">
        <f t="shared" ref="H38" si="299">H39+H40+H41+H42+H43+H44</f>
        <v>0</v>
      </c>
      <c r="I38" s="9">
        <f t="shared" ref="I38:J38" si="300">I39+I40+I41+I42+I43+I44</f>
        <v>0</v>
      </c>
      <c r="J38" s="9">
        <f t="shared" si="300"/>
        <v>0</v>
      </c>
      <c r="K38" s="13" t="e">
        <f t="shared" si="3"/>
        <v>#DIV/0!</v>
      </c>
      <c r="L38" s="9">
        <f t="shared" ref="L38" si="301">L39+L40+L41+L42+L43+L44</f>
        <v>0</v>
      </c>
      <c r="M38" s="9">
        <f t="shared" ref="M38" si="302">M39+M40+M41+M42+M43+M44</f>
        <v>2078298</v>
      </c>
      <c r="N38" s="9">
        <f t="shared" ref="N38" si="303">N39+N40+N41+N42+N43+N44</f>
        <v>0</v>
      </c>
      <c r="O38" s="9">
        <f t="shared" ref="O38" si="304">O39+O40+O41+O42+O43+O44</f>
        <v>12000</v>
      </c>
      <c r="P38" s="9">
        <f t="shared" ref="P38" si="305">P39+P40+P41+P42+P43+P44</f>
        <v>398498</v>
      </c>
      <c r="Q38" s="9">
        <f t="shared" ref="Q38" si="306">Q39+Q40+Q41+Q42+Q43+Q44</f>
        <v>0</v>
      </c>
      <c r="R38" s="9">
        <f t="shared" ref="R38" si="307">R39+R40+R41+R42+R43+R44</f>
        <v>0</v>
      </c>
      <c r="S38" s="9">
        <f t="shared" ref="S38" si="308">S39+S40+S41+S42+S43+S44</f>
        <v>6000</v>
      </c>
      <c r="T38" s="9">
        <f t="shared" ref="T38" si="309">T39+T40+T41+T42+T43+T44</f>
        <v>1661800</v>
      </c>
      <c r="U38" s="9">
        <f t="shared" ref="U38" si="310">U39+U40+U41+U42+U43+U44</f>
        <v>0</v>
      </c>
      <c r="V38" s="9">
        <f t="shared" ref="V38" si="311">V39+V40+V41+V42+V43+V44</f>
        <v>0</v>
      </c>
      <c r="W38" s="9">
        <f t="shared" ref="W38" si="312">W39+W40+W41+W42+W43+W44</f>
        <v>0</v>
      </c>
      <c r="X38" s="9">
        <f t="shared" ref="X38:Y38" si="313">X39+X40+X41+X42+X43+X44</f>
        <v>0</v>
      </c>
      <c r="Y38" s="9">
        <f t="shared" si="313"/>
        <v>0</v>
      </c>
      <c r="Z38" s="13" t="e">
        <f t="shared" si="17"/>
        <v>#DIV/0!</v>
      </c>
      <c r="AA38" s="9">
        <f t="shared" ref="AA38:AB38" si="314">AA39+AA40+AA41+AA42+AA43+AA44</f>
        <v>0</v>
      </c>
      <c r="AB38" s="9">
        <f t="shared" si="314"/>
        <v>0</v>
      </c>
      <c r="AC38" s="13" t="e">
        <f t="shared" si="19"/>
        <v>#DIV/0!</v>
      </c>
      <c r="AD38" s="9">
        <f t="shared" ref="AD38:AE38" si="315">AD39+AD40+AD41+AD42+AD43+AD44</f>
        <v>0</v>
      </c>
      <c r="AE38" s="9">
        <f t="shared" si="315"/>
        <v>0</v>
      </c>
      <c r="AF38" s="13" t="e">
        <f t="shared" ref="AF38" si="316">AE38/AD38*100</f>
        <v>#DIV/0!</v>
      </c>
      <c r="AG38" s="9">
        <f t="shared" ref="AG38" si="317">AG39+AG40+AG41+AG42+AG43+AG44</f>
        <v>0</v>
      </c>
      <c r="AH38" s="9">
        <f t="shared" ref="AH38" si="318">AH39+AH40+AH41+AH42+AH43+AH44</f>
        <v>0</v>
      </c>
      <c r="AI38" s="9">
        <f t="shared" ref="AI38" si="319">AI39+AI40+AI41+AI42+AI43+AI44</f>
        <v>0</v>
      </c>
      <c r="AJ38" s="9">
        <f t="shared" ref="AJ38:AK38" si="320">AJ39+AJ40+AJ41+AJ42+AJ43+AJ44</f>
        <v>0</v>
      </c>
      <c r="AK38" s="9">
        <f t="shared" si="320"/>
        <v>0</v>
      </c>
      <c r="AL38" s="13" t="e">
        <f t="shared" ref="AL38" si="321">AK38/AJ38*100</f>
        <v>#DIV/0!</v>
      </c>
      <c r="AM38" s="9">
        <f t="shared" ref="AM38:AN38" si="322">AM39+AM40+AM41+AM42+AM43+AM44</f>
        <v>0</v>
      </c>
      <c r="AN38" s="9">
        <f t="shared" si="322"/>
        <v>0</v>
      </c>
      <c r="AO38" s="13" t="e">
        <f t="shared" ref="AO38" si="323">AN38/AM38*100</f>
        <v>#DIV/0!</v>
      </c>
      <c r="AP38" s="9">
        <f t="shared" ref="AP38:AQ38" si="324">AP39+AP40+AP41+AP42+AP43+AP44</f>
        <v>0</v>
      </c>
      <c r="AQ38" s="9">
        <f t="shared" si="324"/>
        <v>0</v>
      </c>
      <c r="AR38" s="13" t="e">
        <f t="shared" ref="AR38" si="325">AQ38/AP38*100</f>
        <v>#DIV/0!</v>
      </c>
      <c r="AS38" s="9">
        <f t="shared" ref="AS38:AT38" si="326">AS39+AS40+AS41+AS42+AS43+AS44</f>
        <v>0</v>
      </c>
      <c r="AT38" s="9">
        <f t="shared" si="326"/>
        <v>0</v>
      </c>
      <c r="AU38" s="13" t="e">
        <f t="shared" ref="AU38" si="327">AT38/AS38*100</f>
        <v>#DIV/0!</v>
      </c>
      <c r="AV38" s="9">
        <f t="shared" ref="AV38" si="328">AV39+AV40+AV41+AV42+AV43+AV44</f>
        <v>0</v>
      </c>
      <c r="AW38" s="9">
        <f t="shared" ref="AW38" si="329">AW39+AW40+AW41+AW42+AW43+AW44</f>
        <v>521000</v>
      </c>
      <c r="AX38" s="9">
        <f t="shared" ref="AX38" si="330">AX39+AX40+AX41+AX42+AX43+AX44</f>
        <v>501000</v>
      </c>
      <c r="AY38" s="9">
        <f t="shared" ref="AY38" si="331">AY39+AY40+AY41+AY42+AY43+AY44</f>
        <v>20000</v>
      </c>
      <c r="AZ38" s="9">
        <f t="shared" ref="AZ38" si="332">AZ39+AZ40+AZ41+AZ42+AZ43+AZ44</f>
        <v>0</v>
      </c>
      <c r="BA38" s="9">
        <f t="shared" ref="BA38" si="333">BA39+BA40+BA41+BA42+BA43+BA44</f>
        <v>0</v>
      </c>
      <c r="BB38" s="9">
        <f t="shared" ref="BB38" si="334">BB39+BB40+BB41+BB42+BB43+BB44</f>
        <v>0</v>
      </c>
      <c r="BC38" s="9">
        <f t="shared" ref="BC38" si="335">BC39+BC40+BC41+BC42+BC43+BC44</f>
        <v>1623000</v>
      </c>
      <c r="BD38" s="9">
        <f t="shared" ref="BD38" si="336">BD39+BD40+BD41+BD42+BD43+BD44</f>
        <v>495000</v>
      </c>
      <c r="BE38" s="9">
        <f t="shared" ref="BE38" si="337">BE39+BE40+BE41+BE42+BE43+BE44</f>
        <v>0</v>
      </c>
      <c r="BF38" s="9">
        <f t="shared" ref="BF38" si="338">BF39+BF40+BF41+BF42+BF43+BF44</f>
        <v>0</v>
      </c>
      <c r="BG38" s="9">
        <f t="shared" ref="BG38" si="339">BG39+BG40+BG41+BG42+BG43+BG44</f>
        <v>0</v>
      </c>
      <c r="BH38" s="9">
        <f t="shared" ref="BH38" si="340">BH39+BH40+BH41+BH42+BH43+BH44</f>
        <v>103400</v>
      </c>
      <c r="BI38" s="9">
        <f t="shared" ref="BI38" si="341">BI39+BI40+BI41+BI42+BI43+BI44</f>
        <v>1012600</v>
      </c>
      <c r="BJ38" s="9">
        <f t="shared" ref="BJ38" si="342">BJ39+BJ40+BJ41+BJ42+BJ43+BJ44</f>
        <v>12000</v>
      </c>
      <c r="BK38" s="9">
        <f t="shared" ref="BK38" si="343">BK39+BK40+BK41+BK42+BK43+BK44</f>
        <v>4222298</v>
      </c>
    </row>
    <row r="39" spans="1:63" x14ac:dyDescent="0.25">
      <c r="B39" s="16">
        <v>244</v>
      </c>
      <c r="C39" s="17" t="s">
        <v>41</v>
      </c>
      <c r="D39" s="6"/>
      <c r="E39" s="6"/>
      <c r="F39" s="9">
        <f t="shared" ref="F39:F44" si="344">G39+M39+X39+AH39+AW39+AG39</f>
        <v>2078298</v>
      </c>
      <c r="G39" s="7">
        <f t="shared" ref="G39:G44" si="345">H39+I39+L39</f>
        <v>0</v>
      </c>
      <c r="H39" s="7"/>
      <c r="I39" s="7"/>
      <c r="J39" s="7"/>
      <c r="K39" s="13" t="e">
        <f t="shared" si="3"/>
        <v>#DIV/0!</v>
      </c>
      <c r="L39" s="7"/>
      <c r="M39" s="7">
        <f t="shared" ref="M39:M46" si="346">N39+O39+P39+Q39+S39+T39+R39</f>
        <v>2078298</v>
      </c>
      <c r="N39" s="7"/>
      <c r="O39" s="7">
        <v>12000</v>
      </c>
      <c r="P39" s="7">
        <f>85498-12000+80000+300000-100000+60000+40000-55000</f>
        <v>398498</v>
      </c>
      <c r="Q39" s="7"/>
      <c r="R39" s="7">
        <f>10000-10000</f>
        <v>0</v>
      </c>
      <c r="S39" s="27">
        <v>6000</v>
      </c>
      <c r="T39" s="45">
        <f>5000+1618800+12924.66+15000+75.34+10000</f>
        <v>1661800</v>
      </c>
      <c r="U39" s="13"/>
      <c r="V39" s="45"/>
      <c r="W39" s="13"/>
      <c r="X39" s="13">
        <f>AA39</f>
        <v>0</v>
      </c>
      <c r="Y39" s="13">
        <f>AB39</f>
        <v>0</v>
      </c>
      <c r="Z39" s="13" t="e">
        <f t="shared" si="17"/>
        <v>#DIV/0!</v>
      </c>
      <c r="AA39" s="7"/>
      <c r="AB39" s="7"/>
      <c r="AC39" s="13" t="e">
        <f t="shared" si="19"/>
        <v>#DIV/0!</v>
      </c>
      <c r="AD39" s="13"/>
      <c r="AE39" s="13"/>
      <c r="AF39" s="13"/>
      <c r="AG39" s="12"/>
      <c r="AH39" s="7">
        <f>AI39+AV39</f>
        <v>0</v>
      </c>
      <c r="AI39" s="7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7">
        <f t="shared" ref="AW39:AW44" si="347">AX39+AY39+AZ39+BA39+BB39</f>
        <v>0</v>
      </c>
      <c r="AX39" s="7"/>
      <c r="AY39" s="7"/>
      <c r="AZ39" s="7"/>
      <c r="BA39" s="7"/>
      <c r="BB39" s="7"/>
      <c r="BC39" s="7">
        <f t="shared" ref="BC39:BC44" si="348">BD39+BE39+BF39+BG39+BH39+BI39+BJ39</f>
        <v>1611000</v>
      </c>
      <c r="BD39" s="7">
        <f>198000+1618800-100000-1618800+297000+100000</f>
        <v>495000</v>
      </c>
      <c r="BE39" s="7">
        <f>40000-40000</f>
        <v>0</v>
      </c>
      <c r="BF39" s="7"/>
      <c r="BG39" s="7"/>
      <c r="BH39" s="7">
        <f>30000+50000+50000-30000+3400</f>
        <v>103400</v>
      </c>
      <c r="BI39" s="45">
        <f>1024600-12000</f>
        <v>1012600</v>
      </c>
      <c r="BJ39" s="13"/>
      <c r="BK39" s="7">
        <f t="shared" ref="BK39:BK44" si="349">G39+M39+X39+AH39+AW39+BC39+AG39</f>
        <v>3689298</v>
      </c>
    </row>
    <row r="40" spans="1:63" x14ac:dyDescent="0.25">
      <c r="A40" s="6"/>
      <c r="B40" s="16">
        <v>245</v>
      </c>
      <c r="C40" s="6" t="s">
        <v>88</v>
      </c>
      <c r="D40" s="6"/>
      <c r="E40" s="6"/>
      <c r="F40" s="9">
        <f t="shared" si="344"/>
        <v>0</v>
      </c>
      <c r="G40" s="7">
        <f t="shared" si="345"/>
        <v>0</v>
      </c>
      <c r="H40" s="7"/>
      <c r="I40" s="6"/>
      <c r="J40" s="6"/>
      <c r="K40" s="13" t="e">
        <f t="shared" si="3"/>
        <v>#DIV/0!</v>
      </c>
      <c r="L40" s="7"/>
      <c r="M40" s="7">
        <f t="shared" si="346"/>
        <v>0</v>
      </c>
      <c r="N40" s="7"/>
      <c r="O40" s="7"/>
      <c r="P40" s="7"/>
      <c r="Q40" s="7"/>
      <c r="R40" s="7"/>
      <c r="S40" s="45"/>
      <c r="T40" s="45"/>
      <c r="U40" s="13"/>
      <c r="V40" s="45"/>
      <c r="W40" s="13"/>
      <c r="X40" s="13"/>
      <c r="Y40" s="13"/>
      <c r="Z40" s="13" t="e">
        <f t="shared" si="17"/>
        <v>#DIV/0!</v>
      </c>
      <c r="AA40" s="7"/>
      <c r="AB40" s="7"/>
      <c r="AC40" s="13" t="e">
        <f t="shared" si="19"/>
        <v>#DIV/0!</v>
      </c>
      <c r="AD40" s="13"/>
      <c r="AE40" s="13"/>
      <c r="AF40" s="13"/>
      <c r="AG40" s="12"/>
      <c r="AH40" s="7">
        <f>AI40+AV40</f>
        <v>0</v>
      </c>
      <c r="AI40" s="7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7">
        <f t="shared" si="347"/>
        <v>0</v>
      </c>
      <c r="AX40" s="7"/>
      <c r="AY40" s="7"/>
      <c r="AZ40" s="7"/>
      <c r="BA40" s="7"/>
      <c r="BB40" s="7"/>
      <c r="BC40" s="7">
        <f t="shared" si="348"/>
        <v>0</v>
      </c>
      <c r="BD40" s="7"/>
      <c r="BE40" s="7"/>
      <c r="BF40" s="7"/>
      <c r="BG40" s="7"/>
      <c r="BH40" s="7"/>
      <c r="BI40" s="45"/>
      <c r="BJ40" s="13"/>
      <c r="BK40" s="7">
        <f t="shared" si="349"/>
        <v>0</v>
      </c>
    </row>
    <row r="41" spans="1:63" x14ac:dyDescent="0.25">
      <c r="A41" s="6"/>
      <c r="B41" s="16">
        <v>350</v>
      </c>
      <c r="C41" s="6" t="s">
        <v>109</v>
      </c>
      <c r="D41" s="6"/>
      <c r="E41" s="6"/>
      <c r="F41" s="9">
        <f t="shared" si="344"/>
        <v>0</v>
      </c>
      <c r="G41" s="7">
        <f t="shared" si="345"/>
        <v>0</v>
      </c>
      <c r="H41" s="7"/>
      <c r="I41" s="6"/>
      <c r="J41" s="6"/>
      <c r="K41" s="13" t="e">
        <f t="shared" si="3"/>
        <v>#DIV/0!</v>
      </c>
      <c r="L41" s="7"/>
      <c r="M41" s="7">
        <f t="shared" si="346"/>
        <v>0</v>
      </c>
      <c r="N41" s="7"/>
      <c r="O41" s="7"/>
      <c r="P41" s="7"/>
      <c r="Q41" s="7"/>
      <c r="R41" s="7"/>
      <c r="S41" s="45"/>
      <c r="T41" s="45"/>
      <c r="U41" s="13"/>
      <c r="V41" s="45"/>
      <c r="W41" s="13"/>
      <c r="X41" s="13"/>
      <c r="Y41" s="13"/>
      <c r="Z41" s="13" t="e">
        <f t="shared" si="17"/>
        <v>#DIV/0!</v>
      </c>
      <c r="AA41" s="7"/>
      <c r="AB41" s="7"/>
      <c r="AC41" s="13" t="e">
        <f t="shared" si="19"/>
        <v>#DIV/0!</v>
      </c>
      <c r="AD41" s="13"/>
      <c r="AE41" s="13"/>
      <c r="AF41" s="13"/>
      <c r="AG41" s="12"/>
      <c r="AH41" s="7">
        <f>AI41+AV41</f>
        <v>0</v>
      </c>
      <c r="AI41" s="7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7">
        <f t="shared" si="347"/>
        <v>0</v>
      </c>
      <c r="AX41" s="7"/>
      <c r="AY41" s="7"/>
      <c r="AZ41" s="7"/>
      <c r="BA41" s="7"/>
      <c r="BB41" s="7"/>
      <c r="BC41" s="7">
        <f t="shared" si="348"/>
        <v>12000</v>
      </c>
      <c r="BD41" s="7"/>
      <c r="BE41" s="7"/>
      <c r="BF41" s="7"/>
      <c r="BG41" s="7"/>
      <c r="BH41" s="7"/>
      <c r="BI41" s="45"/>
      <c r="BJ41" s="13">
        <f>12000</f>
        <v>12000</v>
      </c>
      <c r="BK41" s="7">
        <f t="shared" si="349"/>
        <v>12000</v>
      </c>
    </row>
    <row r="42" spans="1:63" x14ac:dyDescent="0.25">
      <c r="A42" s="6"/>
      <c r="B42" s="16">
        <v>414</v>
      </c>
      <c r="C42" s="6" t="s">
        <v>90</v>
      </c>
      <c r="D42" s="6"/>
      <c r="E42" s="6"/>
      <c r="F42" s="9">
        <f t="shared" si="344"/>
        <v>0</v>
      </c>
      <c r="G42" s="7">
        <f t="shared" si="345"/>
        <v>0</v>
      </c>
      <c r="H42" s="7"/>
      <c r="I42" s="6"/>
      <c r="J42" s="6"/>
      <c r="K42" s="13" t="e">
        <f t="shared" si="3"/>
        <v>#DIV/0!</v>
      </c>
      <c r="L42" s="7"/>
      <c r="M42" s="7">
        <f t="shared" si="346"/>
        <v>0</v>
      </c>
      <c r="N42" s="7"/>
      <c r="O42" s="7"/>
      <c r="P42" s="7"/>
      <c r="Q42" s="7"/>
      <c r="R42" s="7"/>
      <c r="S42" s="27"/>
      <c r="T42" s="45"/>
      <c r="U42" s="13"/>
      <c r="V42" s="45"/>
      <c r="W42" s="13"/>
      <c r="X42" s="13"/>
      <c r="Y42" s="13"/>
      <c r="Z42" s="13" t="e">
        <f t="shared" si="17"/>
        <v>#DIV/0!</v>
      </c>
      <c r="AA42" s="7"/>
      <c r="AB42" s="7"/>
      <c r="AC42" s="13" t="e">
        <f t="shared" si="19"/>
        <v>#DIV/0!</v>
      </c>
      <c r="AD42" s="13"/>
      <c r="AE42" s="13"/>
      <c r="AF42" s="13"/>
      <c r="AG42" s="12"/>
      <c r="AH42" s="7"/>
      <c r="AI42" s="7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7">
        <f t="shared" si="347"/>
        <v>0</v>
      </c>
      <c r="AX42" s="7"/>
      <c r="AY42" s="7"/>
      <c r="AZ42" s="7"/>
      <c r="BA42" s="7"/>
      <c r="BB42" s="7"/>
      <c r="BC42" s="7">
        <f t="shared" si="348"/>
        <v>0</v>
      </c>
      <c r="BD42" s="7"/>
      <c r="BE42" s="7"/>
      <c r="BF42" s="7"/>
      <c r="BG42" s="7"/>
      <c r="BH42" s="7"/>
      <c r="BI42" s="45"/>
      <c r="BJ42" s="13"/>
      <c r="BK42" s="7">
        <f t="shared" si="349"/>
        <v>0</v>
      </c>
    </row>
    <row r="43" spans="1:63" x14ac:dyDescent="0.25">
      <c r="A43" s="6"/>
      <c r="B43" s="16">
        <v>851</v>
      </c>
      <c r="C43" s="17" t="s">
        <v>84</v>
      </c>
      <c r="D43" s="6"/>
      <c r="E43" s="6"/>
      <c r="F43" s="9">
        <f t="shared" si="344"/>
        <v>501000</v>
      </c>
      <c r="G43" s="7">
        <f t="shared" si="345"/>
        <v>0</v>
      </c>
      <c r="H43" s="7"/>
      <c r="I43" s="6"/>
      <c r="J43" s="6"/>
      <c r="K43" s="13" t="e">
        <f t="shared" si="3"/>
        <v>#DIV/0!</v>
      </c>
      <c r="L43" s="7"/>
      <c r="M43" s="7">
        <f t="shared" si="346"/>
        <v>0</v>
      </c>
      <c r="N43" s="7"/>
      <c r="O43" s="7"/>
      <c r="P43" s="7"/>
      <c r="Q43" s="7"/>
      <c r="R43" s="7"/>
      <c r="S43" s="27"/>
      <c r="T43" s="45"/>
      <c r="U43" s="13"/>
      <c r="V43" s="45"/>
      <c r="W43" s="13"/>
      <c r="X43" s="13"/>
      <c r="Y43" s="13"/>
      <c r="Z43" s="13" t="e">
        <f t="shared" si="17"/>
        <v>#DIV/0!</v>
      </c>
      <c r="AA43" s="7"/>
      <c r="AB43" s="7"/>
      <c r="AC43" s="13" t="e">
        <f t="shared" si="19"/>
        <v>#DIV/0!</v>
      </c>
      <c r="AD43" s="13"/>
      <c r="AE43" s="13"/>
      <c r="AF43" s="13"/>
      <c r="AG43" s="12"/>
      <c r="AH43" s="7">
        <f>AI43+AV43</f>
        <v>0</v>
      </c>
      <c r="AI43" s="7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7">
        <f t="shared" si="347"/>
        <v>501000</v>
      </c>
      <c r="AX43" s="7">
        <f>1000+500000</f>
        <v>501000</v>
      </c>
      <c r="AY43" s="7"/>
      <c r="AZ43" s="7"/>
      <c r="BA43" s="7"/>
      <c r="BB43" s="7"/>
      <c r="BC43" s="7">
        <f t="shared" si="348"/>
        <v>0</v>
      </c>
      <c r="BD43" s="7"/>
      <c r="BE43" s="7"/>
      <c r="BF43" s="7"/>
      <c r="BG43" s="7"/>
      <c r="BH43" s="7"/>
      <c r="BI43" s="7"/>
      <c r="BJ43" s="13"/>
      <c r="BK43" s="7">
        <f t="shared" si="349"/>
        <v>501000</v>
      </c>
    </row>
    <row r="44" spans="1:63" x14ac:dyDescent="0.25">
      <c r="A44" s="6"/>
      <c r="B44" s="16">
        <v>852.85299999999995</v>
      </c>
      <c r="C44" s="17" t="s">
        <v>85</v>
      </c>
      <c r="D44" s="6"/>
      <c r="E44" s="6"/>
      <c r="F44" s="9">
        <f t="shared" si="344"/>
        <v>20000</v>
      </c>
      <c r="G44" s="7">
        <f t="shared" si="345"/>
        <v>0</v>
      </c>
      <c r="H44" s="7"/>
      <c r="I44" s="6"/>
      <c r="J44" s="6"/>
      <c r="K44" s="13" t="e">
        <f t="shared" si="3"/>
        <v>#DIV/0!</v>
      </c>
      <c r="L44" s="7"/>
      <c r="M44" s="7">
        <f t="shared" si="346"/>
        <v>0</v>
      </c>
      <c r="N44" s="7"/>
      <c r="O44" s="7"/>
      <c r="P44" s="7"/>
      <c r="Q44" s="7"/>
      <c r="R44" s="7"/>
      <c r="S44" s="27"/>
      <c r="T44" s="45"/>
      <c r="U44" s="13"/>
      <c r="V44" s="45"/>
      <c r="W44" s="13"/>
      <c r="X44" s="13"/>
      <c r="Y44" s="13"/>
      <c r="Z44" s="13" t="e">
        <f t="shared" si="17"/>
        <v>#DIV/0!</v>
      </c>
      <c r="AA44" s="7"/>
      <c r="AB44" s="7"/>
      <c r="AC44" s="13" t="e">
        <f t="shared" si="19"/>
        <v>#DIV/0!</v>
      </c>
      <c r="AD44" s="13"/>
      <c r="AE44" s="13"/>
      <c r="AF44" s="13"/>
      <c r="AG44" s="12"/>
      <c r="AH44" s="7">
        <f>AI44+AV44</f>
        <v>0</v>
      </c>
      <c r="AI44" s="7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7">
        <f t="shared" si="347"/>
        <v>20000</v>
      </c>
      <c r="AX44" s="7"/>
      <c r="AY44" s="7">
        <f>20000</f>
        <v>20000</v>
      </c>
      <c r="AZ44" s="7"/>
      <c r="BA44" s="7"/>
      <c r="BB44" s="7"/>
      <c r="BC44" s="7">
        <f t="shared" si="348"/>
        <v>0</v>
      </c>
      <c r="BD44" s="7"/>
      <c r="BE44" s="7"/>
      <c r="BF44" s="7"/>
      <c r="BG44" s="7"/>
      <c r="BH44" s="7"/>
      <c r="BI44" s="7"/>
      <c r="BJ44" s="13"/>
      <c r="BK44" s="7">
        <f t="shared" si="349"/>
        <v>20000</v>
      </c>
    </row>
    <row r="45" spans="1:63" x14ac:dyDescent="0.25">
      <c r="A45" s="14" t="s">
        <v>79</v>
      </c>
      <c r="B45" s="30"/>
      <c r="C45" s="24" t="s">
        <v>80</v>
      </c>
      <c r="D45" s="14"/>
      <c r="E45" s="14"/>
      <c r="F45" s="38">
        <f>F46</f>
        <v>0</v>
      </c>
      <c r="G45" s="38">
        <f t="shared" ref="G45:AN45" si="350">G46</f>
        <v>0</v>
      </c>
      <c r="H45" s="38">
        <f t="shared" si="350"/>
        <v>0</v>
      </c>
      <c r="I45" s="38">
        <f t="shared" si="350"/>
        <v>0</v>
      </c>
      <c r="J45" s="38">
        <f t="shared" si="350"/>
        <v>0</v>
      </c>
      <c r="K45" s="38">
        <f t="shared" si="350"/>
        <v>0</v>
      </c>
      <c r="L45" s="38">
        <f t="shared" si="350"/>
        <v>0</v>
      </c>
      <c r="M45" s="11">
        <f t="shared" si="346"/>
        <v>0</v>
      </c>
      <c r="N45" s="38">
        <f t="shared" si="350"/>
        <v>0</v>
      </c>
      <c r="O45" s="38">
        <f t="shared" si="350"/>
        <v>0</v>
      </c>
      <c r="P45" s="38">
        <f t="shared" si="350"/>
        <v>0</v>
      </c>
      <c r="Q45" s="38">
        <f t="shared" si="350"/>
        <v>0</v>
      </c>
      <c r="R45" s="38">
        <f t="shared" si="350"/>
        <v>0</v>
      </c>
      <c r="S45" s="38">
        <f t="shared" si="350"/>
        <v>0</v>
      </c>
      <c r="T45" s="38">
        <f t="shared" si="350"/>
        <v>0</v>
      </c>
      <c r="U45" s="38"/>
      <c r="V45" s="38">
        <f t="shared" si="350"/>
        <v>0</v>
      </c>
      <c r="W45" s="38"/>
      <c r="X45" s="38">
        <f t="shared" si="350"/>
        <v>0</v>
      </c>
      <c r="Y45" s="38">
        <f t="shared" si="350"/>
        <v>0</v>
      </c>
      <c r="Z45" s="38">
        <f t="shared" si="350"/>
        <v>0</v>
      </c>
      <c r="AA45" s="38">
        <f t="shared" si="350"/>
        <v>0</v>
      </c>
      <c r="AB45" s="38">
        <f t="shared" si="350"/>
        <v>0</v>
      </c>
      <c r="AC45" s="38">
        <f t="shared" si="350"/>
        <v>0</v>
      </c>
      <c r="AD45" s="38">
        <f t="shared" si="350"/>
        <v>0</v>
      </c>
      <c r="AE45" s="38">
        <f t="shared" si="350"/>
        <v>0</v>
      </c>
      <c r="AF45" s="38">
        <f t="shared" si="350"/>
        <v>0</v>
      </c>
      <c r="AG45" s="38">
        <f t="shared" si="350"/>
        <v>0</v>
      </c>
      <c r="AH45" s="38">
        <f t="shared" si="350"/>
        <v>0</v>
      </c>
      <c r="AI45" s="38">
        <f t="shared" si="350"/>
        <v>0</v>
      </c>
      <c r="AJ45" s="38">
        <f t="shared" si="350"/>
        <v>0</v>
      </c>
      <c r="AK45" s="38">
        <f t="shared" si="350"/>
        <v>0</v>
      </c>
      <c r="AL45" s="38">
        <f t="shared" si="350"/>
        <v>0</v>
      </c>
      <c r="AM45" s="38">
        <f t="shared" si="350"/>
        <v>0</v>
      </c>
      <c r="AN45" s="38">
        <f t="shared" si="350"/>
        <v>0</v>
      </c>
      <c r="AO45" s="38">
        <f t="shared" ref="AO45:BK45" si="351">AO46</f>
        <v>0</v>
      </c>
      <c r="AP45" s="38">
        <f t="shared" si="351"/>
        <v>0</v>
      </c>
      <c r="AQ45" s="38">
        <f t="shared" si="351"/>
        <v>0</v>
      </c>
      <c r="AR45" s="38">
        <f t="shared" si="351"/>
        <v>0</v>
      </c>
      <c r="AS45" s="38">
        <f t="shared" si="351"/>
        <v>0</v>
      </c>
      <c r="AT45" s="38">
        <f t="shared" si="351"/>
        <v>0</v>
      </c>
      <c r="AU45" s="38">
        <f t="shared" si="351"/>
        <v>0</v>
      </c>
      <c r="AV45" s="38">
        <f t="shared" si="351"/>
        <v>0</v>
      </c>
      <c r="AW45" s="38">
        <f t="shared" si="351"/>
        <v>0</v>
      </c>
      <c r="AX45" s="38">
        <f t="shared" si="351"/>
        <v>0</v>
      </c>
      <c r="AY45" s="38">
        <f t="shared" si="351"/>
        <v>0</v>
      </c>
      <c r="AZ45" s="38">
        <f t="shared" si="351"/>
        <v>0</v>
      </c>
      <c r="BA45" s="38">
        <f t="shared" si="351"/>
        <v>0</v>
      </c>
      <c r="BB45" s="38">
        <f t="shared" si="351"/>
        <v>0</v>
      </c>
      <c r="BC45" s="38">
        <f t="shared" si="351"/>
        <v>0</v>
      </c>
      <c r="BD45" s="38">
        <f t="shared" si="351"/>
        <v>0</v>
      </c>
      <c r="BE45" s="38">
        <f t="shared" si="351"/>
        <v>0</v>
      </c>
      <c r="BF45" s="38">
        <f t="shared" si="351"/>
        <v>0</v>
      </c>
      <c r="BG45" s="38">
        <f t="shared" si="351"/>
        <v>0</v>
      </c>
      <c r="BH45" s="38">
        <f t="shared" si="351"/>
        <v>0</v>
      </c>
      <c r="BI45" s="38">
        <f t="shared" si="351"/>
        <v>0</v>
      </c>
      <c r="BJ45" s="38">
        <f t="shared" si="351"/>
        <v>0</v>
      </c>
      <c r="BK45" s="38">
        <f t="shared" si="351"/>
        <v>0</v>
      </c>
    </row>
    <row r="46" spans="1:63" ht="28.5" x14ac:dyDescent="0.25">
      <c r="A46" s="6" t="s">
        <v>81</v>
      </c>
      <c r="B46" s="16">
        <v>244</v>
      </c>
      <c r="C46" s="17" t="s">
        <v>105</v>
      </c>
      <c r="D46" s="6"/>
      <c r="E46" s="6"/>
      <c r="F46" s="9">
        <f>G46+M46+X46+AH46+AW46+AG46</f>
        <v>0</v>
      </c>
      <c r="G46" s="7">
        <f>H46+I46+L46</f>
        <v>0</v>
      </c>
      <c r="H46" s="7"/>
      <c r="I46" s="6"/>
      <c r="J46" s="6"/>
      <c r="K46" s="13"/>
      <c r="L46" s="7"/>
      <c r="M46" s="7">
        <f t="shared" si="346"/>
        <v>0</v>
      </c>
      <c r="N46" s="7"/>
      <c r="O46" s="7"/>
      <c r="P46" s="7"/>
      <c r="Q46" s="7"/>
      <c r="R46" s="7"/>
      <c r="S46" s="27"/>
      <c r="T46" s="45"/>
      <c r="U46" s="13"/>
      <c r="V46" s="45"/>
      <c r="W46" s="13"/>
      <c r="X46" s="13"/>
      <c r="Y46" s="13"/>
      <c r="Z46" s="13"/>
      <c r="AA46" s="7"/>
      <c r="AB46" s="7"/>
      <c r="AC46" s="13"/>
      <c r="AD46" s="13"/>
      <c r="AE46" s="13"/>
      <c r="AF46" s="13"/>
      <c r="AG46" s="12"/>
      <c r="AH46" s="7"/>
      <c r="AI46" s="7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7"/>
      <c r="AX46" s="7"/>
      <c r="AY46" s="7"/>
      <c r="AZ46" s="7"/>
      <c r="BA46" s="7"/>
      <c r="BB46" s="7"/>
      <c r="BC46" s="7">
        <f>BD46+BE46+BF46+BG46+BH46+BI46+BJ46</f>
        <v>0</v>
      </c>
      <c r="BD46" s="7"/>
      <c r="BE46" s="7"/>
      <c r="BF46" s="7"/>
      <c r="BG46" s="7"/>
      <c r="BH46" s="7"/>
      <c r="BI46" s="7"/>
      <c r="BJ46" s="13"/>
      <c r="BK46" s="7">
        <f>G46+M46+X46+AH46+AW46+BC46+AG46</f>
        <v>0</v>
      </c>
    </row>
    <row r="47" spans="1:63" x14ac:dyDescent="0.25">
      <c r="A47" s="4" t="s">
        <v>68</v>
      </c>
      <c r="B47" s="4"/>
      <c r="C47" s="29" t="s">
        <v>69</v>
      </c>
      <c r="D47" s="29" t="e">
        <f>D48+D53+#REF!+#REF!</f>
        <v>#REF!</v>
      </c>
      <c r="E47" s="29" t="e">
        <f>E48+E53+#REF!+#REF!</f>
        <v>#REF!</v>
      </c>
      <c r="F47" s="11">
        <f>SUM(F48:F55)</f>
        <v>1387600</v>
      </c>
      <c r="G47" s="11">
        <f>SUM(G48:G55)</f>
        <v>627600</v>
      </c>
      <c r="H47" s="11">
        <f>SUM(H48:H55)</f>
        <v>482000</v>
      </c>
      <c r="I47" s="11">
        <f>SUM(I48:I55)</f>
        <v>0</v>
      </c>
      <c r="J47" s="11">
        <f>SUM(J48:J55)</f>
        <v>0</v>
      </c>
      <c r="K47" s="13" t="e">
        <f t="shared" ref="K47:K67" si="352">J47/I47*100</f>
        <v>#DIV/0!</v>
      </c>
      <c r="L47" s="11">
        <f t="shared" ref="L47:T47" si="353">SUM(L48:L55)</f>
        <v>145600</v>
      </c>
      <c r="M47" s="11">
        <f t="shared" si="353"/>
        <v>610000</v>
      </c>
      <c r="N47" s="11">
        <f t="shared" si="353"/>
        <v>0</v>
      </c>
      <c r="O47" s="11">
        <f t="shared" si="353"/>
        <v>0</v>
      </c>
      <c r="P47" s="11">
        <f t="shared" si="353"/>
        <v>0</v>
      </c>
      <c r="Q47" s="11">
        <f t="shared" si="353"/>
        <v>0</v>
      </c>
      <c r="R47" s="11">
        <f t="shared" si="353"/>
        <v>0</v>
      </c>
      <c r="S47" s="11">
        <f t="shared" si="353"/>
        <v>0</v>
      </c>
      <c r="T47" s="11">
        <f t="shared" si="353"/>
        <v>610000</v>
      </c>
      <c r="U47" s="13"/>
      <c r="V47" s="11">
        <f>SUM(V48:V55)</f>
        <v>0</v>
      </c>
      <c r="W47" s="13"/>
      <c r="X47" s="11">
        <f>SUM(X48:X55)</f>
        <v>0</v>
      </c>
      <c r="Y47" s="11">
        <f>SUM(Y48:Y55)</f>
        <v>0</v>
      </c>
      <c r="Z47" s="13" t="e">
        <f t="shared" ref="Z47:Z59" si="354">Y47/X47*100</f>
        <v>#DIV/0!</v>
      </c>
      <c r="AA47" s="11">
        <f>SUM(AA48:AA55)</f>
        <v>0</v>
      </c>
      <c r="AB47" s="11">
        <f>SUM(AB48:AB55)</f>
        <v>0</v>
      </c>
      <c r="AC47" s="13" t="e">
        <f t="shared" ref="AC47:AC59" si="355">AB47/AA47*100</f>
        <v>#DIV/0!</v>
      </c>
      <c r="AD47" s="13"/>
      <c r="AE47" s="13"/>
      <c r="AF47" s="13"/>
      <c r="AG47" s="11">
        <f>SUM(AG48:AG55)</f>
        <v>0</v>
      </c>
      <c r="AH47" s="11">
        <f>SUM(AH48:AH55)</f>
        <v>0</v>
      </c>
      <c r="AI47" s="11">
        <f>SUM(AI48:AI55)</f>
        <v>0</v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11">
        <f t="shared" ref="AV47:BK47" si="356">SUM(AV48:AV55)</f>
        <v>0</v>
      </c>
      <c r="AW47" s="11">
        <f t="shared" si="356"/>
        <v>150000</v>
      </c>
      <c r="AX47" s="7">
        <f t="shared" si="356"/>
        <v>0</v>
      </c>
      <c r="AY47" s="7">
        <f t="shared" si="356"/>
        <v>0</v>
      </c>
      <c r="AZ47" s="7">
        <f t="shared" si="356"/>
        <v>0</v>
      </c>
      <c r="BA47" s="7">
        <f t="shared" si="356"/>
        <v>0</v>
      </c>
      <c r="BB47" s="7">
        <f t="shared" si="356"/>
        <v>150000</v>
      </c>
      <c r="BC47" s="11">
        <f t="shared" si="356"/>
        <v>311000</v>
      </c>
      <c r="BD47" s="11">
        <f t="shared" si="356"/>
        <v>11000</v>
      </c>
      <c r="BE47" s="11">
        <f t="shared" si="356"/>
        <v>0</v>
      </c>
      <c r="BF47" s="11">
        <f t="shared" si="356"/>
        <v>0</v>
      </c>
      <c r="BG47" s="11">
        <f t="shared" si="356"/>
        <v>0</v>
      </c>
      <c r="BH47" s="11">
        <f t="shared" si="356"/>
        <v>0</v>
      </c>
      <c r="BI47" s="11">
        <f t="shared" si="356"/>
        <v>250000</v>
      </c>
      <c r="BJ47" s="11">
        <f t="shared" si="356"/>
        <v>50000</v>
      </c>
      <c r="BK47" s="11">
        <f t="shared" si="356"/>
        <v>1698600</v>
      </c>
    </row>
    <row r="48" spans="1:63" x14ac:dyDescent="0.25">
      <c r="A48" s="6" t="s">
        <v>70</v>
      </c>
      <c r="B48" s="16">
        <v>611</v>
      </c>
      <c r="C48" s="6" t="s">
        <v>71</v>
      </c>
      <c r="D48" s="6"/>
      <c r="E48" s="6"/>
      <c r="F48" s="9">
        <f t="shared" ref="F48:F55" si="357">G48+M48+X48+AH48+AW48+AG48</f>
        <v>1387600</v>
      </c>
      <c r="G48" s="7">
        <f t="shared" ref="G48:G55" si="358">H48+I48+L48</f>
        <v>627600</v>
      </c>
      <c r="H48" s="7">
        <f>2183700-436700-1265000</f>
        <v>482000</v>
      </c>
      <c r="I48" s="6"/>
      <c r="J48" s="6"/>
      <c r="K48" s="13" t="e">
        <f t="shared" si="352"/>
        <v>#DIV/0!</v>
      </c>
      <c r="L48" s="7">
        <f>659400-131800-382000</f>
        <v>145600</v>
      </c>
      <c r="M48" s="7">
        <f t="shared" ref="M48:M55" si="359">N48+O48+P48+Q48+S48+T48+R48</f>
        <v>610000</v>
      </c>
      <c r="N48" s="7"/>
      <c r="O48" s="7"/>
      <c r="P48" s="7"/>
      <c r="Q48" s="7"/>
      <c r="R48" s="7"/>
      <c r="S48" s="7"/>
      <c r="T48" s="7">
        <f>10000+350000+250000</f>
        <v>610000</v>
      </c>
      <c r="U48" s="13"/>
      <c r="V48" s="7"/>
      <c r="W48" s="13"/>
      <c r="X48" s="13">
        <f>AA48</f>
        <v>0</v>
      </c>
      <c r="Y48" s="13">
        <f>AB48</f>
        <v>0</v>
      </c>
      <c r="Z48" s="13" t="e">
        <f t="shared" si="354"/>
        <v>#DIV/0!</v>
      </c>
      <c r="AA48" s="7"/>
      <c r="AB48" s="7"/>
      <c r="AC48" s="13" t="e">
        <f t="shared" si="355"/>
        <v>#DIV/0!</v>
      </c>
      <c r="AD48" s="13"/>
      <c r="AE48" s="13"/>
      <c r="AF48" s="13"/>
      <c r="AG48" s="14"/>
      <c r="AH48" s="7">
        <f>AI48+AV48</f>
        <v>0</v>
      </c>
      <c r="AI48" s="7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7">
        <f t="shared" ref="AW48:AW55" si="360">AX48+AY48+AZ48+BA48+BB48</f>
        <v>150000</v>
      </c>
      <c r="AX48" s="28"/>
      <c r="AY48" s="28"/>
      <c r="AZ48" s="28"/>
      <c r="BA48" s="28"/>
      <c r="BB48" s="28">
        <v>150000</v>
      </c>
      <c r="BC48" s="7">
        <f t="shared" ref="BC48:BC55" si="361">BD48+BE48+BF48+BG48+BH48+BI48+BJ48</f>
        <v>177400</v>
      </c>
      <c r="BD48" s="7">
        <v>11000</v>
      </c>
      <c r="BE48" s="7"/>
      <c r="BF48" s="7"/>
      <c r="BG48" s="7"/>
      <c r="BH48" s="7"/>
      <c r="BI48" s="28">
        <f>16400+100000</f>
        <v>116400</v>
      </c>
      <c r="BJ48" s="28">
        <f>50000</f>
        <v>50000</v>
      </c>
      <c r="BK48" s="7">
        <f t="shared" ref="BK48:BK55" si="362">G48+M48+X48+AH48+AW48+BC48+AG48</f>
        <v>1565000</v>
      </c>
    </row>
    <row r="49" spans="1:63" x14ac:dyDescent="0.25">
      <c r="A49" s="6"/>
      <c r="B49" s="16">
        <v>851</v>
      </c>
      <c r="C49" s="17" t="s">
        <v>87</v>
      </c>
      <c r="D49" s="6"/>
      <c r="E49" s="6"/>
      <c r="F49" s="9">
        <f t="shared" si="357"/>
        <v>0</v>
      </c>
      <c r="G49" s="7">
        <f t="shared" si="358"/>
        <v>0</v>
      </c>
      <c r="H49" s="7"/>
      <c r="I49" s="6"/>
      <c r="J49" s="6"/>
      <c r="K49" s="13" t="e">
        <f t="shared" si="352"/>
        <v>#DIV/0!</v>
      </c>
      <c r="L49" s="7"/>
      <c r="M49" s="7">
        <f t="shared" si="359"/>
        <v>0</v>
      </c>
      <c r="N49" s="7"/>
      <c r="O49" s="7"/>
      <c r="P49" s="7"/>
      <c r="Q49" s="7"/>
      <c r="R49" s="7"/>
      <c r="S49" s="7"/>
      <c r="T49" s="7"/>
      <c r="U49" s="13"/>
      <c r="V49" s="7"/>
      <c r="W49" s="13"/>
      <c r="X49" s="13"/>
      <c r="Y49" s="13"/>
      <c r="Z49" s="13" t="e">
        <f t="shared" si="354"/>
        <v>#DIV/0!</v>
      </c>
      <c r="AA49" s="7"/>
      <c r="AB49" s="7"/>
      <c r="AC49" s="13" t="e">
        <f t="shared" si="355"/>
        <v>#DIV/0!</v>
      </c>
      <c r="AD49" s="13"/>
      <c r="AE49" s="13"/>
      <c r="AF49" s="13"/>
      <c r="AG49" s="14"/>
      <c r="AH49" s="7"/>
      <c r="AI49" s="7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7">
        <f t="shared" si="360"/>
        <v>0</v>
      </c>
      <c r="AX49" s="28"/>
      <c r="AY49" s="28"/>
      <c r="AZ49" s="28"/>
      <c r="BA49" s="28"/>
      <c r="BB49" s="28"/>
      <c r="BC49" s="7">
        <f t="shared" si="361"/>
        <v>0</v>
      </c>
      <c r="BD49" s="7"/>
      <c r="BE49" s="7"/>
      <c r="BF49" s="7"/>
      <c r="BG49" s="7"/>
      <c r="BH49" s="7"/>
      <c r="BI49" s="28"/>
      <c r="BJ49" s="13"/>
      <c r="BK49" s="7">
        <f t="shared" si="362"/>
        <v>0</v>
      </c>
    </row>
    <row r="50" spans="1:63" x14ac:dyDescent="0.25">
      <c r="A50" s="6"/>
      <c r="B50" s="16">
        <v>852</v>
      </c>
      <c r="C50" s="17" t="s">
        <v>85</v>
      </c>
      <c r="D50" s="6"/>
      <c r="E50" s="6"/>
      <c r="F50" s="9">
        <f t="shared" si="357"/>
        <v>0</v>
      </c>
      <c r="G50" s="7">
        <f t="shared" si="358"/>
        <v>0</v>
      </c>
      <c r="H50" s="7"/>
      <c r="I50" s="6"/>
      <c r="J50" s="6"/>
      <c r="K50" s="13" t="e">
        <f t="shared" si="352"/>
        <v>#DIV/0!</v>
      </c>
      <c r="L50" s="7"/>
      <c r="M50" s="7">
        <f t="shared" si="359"/>
        <v>0</v>
      </c>
      <c r="N50" s="7"/>
      <c r="O50" s="7"/>
      <c r="P50" s="7"/>
      <c r="Q50" s="7"/>
      <c r="R50" s="7"/>
      <c r="S50" s="7"/>
      <c r="T50" s="7"/>
      <c r="U50" s="13"/>
      <c r="V50" s="7"/>
      <c r="W50" s="13"/>
      <c r="X50" s="13"/>
      <c r="Y50" s="13"/>
      <c r="Z50" s="13" t="e">
        <f t="shared" si="354"/>
        <v>#DIV/0!</v>
      </c>
      <c r="AA50" s="7"/>
      <c r="AB50" s="7"/>
      <c r="AC50" s="13" t="e">
        <f t="shared" si="355"/>
        <v>#DIV/0!</v>
      </c>
      <c r="AD50" s="13"/>
      <c r="AE50" s="13"/>
      <c r="AF50" s="13"/>
      <c r="AG50" s="14"/>
      <c r="AH50" s="7"/>
      <c r="AI50" s="7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7">
        <f t="shared" si="360"/>
        <v>0</v>
      </c>
      <c r="AX50" s="28"/>
      <c r="AY50" s="28"/>
      <c r="AZ50" s="28"/>
      <c r="BA50" s="28"/>
      <c r="BB50" s="28"/>
      <c r="BC50" s="7">
        <f t="shared" si="361"/>
        <v>0</v>
      </c>
      <c r="BD50" s="7"/>
      <c r="BE50" s="7"/>
      <c r="BF50" s="7"/>
      <c r="BG50" s="7"/>
      <c r="BH50" s="7"/>
      <c r="BI50" s="28"/>
      <c r="BJ50" s="13"/>
      <c r="BK50" s="7">
        <f t="shared" si="362"/>
        <v>0</v>
      </c>
    </row>
    <row r="51" spans="1:63" x14ac:dyDescent="0.25">
      <c r="A51" s="6"/>
      <c r="B51" s="16">
        <v>853</v>
      </c>
      <c r="C51" s="17" t="s">
        <v>86</v>
      </c>
      <c r="D51" s="6"/>
      <c r="E51" s="6"/>
      <c r="F51" s="9">
        <f t="shared" si="357"/>
        <v>0</v>
      </c>
      <c r="G51" s="7">
        <f t="shared" si="358"/>
        <v>0</v>
      </c>
      <c r="H51" s="7"/>
      <c r="I51" s="6"/>
      <c r="J51" s="6"/>
      <c r="K51" s="13" t="e">
        <f t="shared" si="352"/>
        <v>#DIV/0!</v>
      </c>
      <c r="L51" s="7"/>
      <c r="M51" s="7">
        <f t="shared" si="359"/>
        <v>0</v>
      </c>
      <c r="N51" s="7"/>
      <c r="O51" s="7"/>
      <c r="P51" s="7"/>
      <c r="Q51" s="7"/>
      <c r="R51" s="7"/>
      <c r="S51" s="7"/>
      <c r="T51" s="7"/>
      <c r="U51" s="13"/>
      <c r="V51" s="7"/>
      <c r="W51" s="13"/>
      <c r="X51" s="13"/>
      <c r="Y51" s="13"/>
      <c r="Z51" s="13" t="e">
        <f t="shared" si="354"/>
        <v>#DIV/0!</v>
      </c>
      <c r="AA51" s="7"/>
      <c r="AB51" s="7"/>
      <c r="AC51" s="13" t="e">
        <f t="shared" si="355"/>
        <v>#DIV/0!</v>
      </c>
      <c r="AD51" s="13"/>
      <c r="AE51" s="13"/>
      <c r="AF51" s="13"/>
      <c r="AG51" s="14"/>
      <c r="AH51" s="7"/>
      <c r="AI51" s="7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7">
        <f t="shared" si="360"/>
        <v>0</v>
      </c>
      <c r="AX51" s="28"/>
      <c r="AY51" s="28"/>
      <c r="AZ51" s="28"/>
      <c r="BA51" s="28"/>
      <c r="BB51" s="28"/>
      <c r="BC51" s="7">
        <f t="shared" si="361"/>
        <v>0</v>
      </c>
      <c r="BD51" s="7"/>
      <c r="BE51" s="7"/>
      <c r="BF51" s="7"/>
      <c r="BG51" s="7"/>
      <c r="BH51" s="7"/>
      <c r="BI51" s="28"/>
      <c r="BJ51" s="13"/>
      <c r="BK51" s="7">
        <f t="shared" si="362"/>
        <v>0</v>
      </c>
    </row>
    <row r="52" spans="1:63" x14ac:dyDescent="0.25">
      <c r="A52" s="6"/>
      <c r="B52" s="52">
        <v>612</v>
      </c>
      <c r="C52" s="17" t="s">
        <v>89</v>
      </c>
      <c r="D52" s="6"/>
      <c r="E52" s="6"/>
      <c r="F52" s="9">
        <f t="shared" si="357"/>
        <v>0</v>
      </c>
      <c r="G52" s="7">
        <f t="shared" si="358"/>
        <v>0</v>
      </c>
      <c r="H52" s="7"/>
      <c r="I52" s="6"/>
      <c r="J52" s="6"/>
      <c r="K52" s="13" t="e">
        <f t="shared" si="352"/>
        <v>#DIV/0!</v>
      </c>
      <c r="L52" s="7"/>
      <c r="M52" s="7">
        <f t="shared" si="359"/>
        <v>0</v>
      </c>
      <c r="N52" s="7"/>
      <c r="O52" s="7"/>
      <c r="P52" s="7"/>
      <c r="Q52" s="7"/>
      <c r="R52" s="7"/>
      <c r="S52" s="7"/>
      <c r="T52" s="7"/>
      <c r="U52" s="13"/>
      <c r="V52" s="7"/>
      <c r="W52" s="13"/>
      <c r="X52" s="13">
        <f>AA52</f>
        <v>0</v>
      </c>
      <c r="Y52" s="13">
        <f>AB52</f>
        <v>0</v>
      </c>
      <c r="Z52" s="13" t="e">
        <f t="shared" si="354"/>
        <v>#DIV/0!</v>
      </c>
      <c r="AA52" s="7"/>
      <c r="AB52" s="7"/>
      <c r="AC52" s="13" t="e">
        <f t="shared" si="355"/>
        <v>#DIV/0!</v>
      </c>
      <c r="AD52" s="13"/>
      <c r="AE52" s="13"/>
      <c r="AF52" s="13"/>
      <c r="AG52" s="14"/>
      <c r="AH52" s="7">
        <f>AI52+AV52</f>
        <v>0</v>
      </c>
      <c r="AI52" s="7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7">
        <f t="shared" si="360"/>
        <v>0</v>
      </c>
      <c r="AX52" s="7"/>
      <c r="AY52" s="7"/>
      <c r="AZ52" s="7"/>
      <c r="BA52" s="7"/>
      <c r="BB52" s="7"/>
      <c r="BC52" s="7">
        <f t="shared" si="361"/>
        <v>133600</v>
      </c>
      <c r="BD52" s="7"/>
      <c r="BE52" s="7"/>
      <c r="BF52" s="7"/>
      <c r="BG52" s="7"/>
      <c r="BH52" s="7"/>
      <c r="BI52" s="7">
        <v>133600</v>
      </c>
      <c r="BJ52" s="13"/>
      <c r="BK52" s="7">
        <f t="shared" si="362"/>
        <v>133600</v>
      </c>
    </row>
    <row r="53" spans="1:63" x14ac:dyDescent="0.25">
      <c r="A53" s="6" t="s">
        <v>70</v>
      </c>
      <c r="B53" s="16">
        <v>611</v>
      </c>
      <c r="C53" s="6" t="s">
        <v>72</v>
      </c>
      <c r="D53" s="6"/>
      <c r="E53" s="6"/>
      <c r="F53" s="9">
        <f t="shared" si="357"/>
        <v>0</v>
      </c>
      <c r="G53" s="7">
        <f t="shared" si="358"/>
        <v>0</v>
      </c>
      <c r="H53" s="7"/>
      <c r="I53" s="6"/>
      <c r="J53" s="6"/>
      <c r="K53" s="13" t="e">
        <f t="shared" si="352"/>
        <v>#DIV/0!</v>
      </c>
      <c r="L53" s="7"/>
      <c r="M53" s="7">
        <f t="shared" si="359"/>
        <v>0</v>
      </c>
      <c r="N53" s="7"/>
      <c r="O53" s="7"/>
      <c r="P53" s="7"/>
      <c r="Q53" s="7"/>
      <c r="R53" s="7"/>
      <c r="S53" s="7"/>
      <c r="T53" s="7"/>
      <c r="U53" s="13"/>
      <c r="V53" s="7"/>
      <c r="W53" s="13"/>
      <c r="X53" s="13">
        <f>AA53</f>
        <v>0</v>
      </c>
      <c r="Y53" s="13">
        <f>AB53</f>
        <v>0</v>
      </c>
      <c r="Z53" s="13" t="e">
        <f t="shared" si="354"/>
        <v>#DIV/0!</v>
      </c>
      <c r="AA53" s="7"/>
      <c r="AB53" s="7"/>
      <c r="AC53" s="13" t="e">
        <f t="shared" si="355"/>
        <v>#DIV/0!</v>
      </c>
      <c r="AD53" s="13"/>
      <c r="AE53" s="13"/>
      <c r="AF53" s="13"/>
      <c r="AG53" s="14"/>
      <c r="AH53" s="7">
        <f>AI53+AV53</f>
        <v>0</v>
      </c>
      <c r="AI53" s="7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7">
        <f t="shared" si="360"/>
        <v>0</v>
      </c>
      <c r="AX53" s="7"/>
      <c r="AY53" s="7"/>
      <c r="AZ53" s="7"/>
      <c r="BA53" s="7"/>
      <c r="BB53" s="7"/>
      <c r="BC53" s="7">
        <f t="shared" si="361"/>
        <v>0</v>
      </c>
      <c r="BD53" s="7"/>
      <c r="BE53" s="7"/>
      <c r="BF53" s="7"/>
      <c r="BG53" s="7"/>
      <c r="BH53" s="7"/>
      <c r="BI53" s="7"/>
      <c r="BJ53" s="13"/>
      <c r="BK53" s="7">
        <f t="shared" si="362"/>
        <v>0</v>
      </c>
    </row>
    <row r="54" spans="1:63" x14ac:dyDescent="0.25">
      <c r="A54" s="6"/>
      <c r="B54" s="16">
        <v>851</v>
      </c>
      <c r="C54" s="17" t="s">
        <v>84</v>
      </c>
      <c r="D54" s="6"/>
      <c r="E54" s="6"/>
      <c r="F54" s="9">
        <f t="shared" si="357"/>
        <v>0</v>
      </c>
      <c r="G54" s="7">
        <f t="shared" si="358"/>
        <v>0</v>
      </c>
      <c r="H54" s="7"/>
      <c r="I54" s="6"/>
      <c r="J54" s="6"/>
      <c r="K54" s="13" t="e">
        <f t="shared" si="352"/>
        <v>#DIV/0!</v>
      </c>
      <c r="L54" s="7"/>
      <c r="M54" s="7">
        <f t="shared" si="359"/>
        <v>0</v>
      </c>
      <c r="N54" s="7"/>
      <c r="O54" s="7"/>
      <c r="P54" s="7"/>
      <c r="Q54" s="7"/>
      <c r="R54" s="7"/>
      <c r="S54" s="7"/>
      <c r="T54" s="7"/>
      <c r="U54" s="13"/>
      <c r="V54" s="7"/>
      <c r="W54" s="13"/>
      <c r="X54" s="13"/>
      <c r="Y54" s="13"/>
      <c r="Z54" s="13" t="e">
        <f t="shared" si="354"/>
        <v>#DIV/0!</v>
      </c>
      <c r="AA54" s="7"/>
      <c r="AB54" s="7"/>
      <c r="AC54" s="13" t="e">
        <f t="shared" si="355"/>
        <v>#DIV/0!</v>
      </c>
      <c r="AD54" s="13"/>
      <c r="AE54" s="13"/>
      <c r="AF54" s="13"/>
      <c r="AG54" s="14"/>
      <c r="AH54" s="7"/>
      <c r="AI54" s="7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7">
        <f t="shared" si="360"/>
        <v>0</v>
      </c>
      <c r="AX54" s="7"/>
      <c r="AY54" s="7"/>
      <c r="AZ54" s="7"/>
      <c r="BA54" s="7"/>
      <c r="BB54" s="7"/>
      <c r="BC54" s="7">
        <f t="shared" si="361"/>
        <v>0</v>
      </c>
      <c r="BD54" s="7"/>
      <c r="BE54" s="7"/>
      <c r="BF54" s="7"/>
      <c r="BG54" s="7"/>
      <c r="BH54" s="7"/>
      <c r="BI54" s="7"/>
      <c r="BJ54" s="13"/>
      <c r="BK54" s="7">
        <f t="shared" si="362"/>
        <v>0</v>
      </c>
    </row>
    <row r="55" spans="1:63" x14ac:dyDescent="0.25">
      <c r="A55" s="6"/>
      <c r="B55" s="16">
        <v>852</v>
      </c>
      <c r="C55" s="17" t="s">
        <v>85</v>
      </c>
      <c r="D55" s="6"/>
      <c r="E55" s="6"/>
      <c r="F55" s="9">
        <f t="shared" si="357"/>
        <v>0</v>
      </c>
      <c r="G55" s="7">
        <f t="shared" si="358"/>
        <v>0</v>
      </c>
      <c r="H55" s="7"/>
      <c r="I55" s="6"/>
      <c r="J55" s="6"/>
      <c r="K55" s="13" t="e">
        <f t="shared" si="352"/>
        <v>#DIV/0!</v>
      </c>
      <c r="L55" s="7"/>
      <c r="M55" s="7">
        <f t="shared" si="359"/>
        <v>0</v>
      </c>
      <c r="N55" s="7"/>
      <c r="O55" s="7"/>
      <c r="P55" s="7"/>
      <c r="Q55" s="7"/>
      <c r="R55" s="7"/>
      <c r="S55" s="7"/>
      <c r="T55" s="7"/>
      <c r="U55" s="13"/>
      <c r="V55" s="7"/>
      <c r="W55" s="13"/>
      <c r="X55" s="13"/>
      <c r="Y55" s="13"/>
      <c r="Z55" s="13" t="e">
        <f t="shared" si="354"/>
        <v>#DIV/0!</v>
      </c>
      <c r="AA55" s="7"/>
      <c r="AB55" s="7"/>
      <c r="AC55" s="13" t="e">
        <f t="shared" si="355"/>
        <v>#DIV/0!</v>
      </c>
      <c r="AD55" s="13"/>
      <c r="AE55" s="13"/>
      <c r="AF55" s="13"/>
      <c r="AG55" s="14"/>
      <c r="AH55" s="7"/>
      <c r="AI55" s="7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7">
        <f t="shared" si="360"/>
        <v>0</v>
      </c>
      <c r="AX55" s="7"/>
      <c r="AY55" s="7"/>
      <c r="AZ55" s="7"/>
      <c r="BA55" s="7"/>
      <c r="BB55" s="7"/>
      <c r="BC55" s="7">
        <f t="shared" si="361"/>
        <v>0</v>
      </c>
      <c r="BD55" s="7"/>
      <c r="BE55" s="7"/>
      <c r="BF55" s="7"/>
      <c r="BG55" s="7"/>
      <c r="BH55" s="7"/>
      <c r="BI55" s="7"/>
      <c r="BJ55" s="13"/>
      <c r="BK55" s="7">
        <f t="shared" si="362"/>
        <v>0</v>
      </c>
    </row>
    <row r="56" spans="1:63" x14ac:dyDescent="0.25">
      <c r="A56" s="31">
        <v>1000</v>
      </c>
      <c r="B56" s="30"/>
      <c r="C56" s="14" t="s">
        <v>73</v>
      </c>
      <c r="D56" s="14" t="e">
        <f>#REF!</f>
        <v>#REF!</v>
      </c>
      <c r="E56" s="14" t="e">
        <f>#REF!</f>
        <v>#REF!</v>
      </c>
      <c r="F56" s="11">
        <f>SUM(F57:F57)</f>
        <v>120000</v>
      </c>
      <c r="G56" s="11">
        <f>SUM(G57:G57)</f>
        <v>0</v>
      </c>
      <c r="H56" s="11">
        <f>SUM(H57:H57)</f>
        <v>0</v>
      </c>
      <c r="I56" s="11">
        <f>SUM(I57:I57)</f>
        <v>0</v>
      </c>
      <c r="J56" s="11">
        <f>SUM(J57:J57)</f>
        <v>0</v>
      </c>
      <c r="K56" s="13" t="e">
        <f t="shared" si="352"/>
        <v>#DIV/0!</v>
      </c>
      <c r="L56" s="11">
        <f t="shared" ref="L56:T56" si="363">SUM(L57:L57)</f>
        <v>0</v>
      </c>
      <c r="M56" s="11">
        <f t="shared" si="363"/>
        <v>0</v>
      </c>
      <c r="N56" s="11">
        <f t="shared" si="363"/>
        <v>0</v>
      </c>
      <c r="O56" s="11">
        <f t="shared" si="363"/>
        <v>0</v>
      </c>
      <c r="P56" s="11">
        <f t="shared" si="363"/>
        <v>0</v>
      </c>
      <c r="Q56" s="11">
        <f t="shared" si="363"/>
        <v>0</v>
      </c>
      <c r="R56" s="11">
        <f t="shared" si="363"/>
        <v>0</v>
      </c>
      <c r="S56" s="11">
        <f t="shared" si="363"/>
        <v>0</v>
      </c>
      <c r="T56" s="11">
        <f t="shared" si="363"/>
        <v>0</v>
      </c>
      <c r="U56" s="13"/>
      <c r="V56" s="11">
        <f>SUM(V57:V57)</f>
        <v>0</v>
      </c>
      <c r="W56" s="13"/>
      <c r="X56" s="11">
        <f>SUM(X57:X57)</f>
        <v>0</v>
      </c>
      <c r="Y56" s="11">
        <f>SUM(Y57:Y57)</f>
        <v>0</v>
      </c>
      <c r="Z56" s="13" t="e">
        <f t="shared" si="354"/>
        <v>#DIV/0!</v>
      </c>
      <c r="AA56" s="11">
        <f>SUM(AA57:AA57)</f>
        <v>0</v>
      </c>
      <c r="AB56" s="11">
        <f>SUM(AB57:AB57)</f>
        <v>0</v>
      </c>
      <c r="AC56" s="13" t="e">
        <f t="shared" si="355"/>
        <v>#DIV/0!</v>
      </c>
      <c r="AD56" s="13"/>
      <c r="AE56" s="13"/>
      <c r="AF56" s="13"/>
      <c r="AG56" s="11">
        <f>SUM(AG57:AG57)</f>
        <v>0</v>
      </c>
      <c r="AH56" s="11">
        <f>SUM(AH57:AH57)</f>
        <v>120000</v>
      </c>
      <c r="AI56" s="11">
        <f>SUM(AI57:AI57)</f>
        <v>0</v>
      </c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1">
        <f t="shared" ref="AV56:BI56" si="364">SUM(AV57:AV57)</f>
        <v>120000</v>
      </c>
      <c r="AW56" s="11">
        <f t="shared" si="364"/>
        <v>0</v>
      </c>
      <c r="AX56" s="7">
        <f t="shared" si="364"/>
        <v>0</v>
      </c>
      <c r="AY56" s="7">
        <f t="shared" si="364"/>
        <v>0</v>
      </c>
      <c r="AZ56" s="7">
        <f t="shared" si="364"/>
        <v>0</v>
      </c>
      <c r="BA56" s="7">
        <f t="shared" si="364"/>
        <v>0</v>
      </c>
      <c r="BB56" s="7">
        <f t="shared" si="364"/>
        <v>0</v>
      </c>
      <c r="BC56" s="11">
        <f t="shared" si="364"/>
        <v>0</v>
      </c>
      <c r="BD56" s="11">
        <f t="shared" si="364"/>
        <v>0</v>
      </c>
      <c r="BE56" s="11">
        <f t="shared" si="364"/>
        <v>0</v>
      </c>
      <c r="BF56" s="11">
        <f t="shared" si="364"/>
        <v>0</v>
      </c>
      <c r="BG56" s="11">
        <f t="shared" si="364"/>
        <v>0</v>
      </c>
      <c r="BH56" s="11">
        <f t="shared" si="364"/>
        <v>0</v>
      </c>
      <c r="BI56" s="11">
        <f t="shared" si="364"/>
        <v>0</v>
      </c>
      <c r="BJ56" s="12"/>
      <c r="BK56" s="11">
        <f>SUM(BK57:BK57)</f>
        <v>120000</v>
      </c>
    </row>
    <row r="57" spans="1:63" x14ac:dyDescent="0.25">
      <c r="A57" s="32">
        <v>1001</v>
      </c>
      <c r="B57" s="16">
        <v>321</v>
      </c>
      <c r="C57" s="6" t="s">
        <v>74</v>
      </c>
      <c r="D57" s="14"/>
      <c r="E57" s="14"/>
      <c r="F57" s="9">
        <f>G57+M57+X57+AH57+AW57+AG57</f>
        <v>120000</v>
      </c>
      <c r="G57" s="7">
        <f>H57+I57+L57</f>
        <v>0</v>
      </c>
      <c r="H57" s="11"/>
      <c r="I57" s="6"/>
      <c r="J57" s="6"/>
      <c r="K57" s="13" t="e">
        <f t="shared" si="352"/>
        <v>#DIV/0!</v>
      </c>
      <c r="L57" s="11"/>
      <c r="M57" s="7">
        <f>N57+O57+P57+Q57+S57+T57+R57</f>
        <v>0</v>
      </c>
      <c r="N57" s="11"/>
      <c r="O57" s="11"/>
      <c r="P57" s="11"/>
      <c r="Q57" s="11"/>
      <c r="R57" s="12"/>
      <c r="S57" s="11"/>
      <c r="T57" s="11"/>
      <c r="U57" s="13"/>
      <c r="V57" s="11"/>
      <c r="W57" s="13"/>
      <c r="X57" s="13">
        <f t="shared" ref="X57:Y57" si="365">AA57</f>
        <v>0</v>
      </c>
      <c r="Y57" s="13">
        <f t="shared" si="365"/>
        <v>0</v>
      </c>
      <c r="Z57" s="13" t="e">
        <f t="shared" si="354"/>
        <v>#DIV/0!</v>
      </c>
      <c r="AA57" s="12"/>
      <c r="AB57" s="12"/>
      <c r="AC57" s="13" t="e">
        <f t="shared" si="355"/>
        <v>#DIV/0!</v>
      </c>
      <c r="AD57" s="13"/>
      <c r="AE57" s="13"/>
      <c r="AF57" s="13"/>
      <c r="AG57" s="14"/>
      <c r="AH57" s="7">
        <f>AI57+AV57</f>
        <v>120000</v>
      </c>
      <c r="AI57" s="7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7">
        <v>120000</v>
      </c>
      <c r="AW57" s="7">
        <f>AX57+AY57+AZ57+BA57+BB57</f>
        <v>0</v>
      </c>
      <c r="AX57" s="7"/>
      <c r="AY57" s="7"/>
      <c r="AZ57" s="7"/>
      <c r="BA57" s="7"/>
      <c r="BB57" s="7"/>
      <c r="BC57" s="7">
        <f>BD57+BE57+BF57+BG57+BH57+BI57+BJ57</f>
        <v>0</v>
      </c>
      <c r="BD57" s="11"/>
      <c r="BE57" s="11"/>
      <c r="BF57" s="11"/>
      <c r="BG57" s="11"/>
      <c r="BH57" s="11"/>
      <c r="BI57" s="11"/>
      <c r="BJ57" s="12"/>
      <c r="BK57" s="7">
        <f>G57+M57+X57+AH57+AW57+BC57+AG57</f>
        <v>120000</v>
      </c>
    </row>
    <row r="58" spans="1:63" x14ac:dyDescent="0.25">
      <c r="A58" s="31">
        <v>1100</v>
      </c>
      <c r="B58" s="31"/>
      <c r="C58" s="14" t="s">
        <v>75</v>
      </c>
      <c r="D58" s="33"/>
      <c r="E58" s="33"/>
      <c r="F58" s="11">
        <f>F59+F60</f>
        <v>47000</v>
      </c>
      <c r="G58" s="34">
        <f>G59</f>
        <v>0</v>
      </c>
      <c r="H58" s="34">
        <f>H59</f>
        <v>0</v>
      </c>
      <c r="I58" s="34">
        <f>I59</f>
        <v>0</v>
      </c>
      <c r="J58" s="34">
        <f>J59</f>
        <v>0</v>
      </c>
      <c r="K58" s="13" t="e">
        <f t="shared" si="352"/>
        <v>#DIV/0!</v>
      </c>
      <c r="L58" s="34">
        <f t="shared" ref="L58:T58" si="366">L59</f>
        <v>0</v>
      </c>
      <c r="M58" s="34">
        <f t="shared" si="366"/>
        <v>47000</v>
      </c>
      <c r="N58" s="34">
        <f t="shared" si="366"/>
        <v>0</v>
      </c>
      <c r="O58" s="34">
        <f t="shared" si="366"/>
        <v>0</v>
      </c>
      <c r="P58" s="34">
        <f t="shared" si="366"/>
        <v>0</v>
      </c>
      <c r="Q58" s="34">
        <f t="shared" si="366"/>
        <v>0</v>
      </c>
      <c r="R58" s="34">
        <f t="shared" si="366"/>
        <v>0</v>
      </c>
      <c r="S58" s="34">
        <f t="shared" si="366"/>
        <v>0</v>
      </c>
      <c r="T58" s="34">
        <f t="shared" si="366"/>
        <v>47000</v>
      </c>
      <c r="U58" s="35"/>
      <c r="V58" s="34">
        <f>V59</f>
        <v>0</v>
      </c>
      <c r="W58" s="35"/>
      <c r="X58" s="34">
        <f>X59</f>
        <v>0</v>
      </c>
      <c r="Y58" s="34">
        <f>Y59</f>
        <v>0</v>
      </c>
      <c r="Z58" s="13" t="e">
        <f t="shared" si="354"/>
        <v>#DIV/0!</v>
      </c>
      <c r="AA58" s="34">
        <f>AA59</f>
        <v>0</v>
      </c>
      <c r="AB58" s="34">
        <f>AB59</f>
        <v>0</v>
      </c>
      <c r="AC58" s="13" t="e">
        <f t="shared" si="355"/>
        <v>#DIV/0!</v>
      </c>
      <c r="AD58" s="35"/>
      <c r="AE58" s="35"/>
      <c r="AF58" s="35"/>
      <c r="AG58" s="34">
        <f>AG59</f>
        <v>0</v>
      </c>
      <c r="AH58" s="34">
        <f>AH59</f>
        <v>0</v>
      </c>
      <c r="AI58" s="34">
        <f>AI59</f>
        <v>0</v>
      </c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4">
        <f>AV59</f>
        <v>0</v>
      </c>
      <c r="AW58" s="34">
        <f>SUM(AW59:AW60)</f>
        <v>0</v>
      </c>
      <c r="AX58" s="34">
        <f t="shared" ref="AX58:BB58" si="367">SUM(AX59:AX60)</f>
        <v>0</v>
      </c>
      <c r="AY58" s="34">
        <f t="shared" si="367"/>
        <v>0</v>
      </c>
      <c r="AZ58" s="34">
        <f t="shared" si="367"/>
        <v>0</v>
      </c>
      <c r="BA58" s="34">
        <f t="shared" si="367"/>
        <v>0</v>
      </c>
      <c r="BB58" s="34">
        <f t="shared" si="367"/>
        <v>0</v>
      </c>
      <c r="BC58" s="34">
        <f t="shared" ref="BC58" si="368">SUM(BC59:BC60)</f>
        <v>43000</v>
      </c>
      <c r="BD58" s="34">
        <f t="shared" ref="BD58" si="369">SUM(BD59:BD60)</f>
        <v>0</v>
      </c>
      <c r="BE58" s="34">
        <f t="shared" ref="BE58" si="370">SUM(BE59:BE60)</f>
        <v>0</v>
      </c>
      <c r="BF58" s="34">
        <f>BF59</f>
        <v>0</v>
      </c>
      <c r="BG58" s="34">
        <f t="shared" ref="BG58" si="371">SUM(BG59:BG60)</f>
        <v>0</v>
      </c>
      <c r="BH58" s="34">
        <f t="shared" ref="BH58" si="372">SUM(BH59:BH60)</f>
        <v>0</v>
      </c>
      <c r="BI58" s="34">
        <f t="shared" ref="BI58" si="373">SUM(BI59:BI60)</f>
        <v>30000</v>
      </c>
      <c r="BJ58" s="34">
        <f t="shared" ref="BJ58" si="374">SUM(BJ59:BJ60)</f>
        <v>13000</v>
      </c>
      <c r="BK58" s="34">
        <f t="shared" ref="BK58" si="375">SUM(BK59:BK60)</f>
        <v>90000</v>
      </c>
    </row>
    <row r="59" spans="1:63" x14ac:dyDescent="0.25">
      <c r="A59" s="32">
        <v>1101</v>
      </c>
      <c r="B59" s="16">
        <v>244</v>
      </c>
      <c r="C59" s="6" t="s">
        <v>76</v>
      </c>
      <c r="D59" s="33"/>
      <c r="E59" s="33"/>
      <c r="F59" s="7">
        <f>G59+M59+X59+AH59+AW59+AG59</f>
        <v>47000</v>
      </c>
      <c r="G59" s="7">
        <f>H59+I59+L59</f>
        <v>0</v>
      </c>
      <c r="H59" s="36"/>
      <c r="I59" s="33"/>
      <c r="J59" s="33"/>
      <c r="K59" s="13" t="e">
        <f t="shared" si="352"/>
        <v>#DIV/0!</v>
      </c>
      <c r="L59" s="36"/>
      <c r="M59" s="7">
        <f>N59+O59+P59+Q59+S59+T59+R59</f>
        <v>47000</v>
      </c>
      <c r="N59" s="36"/>
      <c r="O59" s="36"/>
      <c r="P59" s="36"/>
      <c r="Q59" s="36"/>
      <c r="R59" s="35"/>
      <c r="S59" s="36">
        <f>500000-500000</f>
        <v>0</v>
      </c>
      <c r="T59" s="36">
        <f>10000+20000+17000</f>
        <v>47000</v>
      </c>
      <c r="U59" s="35"/>
      <c r="V59" s="36"/>
      <c r="W59" s="13"/>
      <c r="X59" s="13">
        <f>AA59</f>
        <v>0</v>
      </c>
      <c r="Y59" s="13">
        <f>AB59</f>
        <v>0</v>
      </c>
      <c r="Z59" s="13" t="e">
        <f t="shared" si="354"/>
        <v>#DIV/0!</v>
      </c>
      <c r="AA59" s="35"/>
      <c r="AB59" s="35"/>
      <c r="AC59" s="13" t="e">
        <f t="shared" si="355"/>
        <v>#DIV/0!</v>
      </c>
      <c r="AD59" s="35"/>
      <c r="AE59" s="35"/>
      <c r="AF59" s="35"/>
      <c r="AG59" s="37"/>
      <c r="AH59" s="7">
        <f>AI59+AV59</f>
        <v>0</v>
      </c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7">
        <f>AX59+AY59+AZ59+BA59+BB59</f>
        <v>0</v>
      </c>
      <c r="AX59" s="36"/>
      <c r="AY59" s="36"/>
      <c r="AZ59" s="36"/>
      <c r="BA59" s="36"/>
      <c r="BB59" s="36"/>
      <c r="BC59" s="7">
        <f>BD59+BE59+BF59+BG59+BH59+BI59+BJ59</f>
        <v>33000</v>
      </c>
      <c r="BD59" s="36"/>
      <c r="BE59" s="36"/>
      <c r="BF59" s="36"/>
      <c r="BG59" s="36"/>
      <c r="BH59" s="36"/>
      <c r="BI59" s="36">
        <f>40000-10000</f>
        <v>30000</v>
      </c>
      <c r="BJ59" s="36">
        <v>3000</v>
      </c>
      <c r="BK59" s="7">
        <f>G59+M59+X59+AH59+AW59+BC59+AG59</f>
        <v>80000</v>
      </c>
    </row>
    <row r="60" spans="1:63" x14ac:dyDescent="0.25">
      <c r="A60" s="32">
        <v>1101</v>
      </c>
      <c r="B60" s="16">
        <v>350</v>
      </c>
      <c r="C60" s="6" t="s">
        <v>76</v>
      </c>
      <c r="D60" s="33"/>
      <c r="E60" s="33"/>
      <c r="F60" s="7">
        <f>G60+M60+X60+AH60+AW60+AG60</f>
        <v>0</v>
      </c>
      <c r="G60" s="7">
        <f>H60+I60+L60</f>
        <v>0</v>
      </c>
      <c r="H60" s="36"/>
      <c r="I60" s="33"/>
      <c r="J60" s="33"/>
      <c r="K60" s="13" t="e">
        <f t="shared" si="352"/>
        <v>#DIV/0!</v>
      </c>
      <c r="L60" s="36"/>
      <c r="M60" s="7">
        <f>N60+O60+P60+Q60+S60+T60+R60</f>
        <v>0</v>
      </c>
      <c r="N60" s="36"/>
      <c r="O60" s="36"/>
      <c r="P60" s="36"/>
      <c r="Q60" s="36"/>
      <c r="R60" s="35"/>
      <c r="S60" s="36"/>
      <c r="T60" s="36"/>
      <c r="U60" s="35"/>
      <c r="V60" s="36"/>
      <c r="W60" s="13"/>
      <c r="X60" s="13"/>
      <c r="Y60" s="13"/>
      <c r="Z60" s="13"/>
      <c r="AA60" s="35"/>
      <c r="AB60" s="35"/>
      <c r="AC60" s="13"/>
      <c r="AD60" s="35"/>
      <c r="AE60" s="35"/>
      <c r="AF60" s="35"/>
      <c r="AG60" s="37"/>
      <c r="AH60" s="7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7">
        <f>AX60+AY60+AZ60+BA60+BB60</f>
        <v>0</v>
      </c>
      <c r="AX60" s="36"/>
      <c r="AY60" s="36"/>
      <c r="AZ60" s="36"/>
      <c r="BA60" s="36"/>
      <c r="BB60" s="36"/>
      <c r="BC60" s="7">
        <f>BD60+BE60+BF60+BG60+BH60+BI60+BJ60</f>
        <v>10000</v>
      </c>
      <c r="BD60" s="36"/>
      <c r="BE60" s="36"/>
      <c r="BF60" s="36"/>
      <c r="BG60" s="36"/>
      <c r="BH60" s="36"/>
      <c r="BI60" s="36"/>
      <c r="BJ60" s="36">
        <v>10000</v>
      </c>
      <c r="BK60" s="7">
        <f>G60+M60+X60+AH60+AW60+BC60+AG60</f>
        <v>10000</v>
      </c>
    </row>
    <row r="61" spans="1:63" x14ac:dyDescent="0.25">
      <c r="A61" s="32">
        <v>1301</v>
      </c>
      <c r="B61" s="16">
        <v>730</v>
      </c>
      <c r="C61" s="6" t="s">
        <v>107</v>
      </c>
      <c r="D61" s="33"/>
      <c r="E61" s="33"/>
      <c r="F61" s="7">
        <f>G61+M61+X61+AH61+AW61+AG61+W61</f>
        <v>1000</v>
      </c>
      <c r="G61" s="7">
        <f>H61+I61+L61</f>
        <v>0</v>
      </c>
      <c r="H61" s="36"/>
      <c r="I61" s="33"/>
      <c r="J61" s="33"/>
      <c r="K61" s="13"/>
      <c r="L61" s="36"/>
      <c r="M61" s="7">
        <f>N61+O61+P61+Q61+S61+T61+R61</f>
        <v>0</v>
      </c>
      <c r="N61" s="36"/>
      <c r="O61" s="36"/>
      <c r="P61" s="36"/>
      <c r="Q61" s="36"/>
      <c r="R61" s="35"/>
      <c r="S61" s="36"/>
      <c r="T61" s="36"/>
      <c r="U61" s="35"/>
      <c r="V61" s="36"/>
      <c r="W61" s="13">
        <v>1000</v>
      </c>
      <c r="X61" s="13"/>
      <c r="Y61" s="13"/>
      <c r="Z61" s="13"/>
      <c r="AA61" s="35"/>
      <c r="AB61" s="35"/>
      <c r="AC61" s="13"/>
      <c r="AD61" s="35"/>
      <c r="AE61" s="35"/>
      <c r="AF61" s="35"/>
      <c r="AG61" s="37"/>
      <c r="AH61" s="7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7"/>
      <c r="AX61" s="36"/>
      <c r="AY61" s="36"/>
      <c r="AZ61" s="36"/>
      <c r="BA61" s="36"/>
      <c r="BB61" s="36"/>
      <c r="BC61" s="7"/>
      <c r="BD61" s="36"/>
      <c r="BE61" s="36"/>
      <c r="BF61" s="36"/>
      <c r="BG61" s="36"/>
      <c r="BH61" s="36"/>
      <c r="BI61" s="36"/>
      <c r="BJ61" s="36"/>
      <c r="BK61" s="7">
        <f>G61+M61+X61+AH61+AW61+BC61+AG61+W61</f>
        <v>1000</v>
      </c>
    </row>
    <row r="62" spans="1:63" x14ac:dyDescent="0.25">
      <c r="A62" s="31">
        <v>1403</v>
      </c>
      <c r="B62" s="31"/>
      <c r="C62" s="14" t="s">
        <v>77</v>
      </c>
      <c r="D62" s="37"/>
      <c r="E62" s="37"/>
      <c r="F62" s="38">
        <f>G62+M62+X62+AH62+AW62+AG62</f>
        <v>194417</v>
      </c>
      <c r="G62" s="11">
        <f>H62+I62+L62</f>
        <v>0</v>
      </c>
      <c r="H62" s="34"/>
      <c r="I62" s="37"/>
      <c r="J62" s="37"/>
      <c r="K62" s="13" t="e">
        <f t="shared" si="352"/>
        <v>#DIV/0!</v>
      </c>
      <c r="L62" s="34"/>
      <c r="M62" s="11">
        <f>N62+O62+P62+Q62+S62+T62+R62</f>
        <v>0</v>
      </c>
      <c r="N62" s="34"/>
      <c r="O62" s="34"/>
      <c r="P62" s="34"/>
      <c r="Q62" s="34"/>
      <c r="R62" s="39"/>
      <c r="S62" s="34"/>
      <c r="T62" s="34"/>
      <c r="U62" s="35"/>
      <c r="V62" s="34"/>
      <c r="W62" s="13"/>
      <c r="X62" s="12">
        <f>AA62</f>
        <v>0</v>
      </c>
      <c r="Y62" s="12">
        <f>AB62</f>
        <v>0</v>
      </c>
      <c r="Z62" s="13" t="e">
        <f t="shared" ref="Z62:Z67" si="376">Y62/X62*100</f>
        <v>#DIV/0!</v>
      </c>
      <c r="AA62" s="39"/>
      <c r="AB62" s="39"/>
      <c r="AC62" s="13" t="e">
        <f t="shared" ref="AC62:AC67" si="377">AB62/AA62*100</f>
        <v>#DIV/0!</v>
      </c>
      <c r="AD62" s="35"/>
      <c r="AE62" s="35"/>
      <c r="AF62" s="35"/>
      <c r="AG62" s="37">
        <v>194417</v>
      </c>
      <c r="AH62" s="11">
        <f>AI62+AV62</f>
        <v>0</v>
      </c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7">
        <f>AX62+AY62+AZ62+BA62+BB62</f>
        <v>0</v>
      </c>
      <c r="AX62" s="36"/>
      <c r="AY62" s="36"/>
      <c r="AZ62" s="36"/>
      <c r="BA62" s="36"/>
      <c r="BB62" s="36"/>
      <c r="BC62" s="11">
        <f>BD62+BE62+BF62+BG62+BH62+BI62</f>
        <v>0</v>
      </c>
      <c r="BD62" s="34"/>
      <c r="BE62" s="34"/>
      <c r="BF62" s="34"/>
      <c r="BG62" s="34"/>
      <c r="BH62" s="34"/>
      <c r="BI62" s="34"/>
      <c r="BJ62" s="39"/>
      <c r="BK62" s="7">
        <f>G62+M62+X62+AH62+AW62+BC62+AG62</f>
        <v>194417</v>
      </c>
    </row>
    <row r="63" spans="1:63" x14ac:dyDescent="0.25">
      <c r="A63" s="6"/>
      <c r="B63" s="6"/>
      <c r="C63" s="40" t="s">
        <v>28</v>
      </c>
      <c r="D63" s="37" t="e">
        <f>D5+#REF!+D27+#REF!+D47+#REF!+D56</f>
        <v>#REF!</v>
      </c>
      <c r="E63" s="37" t="e">
        <f>E5+#REF!+E27+#REF!+E47+#REF!+E56</f>
        <v>#REF!</v>
      </c>
      <c r="F63" s="41">
        <f>F5+F27+F47+F56+F17+F20+F58+F62+F45+F61</f>
        <v>19205758</v>
      </c>
      <c r="G63" s="41">
        <f>G5+G27+G47+G56+G17+G20+G58+G62+G45</f>
        <v>10498700</v>
      </c>
      <c r="H63" s="41">
        <f>H5+H27+H47+H56+H17+H20+H58+H62+H45</f>
        <v>8063500</v>
      </c>
      <c r="I63" s="41">
        <f>I5+I27+I47+I56+I17+I20+I58+I62+I45</f>
        <v>0</v>
      </c>
      <c r="J63" s="41">
        <f>J5+J27+J47+J56+J17+J20+J58+J62+J45</f>
        <v>0</v>
      </c>
      <c r="K63" s="13" t="e">
        <f t="shared" si="352"/>
        <v>#DIV/0!</v>
      </c>
      <c r="L63" s="41">
        <f t="shared" ref="L63:T63" si="378">L5+L27+L47+L56+L17+L20+L58+L62+L45</f>
        <v>2435200</v>
      </c>
      <c r="M63" s="41">
        <f t="shared" si="378"/>
        <v>7194141</v>
      </c>
      <c r="N63" s="41">
        <f t="shared" si="378"/>
        <v>130600</v>
      </c>
      <c r="O63" s="41">
        <f t="shared" si="378"/>
        <v>15600</v>
      </c>
      <c r="P63" s="41">
        <f t="shared" si="378"/>
        <v>732798</v>
      </c>
      <c r="Q63" s="41">
        <f t="shared" si="378"/>
        <v>0</v>
      </c>
      <c r="R63" s="41">
        <f t="shared" si="378"/>
        <v>0</v>
      </c>
      <c r="S63" s="41">
        <f t="shared" si="378"/>
        <v>3735643</v>
      </c>
      <c r="T63" s="41">
        <f t="shared" si="378"/>
        <v>2579500</v>
      </c>
      <c r="U63" s="35"/>
      <c r="V63" s="41">
        <f>V5+V27+V47+V56+V17+V20+V58+V62+V45+V61</f>
        <v>0</v>
      </c>
      <c r="W63" s="41">
        <f>W5+W27+W47+W56+W17+W20+W58+W62+W45+W61</f>
        <v>1000</v>
      </c>
      <c r="X63" s="41">
        <f>X5+X27+X47+X56+X17+X20+X58+X62+X45</f>
        <v>0</v>
      </c>
      <c r="Y63" s="41">
        <f>Y5+Y27+Y47+Y56+Y17+Y20+Y58+Y62+Y45</f>
        <v>0</v>
      </c>
      <c r="Z63" s="13" t="e">
        <f t="shared" si="376"/>
        <v>#DIV/0!</v>
      </c>
      <c r="AA63" s="41">
        <f>AA5+AA27+AA47+AA56+AA17+AA20+AA58+AA62+AA45</f>
        <v>0</v>
      </c>
      <c r="AB63" s="41">
        <f>AB5+AB27+AB47+AB56+AB17+AB20+AB58+AB62+AB45</f>
        <v>0</v>
      </c>
      <c r="AC63" s="13" t="e">
        <f t="shared" si="377"/>
        <v>#DIV/0!</v>
      </c>
      <c r="AD63" s="35"/>
      <c r="AE63" s="35"/>
      <c r="AF63" s="35"/>
      <c r="AG63" s="41">
        <f>AG5+AG27+AG47+AG56+AG17+AG20+AG58+AG62+AG45</f>
        <v>194417</v>
      </c>
      <c r="AH63" s="41">
        <f>AH5+AH27+AH47+AH56+AH17+AH20+AH58+AH62+AH45</f>
        <v>120000</v>
      </c>
      <c r="AI63" s="41">
        <f>AI5+AI27+AI47+AI56+AI17+AI20+AI58+AI62+AI45</f>
        <v>0</v>
      </c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1">
        <f t="shared" ref="AV63:BJ63" si="379">AV5+AV27+AV47+AV56+AV17+AV20+AV58+AV62+AV45</f>
        <v>120000</v>
      </c>
      <c r="AW63" s="41">
        <f t="shared" si="379"/>
        <v>1197500</v>
      </c>
      <c r="AX63" s="41">
        <f t="shared" si="379"/>
        <v>525800</v>
      </c>
      <c r="AY63" s="41">
        <f t="shared" si="379"/>
        <v>30600</v>
      </c>
      <c r="AZ63" s="41">
        <f t="shared" si="379"/>
        <v>0</v>
      </c>
      <c r="BA63" s="41">
        <f t="shared" si="379"/>
        <v>0</v>
      </c>
      <c r="BB63" s="41">
        <f t="shared" si="379"/>
        <v>641100</v>
      </c>
      <c r="BC63" s="41">
        <f t="shared" si="379"/>
        <v>60253700</v>
      </c>
      <c r="BD63" s="41">
        <f t="shared" si="379"/>
        <v>58540000</v>
      </c>
      <c r="BE63" s="41">
        <f t="shared" si="379"/>
        <v>0</v>
      </c>
      <c r="BF63" s="41">
        <f t="shared" si="379"/>
        <v>0</v>
      </c>
      <c r="BG63" s="41">
        <f t="shared" si="379"/>
        <v>0</v>
      </c>
      <c r="BH63" s="41">
        <f t="shared" si="379"/>
        <v>186400</v>
      </c>
      <c r="BI63" s="41">
        <f t="shared" si="379"/>
        <v>1452300</v>
      </c>
      <c r="BJ63" s="41">
        <f t="shared" si="379"/>
        <v>75000</v>
      </c>
      <c r="BK63" s="41">
        <f>BK5+BK27+BK47+BK56+BK17+BK20+BK58+BK62+BK45+BK61</f>
        <v>79459458</v>
      </c>
    </row>
    <row r="64" spans="1:63" x14ac:dyDescent="0.25">
      <c r="A64" s="6"/>
      <c r="B64" s="42"/>
      <c r="C64" s="42" t="s">
        <v>78</v>
      </c>
      <c r="D64" s="6"/>
      <c r="E64" s="6"/>
      <c r="F64" s="11">
        <f>G64+M64+X64+AH64+AW64+AG64</f>
        <v>194417</v>
      </c>
      <c r="G64" s="7"/>
      <c r="H64" s="7"/>
      <c r="I64" s="7"/>
      <c r="J64" s="7"/>
      <c r="K64" s="13" t="e">
        <f t="shared" si="352"/>
        <v>#DIV/0!</v>
      </c>
      <c r="L64" s="7"/>
      <c r="M64" s="7"/>
      <c r="N64" s="7"/>
      <c r="O64" s="7"/>
      <c r="P64" s="7"/>
      <c r="Q64" s="7"/>
      <c r="R64" s="7"/>
      <c r="S64" s="7"/>
      <c r="T64" s="7"/>
      <c r="U64" s="13"/>
      <c r="V64" s="7"/>
      <c r="W64" s="7"/>
      <c r="X64" s="7"/>
      <c r="Y64" s="7">
        <f>AB64</f>
        <v>0</v>
      </c>
      <c r="Z64" s="13" t="e">
        <f t="shared" si="376"/>
        <v>#DIV/0!</v>
      </c>
      <c r="AA64" s="7"/>
      <c r="AB64" s="7"/>
      <c r="AC64" s="13" t="e">
        <f t="shared" si="377"/>
        <v>#DIV/0!</v>
      </c>
      <c r="AD64" s="13"/>
      <c r="AE64" s="13"/>
      <c r="AF64" s="13"/>
      <c r="AG64" s="7">
        <f>AG62</f>
        <v>194417</v>
      </c>
      <c r="AH64" s="7"/>
      <c r="AI64" s="7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7"/>
      <c r="AW64" s="7">
        <f>AX64+AY64+AZ64+BA64+BB64</f>
        <v>0</v>
      </c>
      <c r="AX64" s="7"/>
      <c r="AY64" s="7"/>
      <c r="AZ64" s="7"/>
      <c r="BA64" s="7"/>
      <c r="BB64" s="7"/>
      <c r="BC64" s="7">
        <f>BD64+BE64+BF64+BG64+BH64+BI64+BJ64</f>
        <v>0</v>
      </c>
      <c r="BD64" s="7"/>
      <c r="BE64" s="7"/>
      <c r="BF64" s="7"/>
      <c r="BG64" s="7"/>
      <c r="BH64" s="7"/>
      <c r="BI64" s="7"/>
      <c r="BJ64" s="7"/>
      <c r="BK64" s="34">
        <f>G64+M64+X64+AH64+AW64+BC64+AG64</f>
        <v>194417</v>
      </c>
    </row>
    <row r="65" spans="1:63" x14ac:dyDescent="0.25">
      <c r="A65" s="6"/>
      <c r="B65" s="42"/>
      <c r="C65" s="44" t="s">
        <v>28</v>
      </c>
      <c r="D65" s="14"/>
      <c r="E65" s="14"/>
      <c r="F65" s="38">
        <f>F63-F64</f>
        <v>19011341</v>
      </c>
      <c r="G65" s="38">
        <f>G63-G64</f>
        <v>10498700</v>
      </c>
      <c r="H65" s="38">
        <f>H63-H64</f>
        <v>8063500</v>
      </c>
      <c r="I65" s="38">
        <f>I63-I64</f>
        <v>0</v>
      </c>
      <c r="J65" s="38">
        <f>J63-J64</f>
        <v>0</v>
      </c>
      <c r="K65" s="13" t="e">
        <f t="shared" si="352"/>
        <v>#DIV/0!</v>
      </c>
      <c r="L65" s="11">
        <f t="shared" ref="L65:T65" si="380">L63+L64</f>
        <v>2435200</v>
      </c>
      <c r="M65" s="11">
        <f t="shared" si="380"/>
        <v>7194141</v>
      </c>
      <c r="N65" s="11">
        <f t="shared" si="380"/>
        <v>130600</v>
      </c>
      <c r="O65" s="11">
        <f t="shared" si="380"/>
        <v>15600</v>
      </c>
      <c r="P65" s="11">
        <f t="shared" si="380"/>
        <v>732798</v>
      </c>
      <c r="Q65" s="11">
        <f t="shared" si="380"/>
        <v>0</v>
      </c>
      <c r="R65" s="11">
        <f t="shared" si="380"/>
        <v>0</v>
      </c>
      <c r="S65" s="11">
        <f t="shared" si="380"/>
        <v>3735643</v>
      </c>
      <c r="T65" s="11">
        <f t="shared" si="380"/>
        <v>2579500</v>
      </c>
      <c r="U65" s="13"/>
      <c r="V65" s="11">
        <f>V63+V64</f>
        <v>0</v>
      </c>
      <c r="W65" s="11">
        <f>W63+W64</f>
        <v>1000</v>
      </c>
      <c r="X65" s="11">
        <f>X63+X64</f>
        <v>0</v>
      </c>
      <c r="Y65" s="11">
        <f>Y63+Y64</f>
        <v>0</v>
      </c>
      <c r="Z65" s="13" t="e">
        <f t="shared" si="376"/>
        <v>#DIV/0!</v>
      </c>
      <c r="AA65" s="11">
        <f>AA63+AA64</f>
        <v>0</v>
      </c>
      <c r="AB65" s="11">
        <f>AB63+AB64</f>
        <v>0</v>
      </c>
      <c r="AC65" s="13" t="e">
        <f t="shared" si="377"/>
        <v>#DIV/0!</v>
      </c>
      <c r="AD65" s="19"/>
      <c r="AE65" s="19"/>
      <c r="AF65" s="19"/>
      <c r="AG65" s="38">
        <f>AG63-AG64</f>
        <v>0</v>
      </c>
      <c r="AH65" s="11">
        <f>AH63+AH64</f>
        <v>120000</v>
      </c>
      <c r="AI65" s="11">
        <f>AI63+AI64</f>
        <v>0</v>
      </c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1">
        <f>AV63+AV64</f>
        <v>120000</v>
      </c>
      <c r="AW65" s="11">
        <f>AW63+AW64</f>
        <v>1197500</v>
      </c>
      <c r="AX65" s="7">
        <f t="shared" ref="AX65" si="381">AX63+AX64</f>
        <v>525800</v>
      </c>
      <c r="AY65" s="7">
        <f t="shared" ref="AY65" si="382">AY63+AY64</f>
        <v>30600</v>
      </c>
      <c r="AZ65" s="7">
        <f t="shared" ref="AZ65" si="383">AZ63+AZ64</f>
        <v>0</v>
      </c>
      <c r="BA65" s="7">
        <f t="shared" ref="BA65" si="384">BA63+BA64</f>
        <v>0</v>
      </c>
      <c r="BB65" s="7">
        <f t="shared" ref="BB65" si="385">BB63+BB64</f>
        <v>641100</v>
      </c>
      <c r="BC65" s="11">
        <f t="shared" ref="BC65:BJ65" si="386">BC63+BC64</f>
        <v>60253700</v>
      </c>
      <c r="BD65" s="11">
        <f t="shared" si="386"/>
        <v>58540000</v>
      </c>
      <c r="BE65" s="11">
        <f t="shared" si="386"/>
        <v>0</v>
      </c>
      <c r="BF65" s="11">
        <f t="shared" si="386"/>
        <v>0</v>
      </c>
      <c r="BG65" s="11">
        <f t="shared" si="386"/>
        <v>0</v>
      </c>
      <c r="BH65" s="11">
        <f t="shared" si="386"/>
        <v>186400</v>
      </c>
      <c r="BI65" s="11">
        <f t="shared" si="386"/>
        <v>1452300</v>
      </c>
      <c r="BJ65" s="11">
        <f t="shared" si="386"/>
        <v>75000</v>
      </c>
      <c r="BK65" s="11">
        <f>BK63-BK64</f>
        <v>79265041</v>
      </c>
    </row>
    <row r="66" spans="1:63" x14ac:dyDescent="0.25">
      <c r="A66" s="51" t="s">
        <v>82</v>
      </c>
      <c r="B66" s="51"/>
      <c r="C66" s="55"/>
      <c r="D66" s="55"/>
      <c r="E66" s="55"/>
      <c r="F66" s="46">
        <f>F5+F17+F20+F27+F56+F58+F62+F45+F61</f>
        <v>17818158</v>
      </c>
      <c r="G66" s="46">
        <f>G5+G17+G20+G27+G56+G58+G62+G45</f>
        <v>9871100</v>
      </c>
      <c r="H66" s="46">
        <f>H5+H17+H20+H27+H56+H58+H62+H45</f>
        <v>7581500</v>
      </c>
      <c r="I66" s="46">
        <f>I5+I17+I20+I27+I56+I58+I62+I45</f>
        <v>0</v>
      </c>
      <c r="J66" s="46">
        <f>J5+J17+J20+J27+J56+J58+J62+J45</f>
        <v>0</v>
      </c>
      <c r="K66" s="54" t="e">
        <f t="shared" si="352"/>
        <v>#DIV/0!</v>
      </c>
      <c r="L66" s="46">
        <f t="shared" ref="L66:T66" si="387">L5+L17+L20+L27+L56+L58+L62+L45</f>
        <v>2289600</v>
      </c>
      <c r="M66" s="46">
        <f t="shared" si="387"/>
        <v>6584141</v>
      </c>
      <c r="N66" s="46">
        <f t="shared" si="387"/>
        <v>130600</v>
      </c>
      <c r="O66" s="46">
        <f t="shared" si="387"/>
        <v>15600</v>
      </c>
      <c r="P66" s="46">
        <f t="shared" si="387"/>
        <v>732798</v>
      </c>
      <c r="Q66" s="46">
        <f t="shared" si="387"/>
        <v>0</v>
      </c>
      <c r="R66" s="46">
        <f t="shared" si="387"/>
        <v>0</v>
      </c>
      <c r="S66" s="46">
        <f t="shared" si="387"/>
        <v>3735643</v>
      </c>
      <c r="T66" s="46">
        <f t="shared" si="387"/>
        <v>1969500</v>
      </c>
      <c r="U66" s="54"/>
      <c r="V66" s="46">
        <f>V5+V17+V20+V27+V56+V58+V62+V45</f>
        <v>0</v>
      </c>
      <c r="W66" s="46">
        <f>W5+W17+W20+W27+W56+W58+W62+W45+W61</f>
        <v>1000</v>
      </c>
      <c r="X66" s="46">
        <f>X5+X17+X20+X27+X56+X58+X62+X45</f>
        <v>0</v>
      </c>
      <c r="Y66" s="46">
        <f>Y5+Y17+Y20+Y27+Y56+Y58+Y62+Y45</f>
        <v>0</v>
      </c>
      <c r="Z66" s="54" t="e">
        <f t="shared" si="376"/>
        <v>#DIV/0!</v>
      </c>
      <c r="AA66" s="46">
        <f>AA5+AA17+AA20+AA27+AA56+AA58+AA62+AA45</f>
        <v>0</v>
      </c>
      <c r="AB66" s="46">
        <f>AB5+AB17+AB20+AB27+AB56+AB58+AB62+AB45</f>
        <v>0</v>
      </c>
      <c r="AC66" s="54" t="e">
        <f t="shared" si="377"/>
        <v>#DIV/0!</v>
      </c>
      <c r="AD66" s="54"/>
      <c r="AE66" s="54"/>
      <c r="AF66" s="54"/>
      <c r="AG66" s="46">
        <f>AG5+AG17+AG20+AG27+AG56+AG58+AG62+AG45</f>
        <v>194417</v>
      </c>
      <c r="AH66" s="46">
        <f>AH5+AH17+AH20+AH27+AH56+AH58+AH62+AH45</f>
        <v>120000</v>
      </c>
      <c r="AI66" s="46">
        <f>AI5+AI17+AI20+AI27+AI56+AI58+AI62+AI45</f>
        <v>0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46">
        <f t="shared" ref="AV66:BJ66" si="388">AV5+AV17+AV20+AV27+AV56+AV58+AV62+AV45</f>
        <v>120000</v>
      </c>
      <c r="AW66" s="46">
        <f t="shared" si="388"/>
        <v>1047500</v>
      </c>
      <c r="AX66" s="46">
        <f t="shared" si="388"/>
        <v>525800</v>
      </c>
      <c r="AY66" s="46">
        <f t="shared" si="388"/>
        <v>30600</v>
      </c>
      <c r="AZ66" s="46">
        <f t="shared" si="388"/>
        <v>0</v>
      </c>
      <c r="BA66" s="46">
        <f t="shared" si="388"/>
        <v>0</v>
      </c>
      <c r="BB66" s="46">
        <f t="shared" si="388"/>
        <v>491100</v>
      </c>
      <c r="BC66" s="46">
        <f t="shared" si="388"/>
        <v>59942700</v>
      </c>
      <c r="BD66" s="46">
        <f t="shared" si="388"/>
        <v>58529000</v>
      </c>
      <c r="BE66" s="46">
        <f t="shared" si="388"/>
        <v>0</v>
      </c>
      <c r="BF66" s="46">
        <f t="shared" si="388"/>
        <v>0</v>
      </c>
      <c r="BG66" s="46">
        <f t="shared" si="388"/>
        <v>0</v>
      </c>
      <c r="BH66" s="46">
        <f t="shared" si="388"/>
        <v>186400</v>
      </c>
      <c r="BI66" s="46">
        <f t="shared" si="388"/>
        <v>1202300</v>
      </c>
      <c r="BJ66" s="46">
        <f t="shared" si="388"/>
        <v>25000</v>
      </c>
      <c r="BK66" s="46">
        <f>BK5+BK17+BK20+BK27+BK56+BK58+BK62+BK45+BK61</f>
        <v>77760858</v>
      </c>
    </row>
    <row r="67" spans="1:63" x14ac:dyDescent="0.25">
      <c r="A67" s="51" t="s">
        <v>83</v>
      </c>
      <c r="B67" s="51"/>
      <c r="C67" s="55"/>
      <c r="D67" s="55"/>
      <c r="E67" s="55"/>
      <c r="F67" s="46">
        <f>F47</f>
        <v>1387600</v>
      </c>
      <c r="G67" s="46">
        <f>G47</f>
        <v>627600</v>
      </c>
      <c r="H67" s="46">
        <f>H47</f>
        <v>482000</v>
      </c>
      <c r="I67" s="46">
        <f>I47</f>
        <v>0</v>
      </c>
      <c r="J67" s="46">
        <f>J47</f>
        <v>0</v>
      </c>
      <c r="K67" s="54" t="e">
        <f t="shared" si="352"/>
        <v>#DIV/0!</v>
      </c>
      <c r="L67" s="46">
        <f t="shared" ref="L67:T67" si="389">L47</f>
        <v>145600</v>
      </c>
      <c r="M67" s="46">
        <f t="shared" si="389"/>
        <v>610000</v>
      </c>
      <c r="N67" s="46">
        <f t="shared" si="389"/>
        <v>0</v>
      </c>
      <c r="O67" s="46">
        <f t="shared" si="389"/>
        <v>0</v>
      </c>
      <c r="P67" s="46">
        <f t="shared" si="389"/>
        <v>0</v>
      </c>
      <c r="Q67" s="46">
        <f t="shared" si="389"/>
        <v>0</v>
      </c>
      <c r="R67" s="46">
        <f t="shared" si="389"/>
        <v>0</v>
      </c>
      <c r="S67" s="46">
        <f t="shared" si="389"/>
        <v>0</v>
      </c>
      <c r="T67" s="46">
        <f t="shared" si="389"/>
        <v>610000</v>
      </c>
      <c r="U67" s="54"/>
      <c r="V67" s="46">
        <f>V47</f>
        <v>0</v>
      </c>
      <c r="W67" s="46">
        <f>W47</f>
        <v>0</v>
      </c>
      <c r="X67" s="46">
        <f>X47</f>
        <v>0</v>
      </c>
      <c r="Y67" s="46">
        <f>Y47</f>
        <v>0</v>
      </c>
      <c r="Z67" s="54" t="e">
        <f t="shared" si="376"/>
        <v>#DIV/0!</v>
      </c>
      <c r="AA67" s="46">
        <f>AA47</f>
        <v>0</v>
      </c>
      <c r="AB67" s="46">
        <f>AB47</f>
        <v>0</v>
      </c>
      <c r="AC67" s="54" t="e">
        <f t="shared" si="377"/>
        <v>#DIV/0!</v>
      </c>
      <c r="AD67" s="54"/>
      <c r="AE67" s="54"/>
      <c r="AF67" s="54"/>
      <c r="AG67" s="46">
        <f>AG47</f>
        <v>0</v>
      </c>
      <c r="AH67" s="46">
        <f>AH47</f>
        <v>0</v>
      </c>
      <c r="AI67" s="46">
        <f>AI47</f>
        <v>0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46">
        <f t="shared" ref="AV67:BK67" si="390">AV47</f>
        <v>0</v>
      </c>
      <c r="AW67" s="46">
        <f t="shared" si="390"/>
        <v>150000</v>
      </c>
      <c r="AX67" s="46">
        <f t="shared" si="390"/>
        <v>0</v>
      </c>
      <c r="AY67" s="46">
        <f t="shared" si="390"/>
        <v>0</v>
      </c>
      <c r="AZ67" s="46">
        <f t="shared" si="390"/>
        <v>0</v>
      </c>
      <c r="BA67" s="46">
        <f t="shared" si="390"/>
        <v>0</v>
      </c>
      <c r="BB67" s="46">
        <f t="shared" si="390"/>
        <v>150000</v>
      </c>
      <c r="BC67" s="46">
        <f t="shared" si="390"/>
        <v>311000</v>
      </c>
      <c r="BD67" s="46">
        <f t="shared" si="390"/>
        <v>11000</v>
      </c>
      <c r="BE67" s="46">
        <f t="shared" si="390"/>
        <v>0</v>
      </c>
      <c r="BF67" s="46">
        <f t="shared" si="390"/>
        <v>0</v>
      </c>
      <c r="BG67" s="46">
        <f t="shared" si="390"/>
        <v>0</v>
      </c>
      <c r="BH67" s="46">
        <f t="shared" si="390"/>
        <v>0</v>
      </c>
      <c r="BI67" s="46">
        <f t="shared" si="390"/>
        <v>250000</v>
      </c>
      <c r="BJ67" s="46">
        <f t="shared" si="390"/>
        <v>50000</v>
      </c>
      <c r="BK67" s="46">
        <f t="shared" si="390"/>
        <v>1698600</v>
      </c>
    </row>
    <row r="68" spans="1:63" x14ac:dyDescent="0.25">
      <c r="A68" s="56"/>
      <c r="B68" s="56"/>
      <c r="C68" s="57"/>
      <c r="D68" s="57"/>
      <c r="E68" s="57"/>
      <c r="F68" s="60">
        <f>F63-F66-F67</f>
        <v>0</v>
      </c>
      <c r="G68" s="60">
        <f t="shared" ref="G68:AC68" si="391">G63-G66-G67</f>
        <v>0</v>
      </c>
      <c r="H68" s="60">
        <f t="shared" si="391"/>
        <v>0</v>
      </c>
      <c r="I68" s="60">
        <f t="shared" si="391"/>
        <v>0</v>
      </c>
      <c r="J68" s="60">
        <f t="shared" si="391"/>
        <v>0</v>
      </c>
      <c r="K68" s="60" t="e">
        <f t="shared" si="391"/>
        <v>#DIV/0!</v>
      </c>
      <c r="L68" s="60">
        <f t="shared" si="391"/>
        <v>0</v>
      </c>
      <c r="M68" s="60">
        <f t="shared" si="391"/>
        <v>0</v>
      </c>
      <c r="N68" s="60">
        <f t="shared" si="391"/>
        <v>0</v>
      </c>
      <c r="O68" s="60">
        <f t="shared" si="391"/>
        <v>0</v>
      </c>
      <c r="P68" s="60">
        <f t="shared" si="391"/>
        <v>0</v>
      </c>
      <c r="Q68" s="60">
        <f t="shared" si="391"/>
        <v>0</v>
      </c>
      <c r="R68" s="60">
        <f t="shared" si="391"/>
        <v>0</v>
      </c>
      <c r="S68" s="60">
        <f t="shared" si="391"/>
        <v>0</v>
      </c>
      <c r="T68" s="60">
        <f t="shared" si="391"/>
        <v>0</v>
      </c>
      <c r="U68" s="60"/>
      <c r="V68" s="60">
        <f t="shared" si="391"/>
        <v>0</v>
      </c>
      <c r="W68" s="60"/>
      <c r="X68" s="60">
        <f t="shared" si="391"/>
        <v>0</v>
      </c>
      <c r="Y68" s="60">
        <f t="shared" si="391"/>
        <v>0</v>
      </c>
      <c r="Z68" s="60" t="e">
        <f t="shared" si="391"/>
        <v>#DIV/0!</v>
      </c>
      <c r="AA68" s="60">
        <f t="shared" si="391"/>
        <v>0</v>
      </c>
      <c r="AB68" s="60">
        <f t="shared" si="391"/>
        <v>0</v>
      </c>
      <c r="AC68" s="60" t="e">
        <f t="shared" si="391"/>
        <v>#DIV/0!</v>
      </c>
      <c r="AD68" s="60"/>
      <c r="AE68" s="60"/>
      <c r="AF68" s="60"/>
      <c r="AG68" s="60">
        <f t="shared" ref="AG68:BJ68" si="392">AG63-AG66-AG67</f>
        <v>0</v>
      </c>
      <c r="AH68" s="60">
        <f t="shared" si="392"/>
        <v>0</v>
      </c>
      <c r="AI68" s="60">
        <f t="shared" si="392"/>
        <v>0</v>
      </c>
      <c r="AJ68" s="60">
        <f t="shared" si="392"/>
        <v>0</v>
      </c>
      <c r="AK68" s="60">
        <f t="shared" si="392"/>
        <v>0</v>
      </c>
      <c r="AL68" s="60">
        <f t="shared" si="392"/>
        <v>0</v>
      </c>
      <c r="AM68" s="60">
        <f t="shared" si="392"/>
        <v>0</v>
      </c>
      <c r="AN68" s="60">
        <f t="shared" si="392"/>
        <v>0</v>
      </c>
      <c r="AO68" s="60">
        <f t="shared" si="392"/>
        <v>0</v>
      </c>
      <c r="AP68" s="60">
        <f t="shared" si="392"/>
        <v>0</v>
      </c>
      <c r="AQ68" s="60">
        <f t="shared" si="392"/>
        <v>0</v>
      </c>
      <c r="AR68" s="60">
        <f t="shared" si="392"/>
        <v>0</v>
      </c>
      <c r="AS68" s="60">
        <f t="shared" si="392"/>
        <v>0</v>
      </c>
      <c r="AT68" s="60">
        <f t="shared" si="392"/>
        <v>0</v>
      </c>
      <c r="AU68" s="60">
        <f t="shared" si="392"/>
        <v>0</v>
      </c>
      <c r="AV68" s="60">
        <f t="shared" si="392"/>
        <v>0</v>
      </c>
      <c r="AW68" s="60">
        <f t="shared" si="392"/>
        <v>0</v>
      </c>
      <c r="AX68" s="60">
        <f t="shared" si="392"/>
        <v>0</v>
      </c>
      <c r="AY68" s="60">
        <f t="shared" si="392"/>
        <v>0</v>
      </c>
      <c r="AZ68" s="60">
        <f t="shared" si="392"/>
        <v>0</v>
      </c>
      <c r="BA68" s="60">
        <f t="shared" si="392"/>
        <v>0</v>
      </c>
      <c r="BB68" s="60">
        <f t="shared" si="392"/>
        <v>0</v>
      </c>
      <c r="BC68" s="60">
        <f t="shared" si="392"/>
        <v>0</v>
      </c>
      <c r="BD68" s="60">
        <f t="shared" si="392"/>
        <v>0</v>
      </c>
      <c r="BE68" s="60">
        <f t="shared" si="392"/>
        <v>0</v>
      </c>
      <c r="BF68" s="60">
        <f t="shared" si="392"/>
        <v>0</v>
      </c>
      <c r="BG68" s="60">
        <f t="shared" si="392"/>
        <v>0</v>
      </c>
      <c r="BH68" s="60">
        <f t="shared" si="392"/>
        <v>0</v>
      </c>
      <c r="BI68" s="60">
        <f t="shared" si="392"/>
        <v>0</v>
      </c>
      <c r="BJ68" s="60">
        <f t="shared" si="392"/>
        <v>0</v>
      </c>
      <c r="BK68" s="60">
        <f>BK63-BK66-BK67</f>
        <v>0</v>
      </c>
    </row>
    <row r="69" spans="1:63" x14ac:dyDescent="0.25">
      <c r="B69" t="s">
        <v>112</v>
      </c>
    </row>
  </sheetData>
  <mergeCells count="7">
    <mergeCell ref="I3:K3"/>
    <mergeCell ref="AJ3:AL3"/>
    <mergeCell ref="AM3:AO3"/>
    <mergeCell ref="AP3:AR3"/>
    <mergeCell ref="AS3:AU3"/>
    <mergeCell ref="X3:Z3"/>
    <mergeCell ref="AA3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исполнение</vt:lpstr>
      <vt:lpstr>план</vt:lpstr>
      <vt:lpstr>исполнение!Заголовки_для_печати</vt:lpstr>
      <vt:lpstr>исполнение!Область_печати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BuinovaVV</dc:creator>
  <cp:lastModifiedBy>Пользователь Windows</cp:lastModifiedBy>
  <cp:lastPrinted>2020-05-12T06:07:30Z</cp:lastPrinted>
  <dcterms:created xsi:type="dcterms:W3CDTF">2017-01-05T04:49:58Z</dcterms:created>
  <dcterms:modified xsi:type="dcterms:W3CDTF">2020-05-12T06:07:38Z</dcterms:modified>
</cp:coreProperties>
</file>