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<sst xmlns="http://schemas.openxmlformats.org/spreadsheetml/2006/main" count="129" uniqueCount="128">
  <si>
    <t>Государственная пошлина за совершение нотариальных действий должностными лицами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</si>
  <si>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</si>
  <si>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</si>
  <si>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</si>
  <si>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</si>
  <si>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</si>
  <si>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Субвенции бюджетам поселений на выполнение передаваемых полномочий субъектов РФ</t>
  </si>
  <si>
    <t>план</t>
  </si>
  <si>
    <t>Оперативный отчет по исполнению  бюджета по доходам МО "Баяндай"</t>
  </si>
  <si>
    <t xml:space="preserve">Код КБК </t>
  </si>
  <si>
    <t>факт</t>
  </si>
  <si>
    <t>% исп</t>
  </si>
  <si>
    <t>НАЛОГОВЫЕ И 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</si>
  <si>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</si>
  <si>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</si>
  <si>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</si>
  <si>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</si>
  <si>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 xml:space="preserve">1 01 01000 00 0000 110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</si>
  <si>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</si>
  <si>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</si>
  <si>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>Налог на доходы физических лиц</t>
  </si>
  <si>
    <t xml:space="preserve">1 01 02000 01 0000 110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</si>
  <si>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</si>
  <si>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</si>
  <si>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</si>
  <si>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</si>
  <si>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</si>
  <si>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 НА ТОВАРЫ (РАБОТЫ, УСЛУГИ), РЕАЛИЗУЕМЫЕ НА ТЕРРИТОРИИ РОССИЙСКОЙ ФЕДЕРАЦИИ</t>
  </si>
  <si>
    <t>1 03 00000 00 0000 00</t>
  </si>
  <si>
    <t>1 03 02230 01 0000 110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</si>
  <si>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</si>
  <si>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</si>
  <si>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</si>
  <si>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</si>
  <si>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</si>
  <si>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</si>
  <si>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</si>
  <si>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</si>
  <si>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</si>
  <si>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</si>
  <si>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</si>
  <si>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</si>
  <si>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</si>
  <si>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</si>
  <si>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неналоговые доходы </t>
  </si>
  <si>
    <t>Прочие неналоговые доходы перечисляемые бюджетам поселений</t>
  </si>
  <si>
    <t>1 17 01050 10 0000 180</t>
  </si>
  <si>
    <t>ГОСУДАРСТВЕННАЯ ПОШЛИНА</t>
  </si>
  <si>
    <t>1 08 04020 01 1000 110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</si>
  <si>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</si>
  <si>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</si>
  <si>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</si>
  <si>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</si>
  <si>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от  других  бюджетов бюджетной системы РФ</t>
  </si>
  <si>
    <t>Дотации на выравнивание бюджетной обеспеченности</t>
  </si>
  <si>
    <t>Дотации бюджетам  поселений  на выравнивание  уровня бюджетной обеспеченности из районнго бюджета</t>
  </si>
  <si>
    <t>Дотации бюджетам  поселений на поддержку мер по обеспечению сбалансированности бюджета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</si>
  <si>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</si>
  <si>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</si>
  <si>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Субсидии бюджетам поселений на переселение граждан из жилищного фонда непригодного для проживания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</si>
  <si>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</si>
  <si>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первичного  воинского учета на трриториях, где отсутствуют военные комиссариаты </t>
  </si>
  <si>
    <t>ПРОЧИЕ МЕЖБЮДЖЕТНЫЕ ТРАНСФЕРТЫ</t>
  </si>
  <si>
    <t>Прочие межбюджетные трансферты, передаваемые бюджетам поселений</t>
  </si>
  <si>
    <t>ИТОГО ДОХОДОВ</t>
  </si>
  <si>
    <t>1 17 00000 00 0000 180</t>
  </si>
  <si>
    <t>1 08 00000 00 0000 000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</si>
  <si>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</si>
  <si>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</si>
  <si>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</si>
  <si>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</si>
  <si>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 xml:space="preserve">Исполнитель                           </t>
  </si>
  <si>
    <t>МИЛЬХЕЕВА С.М.</t>
  </si>
  <si>
    <t>1 16 00000 00 0000 100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</si>
  <si>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</si>
  <si>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</si>
  <si>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</si>
  <si>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1 01 02010 01 0000 110</t>
  </si>
  <si>
    <t>1 01 02040 01 0000 110</t>
  </si>
  <si>
    <t>1 06 06033 10 0000 110</t>
  </si>
  <si>
    <t>1 06 06043 10 0000 110</t>
  </si>
  <si>
    <t xml:space="preserve">1 06 01030 10 0000 110 </t>
  </si>
  <si>
    <t xml:space="preserve">1 05 03020 01 0000 110 </t>
  </si>
  <si>
    <t xml:space="preserve">1 05 03010 01 0000 110 </t>
  </si>
  <si>
    <t>1 17 05050 10 0000 180</t>
  </si>
  <si>
    <t>Невыясненные поступления, зачисляемые в бюджеты сельских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</si>
  <si>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</si>
  <si>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</si>
  <si>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</si>
  <si>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</si>
  <si>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</si>
  <si>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</si>
  <si>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</si>
  <si>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</si>
  <si>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Дотации бюджетам  поселений  на выравнивание  уровня бюджетной обеспеченности из областного бюджета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</si>
  <si>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</si>
  <si>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</si>
  <si>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</si>
  <si>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</si>
  <si>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сельских поселений</t>
  </si>
  <si>
    <t>1 13 02995 10 0000 130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</si>
  <si>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</si>
  <si>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1 16 90050 10 6000 140</t>
  </si>
  <si>
    <t>Прочие субсидии бюджетам 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</si>
  <si>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</si>
  <si>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субвенции, субсидии, иных межбюджетных трансфертов, имеющих целевое назначение из бюджетов сельских поселений</t>
  </si>
  <si>
    <t>Прочие безвозмездные поступления бюджетам сельских поселений</t>
  </si>
  <si>
    <t>2 07 05030 10 0000 150</t>
  </si>
  <si>
    <t>2 19 60010 10 0000 150</t>
  </si>
  <si>
    <t>2 02 049999 00 0000 150</t>
  </si>
  <si>
    <t>2 02 049999 10 0000 150</t>
  </si>
  <si>
    <t>2 02 03024 10 0000 150</t>
  </si>
  <si>
    <t>2 02 03015 10 0000 150</t>
  </si>
  <si>
    <t>2 02 03000 00 0000 150</t>
  </si>
  <si>
    <t>2 02 02999 00 0000 150</t>
  </si>
  <si>
    <t>2 02 29999 10  0000 150</t>
  </si>
  <si>
    <t>2 02 25555 10 0000 150</t>
  </si>
  <si>
    <t>2 02 00000 00 0000 150</t>
  </si>
  <si>
    <t>2 02 01003 10  0000 150</t>
  </si>
  <si>
    <t>2 02 15001 10  0000 150</t>
  </si>
  <si>
    <t>2 02 10001 00 0000 150</t>
  </si>
  <si>
    <t>2 02 01000 00 0000 150</t>
  </si>
  <si>
    <t>1 01 02050 01 0000 110</t>
  </si>
  <si>
    <t>2 02 27112 10 0000 150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</si>
  <si>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</si>
  <si>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</si>
  <si>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Баяндаевского района на 01.01.2020 г</t>
  </si>
  <si>
    <t>зак.обороты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</si>
</sst>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mmm/yyyy"/>
    <numFmt numFmtId="174" formatCode="0.0"/>
    <numFmt numFmtId="175" formatCode="0.000"/>
    <numFmt numFmtId="176" formatCode="0.0000"/>
    <numFmt numFmtId="177" formatCode="#,##0.0"/>
  </numFmts>
  <fonts count="45">
    <font>
      <sz val="10"/>
      <name val="Arial Cyr"/>
      <family val="2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9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1" xfId="58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58" applyNumberFormat="1" applyFont="1" applyFill="1" applyBorder="1" applyAlignment="1" applyProtection="1">
      <alignment horizontal="right" vertical="center"/>
      <protection/>
    </xf>
    <xf numFmtId="2" fontId="9" fillId="0" borderId="11" xfId="58" applyNumberFormat="1" applyFont="1" applyFill="1" applyBorder="1" applyAlignment="1" applyProtection="1">
      <alignment vertical="center"/>
      <protection/>
    </xf>
    <xf numFmtId="2" fontId="4" fillId="0" borderId="11" xfId="58" applyNumberFormat="1" applyFont="1" applyFill="1" applyBorder="1" applyAlignment="1" applyProtection="1">
      <alignment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left" vertical="top" wrapText="1"/>
      <protection locked="0"/>
    </xf>
    <xf numFmtId="1" fontId="2" fillId="0" borderId="16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 applyProtection="1">
      <alignment vertical="top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1" fontId="6" fillId="0" borderId="16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Border="1" applyAlignment="1">
      <alignment horizontal="justify"/>
    </xf>
    <xf numFmtId="0" fontId="2" fillId="0" borderId="15" xfId="0" applyFont="1" applyBorder="1" applyAlignment="1">
      <alignment wrapText="1"/>
    </xf>
    <xf numFmtId="2" fontId="2" fillId="0" borderId="17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>
      <alignment wrapText="1"/>
    </xf>
    <xf numFmtId="1" fontId="6" fillId="0" borderId="15" xfId="0" applyNumberFormat="1" applyFont="1" applyFill="1" applyBorder="1" applyAlignment="1" applyProtection="1">
      <alignment vertical="center" wrapText="1"/>
      <protection locked="0"/>
    </xf>
    <xf numFmtId="1" fontId="2" fillId="0" borderId="18" xfId="0" applyNumberFormat="1" applyFont="1" applyFill="1" applyBorder="1" applyAlignment="1" applyProtection="1">
      <alignment vertical="center" wrapText="1"/>
      <protection locked="0"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4" fontId="9" fillId="0" borderId="19" xfId="58" applyNumberFormat="1" applyFont="1" applyFill="1" applyBorder="1" applyAlignment="1" applyProtection="1">
      <alignment vertical="center"/>
      <protection/>
    </xf>
    <xf numFmtId="1" fontId="2" fillId="0" borderId="2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 applyProtection="1">
      <alignment vertical="top" wrapText="1"/>
      <protection locked="0"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/>
    </xf>
    <xf numFmtId="1" fontId="5" fillId="0" borderId="15" xfId="0" applyNumberFormat="1" applyFont="1" applyFill="1" applyBorder="1" applyAlignment="1" applyProtection="1">
      <alignment vertical="top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vertical="top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1" fontId="6" fillId="0" borderId="24" xfId="0" applyNumberFormat="1" applyFont="1" applyFill="1" applyBorder="1" applyAlignment="1" applyProtection="1">
      <alignment vertical="center" wrapText="1"/>
      <protection locked="0"/>
    </xf>
    <xf numFmtId="2" fontId="4" fillId="0" borderId="23" xfId="58" applyNumberFormat="1" applyFont="1" applyFill="1" applyBorder="1" applyAlignment="1" applyProtection="1">
      <alignment vertical="center"/>
      <protection/>
    </xf>
    <xf numFmtId="2" fontId="6" fillId="0" borderId="23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2B2B2"/>
      <rgbColor rgb="00FFCC99"/>
      <rgbColor rgb="003366FF"/>
      <rgbColor rgb="0066CC99"/>
      <rgbColor rgb="0066F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93;&#1086;&#1076;&#1099;%20&#1087;&#1086;%20&#1076;&#1085;&#1103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93;&#1086;&#1076;&#1099;%20&#1087;&#1086;%20&#1076;&#1085;&#1103;&#1084;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5">
        <row r="13">
          <cell r="AD13">
            <v>0</v>
          </cell>
        </row>
        <row r="29">
          <cell r="AD29">
            <v>15.6</v>
          </cell>
        </row>
        <row r="31">
          <cell r="AD31">
            <v>0</v>
          </cell>
        </row>
        <row r="37">
          <cell r="AD37">
            <v>246000</v>
          </cell>
        </row>
        <row r="54">
          <cell r="AD54">
            <v>6450400</v>
          </cell>
        </row>
        <row r="62">
          <cell r="AD62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5">
        <row r="9">
          <cell r="AD9">
            <v>3914568.4700000007</v>
          </cell>
        </row>
        <row r="10">
          <cell r="AD10">
            <v>-9632.49</v>
          </cell>
        </row>
        <row r="11">
          <cell r="AD11">
            <v>980.0099999999998</v>
          </cell>
        </row>
        <row r="12">
          <cell r="AD12">
            <v>0</v>
          </cell>
        </row>
        <row r="15">
          <cell r="AD15">
            <v>1465351.98</v>
          </cell>
        </row>
        <row r="16">
          <cell r="AD16">
            <v>10707.49</v>
          </cell>
        </row>
        <row r="17">
          <cell r="AD17">
            <v>1957810.9200000004</v>
          </cell>
        </row>
        <row r="18">
          <cell r="AD18">
            <v>-214612.50000000003</v>
          </cell>
        </row>
        <row r="20">
          <cell r="AD20">
            <v>94627.31999999999</v>
          </cell>
        </row>
        <row r="23">
          <cell r="AD23">
            <v>106558.61</v>
          </cell>
        </row>
        <row r="25">
          <cell r="AD25">
            <v>3563016.7299999995</v>
          </cell>
        </row>
        <row r="26">
          <cell r="AD26">
            <v>568198.3300000001</v>
          </cell>
        </row>
        <row r="43">
          <cell r="C43">
            <v>479400</v>
          </cell>
          <cell r="AD43">
            <v>479913.38</v>
          </cell>
        </row>
        <row r="48">
          <cell r="AD48">
            <v>4399700</v>
          </cell>
        </row>
        <row r="52">
          <cell r="AD52">
            <v>55388960.6</v>
          </cell>
        </row>
        <row r="53">
          <cell r="AD53">
            <v>1748400</v>
          </cell>
        </row>
        <row r="56">
          <cell r="AD56">
            <v>7419028</v>
          </cell>
        </row>
        <row r="58">
          <cell r="AD58">
            <v>287900</v>
          </cell>
        </row>
        <row r="59">
          <cell r="AD59">
            <v>73500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1" width="68.625" style="0" customWidth="1"/>
    <col min="2" max="2" width="22.125" style="0" customWidth="1"/>
    <col min="3" max="3" width="14.75390625" style="0" customWidth="1"/>
    <col min="4" max="4" width="14.00390625" style="0" customWidth="1"/>
    <col min="5" max="5" width="6.125" style="0" customWidth="1"/>
  </cols>
  <sheetData>
    <row r="1" spans="1:3" ht="12.75">
      <c r="A1" s="2" t="s">
        <v>8</v>
      </c>
      <c r="C1" s="1">
        <f>C4-C2</f>
        <v>1979700</v>
      </c>
    </row>
    <row r="2" spans="1:5" ht="12.75">
      <c r="A2" s="3" t="s">
        <v>126</v>
      </c>
      <c r="C2" s="4">
        <v>10209400</v>
      </c>
      <c r="D2" s="56" t="s">
        <v>127</v>
      </c>
      <c r="E2" s="5"/>
    </row>
    <row r="3" spans="1:5" ht="12.75">
      <c r="A3" s="20"/>
      <c r="B3" s="21" t="s">
        <v>9</v>
      </c>
      <c r="C3" s="19" t="s">
        <v>7</v>
      </c>
      <c r="D3" s="19" t="s">
        <v>10</v>
      </c>
      <c r="E3" s="22" t="s">
        <v>11</v>
      </c>
    </row>
    <row r="4" spans="1:5" ht="12.75">
      <c r="A4" s="23" t="s">
        <v>12</v>
      </c>
      <c r="B4" s="6" t="s">
        <v>13</v>
      </c>
      <c r="C4" s="42">
        <f>C5+C14+C19+C22+C27+C29+C32+C41+C38+C34</f>
        <v>12189100</v>
      </c>
      <c r="D4" s="42">
        <f>D5+D14+D19+D22+D27+D29+D32+D41+D38+D34</f>
        <v>12183503.850000001</v>
      </c>
      <c r="E4" s="24">
        <f>D4/C4*100</f>
        <v>99.9540888990984</v>
      </c>
    </row>
    <row r="5" spans="1:5" ht="12.75">
      <c r="A5" s="25" t="s">
        <v>14</v>
      </c>
      <c r="B5" s="7" t="s">
        <v>15</v>
      </c>
      <c r="C5" s="8">
        <f>C8</f>
        <v>3911280</v>
      </c>
      <c r="D5" s="8">
        <f>D8</f>
        <v>3905915.99</v>
      </c>
      <c r="E5" s="26">
        <f>D5/C5*100</f>
        <v>99.862857939089</v>
      </c>
    </row>
    <row r="6" spans="1:5" ht="12.75">
      <c r="A6" s="25" t="s">
        <v>16</v>
      </c>
      <c r="B6" s="7" t="s">
        <v>17</v>
      </c>
      <c r="C6" s="43">
        <v>0</v>
      </c>
      <c r="D6" s="8">
        <v>0</v>
      </c>
      <c r="E6" s="26"/>
    </row>
    <row r="7" spans="1:5" ht="24">
      <c r="A7" s="25" t="s">
        <v>18</v>
      </c>
      <c r="B7" s="7" t="s">
        <v>19</v>
      </c>
      <c r="C7" s="43">
        <v>0</v>
      </c>
      <c r="D7" s="8">
        <v>0</v>
      </c>
      <c r="E7" s="26"/>
    </row>
    <row r="8" spans="1:5" ht="12.75">
      <c r="A8" s="25" t="s">
        <v>20</v>
      </c>
      <c r="B8" s="7" t="s">
        <v>21</v>
      </c>
      <c r="C8" s="8">
        <f>C9+C10+C11+C12+C13</f>
        <v>3911280</v>
      </c>
      <c r="D8" s="8">
        <f>D9+D10+D11+D12+D13</f>
        <v>3905915.99</v>
      </c>
      <c r="E8" s="26">
        <f aca="true" t="shared" si="0" ref="E8:E40">D8/C8*100</f>
        <v>99.862857939089</v>
      </c>
    </row>
    <row r="9" spans="1:5" ht="49.5">
      <c r="A9" s="27" t="s">
        <v>22</v>
      </c>
      <c r="B9" s="7" t="s">
        <v>77</v>
      </c>
      <c r="C9" s="8">
        <f>3125700-123000+500000+408300+8900</f>
        <v>3919900</v>
      </c>
      <c r="D9" s="8">
        <f>'[2]дох'!$AD$9</f>
        <v>3914568.4700000007</v>
      </c>
      <c r="E9" s="26">
        <f t="shared" si="0"/>
        <v>99.86398811194165</v>
      </c>
    </row>
    <row r="10" spans="1:5" ht="72">
      <c r="A10" s="27" t="s">
        <v>23</v>
      </c>
      <c r="B10" s="7" t="s">
        <v>24</v>
      </c>
      <c r="C10" s="8">
        <v>-9600</v>
      </c>
      <c r="D10" s="8">
        <f>'[2]дох'!$AD$10</f>
        <v>-9632.49</v>
      </c>
      <c r="E10" s="26">
        <f t="shared" si="0"/>
        <v>100.3384375</v>
      </c>
    </row>
    <row r="11" spans="1:5" ht="48">
      <c r="A11" s="25" t="s">
        <v>5</v>
      </c>
      <c r="B11" s="7" t="s">
        <v>25</v>
      </c>
      <c r="C11" s="8">
        <v>980</v>
      </c>
      <c r="D11" s="8">
        <f>'[2]дох'!$AD$11</f>
        <v>980.0099999999998</v>
      </c>
      <c r="E11" s="26">
        <f t="shared" si="0"/>
        <v>100.00102040816323</v>
      </c>
    </row>
    <row r="12" spans="1:5" ht="60">
      <c r="A12" s="25" t="s">
        <v>26</v>
      </c>
      <c r="B12" s="7" t="s">
        <v>78</v>
      </c>
      <c r="C12" s="8">
        <f>2300-2300</f>
        <v>0</v>
      </c>
      <c r="D12" s="8">
        <f>'[2]дох'!$AD$12</f>
        <v>0</v>
      </c>
      <c r="E12" s="26" t="e">
        <f t="shared" si="0"/>
        <v>#DIV/0!</v>
      </c>
    </row>
    <row r="13" spans="1:5" ht="12.75">
      <c r="A13" s="25"/>
      <c r="B13" s="7" t="s">
        <v>122</v>
      </c>
      <c r="C13" s="59">
        <v>0</v>
      </c>
      <c r="D13" s="8">
        <f>'[1]дох'!$AD$13</f>
        <v>0</v>
      </c>
      <c r="E13" s="26"/>
    </row>
    <row r="14" spans="1:5" ht="24">
      <c r="A14" s="29" t="s">
        <v>27</v>
      </c>
      <c r="B14" s="9" t="s">
        <v>28</v>
      </c>
      <c r="C14" s="47">
        <f>C15+C16+C17+C18</f>
        <v>3219200</v>
      </c>
      <c r="D14" s="10">
        <f>D15+D16+D17+D18</f>
        <v>3219257.8900000006</v>
      </c>
      <c r="E14" s="26">
        <f t="shared" si="0"/>
        <v>100.00179827286284</v>
      </c>
    </row>
    <row r="15" spans="1:5" ht="24">
      <c r="A15" s="25" t="s">
        <v>1</v>
      </c>
      <c r="B15" s="45" t="s">
        <v>29</v>
      </c>
      <c r="C15" s="48">
        <f>1044800+431772-11272</f>
        <v>1465300</v>
      </c>
      <c r="D15" s="46">
        <f>'[2]дох'!$AD$15</f>
        <v>1465351.98</v>
      </c>
      <c r="E15" s="26">
        <f t="shared" si="0"/>
        <v>100.0035473964376</v>
      </c>
    </row>
    <row r="16" spans="1:5" ht="36">
      <c r="A16" s="25" t="s">
        <v>2</v>
      </c>
      <c r="B16" s="45" t="s">
        <v>30</v>
      </c>
      <c r="C16" s="48">
        <f>7320+661+2719</f>
        <v>10700</v>
      </c>
      <c r="D16" s="46">
        <f>'[2]дох'!$AD$16</f>
        <v>10707.49</v>
      </c>
      <c r="E16" s="26">
        <f t="shared" si="0"/>
        <v>100.07</v>
      </c>
    </row>
    <row r="17" spans="1:5" ht="36">
      <c r="A17" s="25" t="s">
        <v>3</v>
      </c>
      <c r="B17" s="45" t="s">
        <v>31</v>
      </c>
      <c r="C17" s="48">
        <f>2023300-45425-20175</f>
        <v>1957700</v>
      </c>
      <c r="D17" s="46">
        <f>'[2]дох'!$AD$17</f>
        <v>1957810.9200000004</v>
      </c>
      <c r="E17" s="26">
        <f t="shared" si="0"/>
        <v>100.00566583235431</v>
      </c>
    </row>
    <row r="18" spans="1:5" ht="36">
      <c r="A18" s="25" t="s">
        <v>4</v>
      </c>
      <c r="B18" s="7" t="s">
        <v>32</v>
      </c>
      <c r="C18" s="1">
        <f>-194320-35368+15188</f>
        <v>-214500</v>
      </c>
      <c r="D18" s="46">
        <f>'[2]дох'!$AD$18</f>
        <v>-214612.50000000003</v>
      </c>
      <c r="E18" s="26">
        <f t="shared" si="0"/>
        <v>100.05244755244757</v>
      </c>
    </row>
    <row r="19" spans="1:5" ht="12.75">
      <c r="A19" s="29" t="s">
        <v>33</v>
      </c>
      <c r="B19" s="9" t="s">
        <v>34</v>
      </c>
      <c r="C19" s="10">
        <f>C20+C21</f>
        <v>94600</v>
      </c>
      <c r="D19" s="10">
        <f>D20+D21</f>
        <v>94627.31999999999</v>
      </c>
      <c r="E19" s="26">
        <f t="shared" si="0"/>
        <v>100.02887949260042</v>
      </c>
    </row>
    <row r="20" spans="1:5" ht="12.75">
      <c r="A20" s="25" t="s">
        <v>35</v>
      </c>
      <c r="B20" s="7" t="s">
        <v>83</v>
      </c>
      <c r="C20" s="8">
        <f>174000-79300-100</f>
        <v>94600</v>
      </c>
      <c r="D20" s="8">
        <f>'[2]дох'!$AD$20</f>
        <v>94627.31999999999</v>
      </c>
      <c r="E20" s="26">
        <f t="shared" si="0"/>
        <v>100.02887949260042</v>
      </c>
    </row>
    <row r="21" spans="1:5" ht="24">
      <c r="A21" s="30" t="s">
        <v>36</v>
      </c>
      <c r="B21" s="7" t="s">
        <v>82</v>
      </c>
      <c r="C21" s="8">
        <f>250-250</f>
        <v>0</v>
      </c>
      <c r="D21" s="8"/>
      <c r="E21" s="26" t="e">
        <f t="shared" si="0"/>
        <v>#DIV/0!</v>
      </c>
    </row>
    <row r="22" spans="1:5" ht="12.75">
      <c r="A22" s="29" t="s">
        <v>37</v>
      </c>
      <c r="B22" s="9" t="s">
        <v>38</v>
      </c>
      <c r="C22" s="10">
        <f>C24+C23</f>
        <v>4238600</v>
      </c>
      <c r="D22" s="10">
        <f>D24+D23</f>
        <v>4237773.67</v>
      </c>
      <c r="E22" s="26">
        <f t="shared" si="0"/>
        <v>99.98050464776105</v>
      </c>
    </row>
    <row r="23" spans="1:5" ht="24">
      <c r="A23" s="27" t="s">
        <v>39</v>
      </c>
      <c r="B23" s="7" t="s">
        <v>81</v>
      </c>
      <c r="C23" s="8">
        <f>67200+39800-500</f>
        <v>106500</v>
      </c>
      <c r="D23" s="8">
        <f>'[2]дох'!$AD$23</f>
        <v>106558.61</v>
      </c>
      <c r="E23" s="26">
        <f t="shared" si="0"/>
        <v>100.05503286384976</v>
      </c>
    </row>
    <row r="24" spans="1:5" ht="12.75">
      <c r="A24" s="29" t="s">
        <v>40</v>
      </c>
      <c r="B24" s="9" t="s">
        <v>41</v>
      </c>
      <c r="C24" s="10">
        <f>C25+C26</f>
        <v>4132100</v>
      </c>
      <c r="D24" s="10">
        <f>D25+D26</f>
        <v>4131215.0599999996</v>
      </c>
      <c r="E24" s="24">
        <f t="shared" si="0"/>
        <v>99.97858377096391</v>
      </c>
    </row>
    <row r="25" spans="1:5" ht="48">
      <c r="A25" s="27" t="s">
        <v>42</v>
      </c>
      <c r="B25" s="7" t="s">
        <v>79</v>
      </c>
      <c r="C25" s="8">
        <f>3847900+284900-569800</f>
        <v>3563000</v>
      </c>
      <c r="D25" s="8">
        <f>'[2]дох'!$AD$25</f>
        <v>3563016.7299999995</v>
      </c>
      <c r="E25" s="26">
        <f t="shared" si="0"/>
        <v>100.00046954813358</v>
      </c>
    </row>
    <row r="26" spans="1:5" ht="48">
      <c r="A26" s="27" t="s">
        <v>43</v>
      </c>
      <c r="B26" s="7" t="s">
        <v>80</v>
      </c>
      <c r="C26" s="8">
        <f>479200+87800+2100</f>
        <v>569100</v>
      </c>
      <c r="D26" s="11">
        <f>'[2]дох'!$AD$26</f>
        <v>568198.3300000001</v>
      </c>
      <c r="E26" s="26">
        <f t="shared" si="0"/>
        <v>99.84156211562117</v>
      </c>
    </row>
    <row r="27" spans="1:5" ht="12.75">
      <c r="A27" s="31" t="s">
        <v>47</v>
      </c>
      <c r="B27" s="9" t="s">
        <v>66</v>
      </c>
      <c r="C27" s="10">
        <f>C28</f>
        <v>0</v>
      </c>
      <c r="D27" s="10">
        <f>D28</f>
        <v>0</v>
      </c>
      <c r="E27" s="26" t="e">
        <f t="shared" si="0"/>
        <v>#DIV/0!</v>
      </c>
    </row>
    <row r="28" spans="1:5" ht="24">
      <c r="A28" s="25" t="s">
        <v>0</v>
      </c>
      <c r="B28" s="7" t="s">
        <v>48</v>
      </c>
      <c r="C28" s="8">
        <v>0</v>
      </c>
      <c r="D28" s="8"/>
      <c r="E28" s="26" t="e">
        <f t="shared" si="0"/>
        <v>#DIV/0!</v>
      </c>
    </row>
    <row r="29" spans="1:5" ht="24">
      <c r="A29" s="29" t="s">
        <v>68</v>
      </c>
      <c r="B29" s="9" t="s">
        <v>69</v>
      </c>
      <c r="C29" s="10">
        <f>C30+C31</f>
        <v>20</v>
      </c>
      <c r="D29" s="10">
        <f>D30+D31</f>
        <v>15.6</v>
      </c>
      <c r="E29" s="26">
        <f t="shared" si="0"/>
        <v>78</v>
      </c>
    </row>
    <row r="30" spans="1:5" ht="48">
      <c r="A30" s="25" t="s">
        <v>67</v>
      </c>
      <c r="B30" s="7" t="s">
        <v>70</v>
      </c>
      <c r="C30" s="8">
        <f>200-140-40</f>
        <v>20</v>
      </c>
      <c r="D30" s="8">
        <f>'[1]дох'!$AD$29</f>
        <v>15.6</v>
      </c>
      <c r="E30" s="26">
        <f t="shared" si="0"/>
        <v>78</v>
      </c>
    </row>
    <row r="31" spans="1:5" ht="39.75" customHeight="1">
      <c r="A31" s="44" t="s">
        <v>92</v>
      </c>
      <c r="B31" s="7" t="s">
        <v>93</v>
      </c>
      <c r="C31" s="8">
        <f>3800-3800</f>
        <v>0</v>
      </c>
      <c r="D31" s="8">
        <f>'[1]дох'!$AD$31</f>
        <v>0</v>
      </c>
      <c r="E31" s="26" t="e">
        <f t="shared" si="0"/>
        <v>#DIV/0!</v>
      </c>
    </row>
    <row r="32" spans="1:5" ht="24">
      <c r="A32" s="49" t="s">
        <v>97</v>
      </c>
      <c r="B32" s="50" t="s">
        <v>98</v>
      </c>
      <c r="C32" s="53">
        <f>C33</f>
        <v>0</v>
      </c>
      <c r="D32" s="10">
        <f>D33</f>
        <v>0</v>
      </c>
      <c r="E32" s="26" t="e">
        <f t="shared" si="0"/>
        <v>#DIV/0!</v>
      </c>
    </row>
    <row r="33" spans="1:5" ht="12.75">
      <c r="A33" s="51" t="s">
        <v>99</v>
      </c>
      <c r="B33" s="52" t="s">
        <v>100</v>
      </c>
      <c r="C33" s="54"/>
      <c r="D33" s="8"/>
      <c r="E33" s="26" t="e">
        <f t="shared" si="0"/>
        <v>#DIV/0!</v>
      </c>
    </row>
    <row r="34" spans="1:5" ht="12.75">
      <c r="A34" s="29" t="s">
        <v>87</v>
      </c>
      <c r="B34" s="9" t="s">
        <v>86</v>
      </c>
      <c r="C34" s="10">
        <f>C37+C36</f>
        <v>246000</v>
      </c>
      <c r="D34" s="10">
        <f>D37+D36</f>
        <v>246000</v>
      </c>
      <c r="E34" s="26">
        <f>D34/C34*100</f>
        <v>100</v>
      </c>
    </row>
    <row r="35" spans="1:5" ht="48">
      <c r="A35" s="25" t="s">
        <v>96</v>
      </c>
      <c r="B35" s="7" t="s">
        <v>95</v>
      </c>
      <c r="C35" s="8"/>
      <c r="D35" s="8">
        <v>0</v>
      </c>
      <c r="E35" s="26" t="e">
        <f>D35/C35*100</f>
        <v>#DIV/0!</v>
      </c>
    </row>
    <row r="36" spans="1:5" ht="60">
      <c r="A36" s="25" t="s">
        <v>91</v>
      </c>
      <c r="B36" s="7" t="s">
        <v>90</v>
      </c>
      <c r="C36" s="8">
        <v>0</v>
      </c>
      <c r="D36" s="8">
        <v>0</v>
      </c>
      <c r="E36" s="26" t="e">
        <f>D36/C36*100</f>
        <v>#DIV/0!</v>
      </c>
    </row>
    <row r="37" spans="1:5" ht="36">
      <c r="A37" s="25" t="s">
        <v>89</v>
      </c>
      <c r="B37" s="7" t="s">
        <v>88</v>
      </c>
      <c r="C37" s="8">
        <f>123000*2</f>
        <v>246000</v>
      </c>
      <c r="D37" s="8">
        <f>'[1]дох'!$AD$37</f>
        <v>246000</v>
      </c>
      <c r="E37" s="26">
        <f>D37/C37*100</f>
        <v>100</v>
      </c>
    </row>
    <row r="38" spans="1:5" ht="12.75">
      <c r="A38" s="12" t="s">
        <v>76</v>
      </c>
      <c r="B38" s="9" t="s">
        <v>73</v>
      </c>
      <c r="C38" s="10">
        <f>C39+C40</f>
        <v>0</v>
      </c>
      <c r="D38" s="10">
        <f>D39+D40</f>
        <v>0</v>
      </c>
      <c r="E38" s="26" t="e">
        <f t="shared" si="0"/>
        <v>#DIV/0!</v>
      </c>
    </row>
    <row r="39" spans="1:5" ht="36">
      <c r="A39" s="41" t="s">
        <v>75</v>
      </c>
      <c r="B39" s="7" t="s">
        <v>74</v>
      </c>
      <c r="C39" s="8"/>
      <c r="D39" s="8"/>
      <c r="E39" s="26" t="e">
        <f t="shared" si="0"/>
        <v>#DIV/0!</v>
      </c>
    </row>
    <row r="40" spans="1:5" ht="48">
      <c r="A40" s="55" t="s">
        <v>101</v>
      </c>
      <c r="B40" s="7" t="s">
        <v>102</v>
      </c>
      <c r="C40" s="8"/>
      <c r="D40" s="8"/>
      <c r="E40" s="26" t="e">
        <f t="shared" si="0"/>
        <v>#DIV/0!</v>
      </c>
    </row>
    <row r="41" spans="1:5" ht="12.75">
      <c r="A41" s="31" t="s">
        <v>44</v>
      </c>
      <c r="B41" s="9" t="s">
        <v>65</v>
      </c>
      <c r="C41" s="10">
        <f>C42+C43</f>
        <v>479400</v>
      </c>
      <c r="D41" s="10">
        <f>D42+D43</f>
        <v>479913.38</v>
      </c>
      <c r="E41" s="32">
        <f>E43</f>
        <v>100.10708802670005</v>
      </c>
    </row>
    <row r="42" spans="1:5" ht="12.75">
      <c r="A42" s="27" t="s">
        <v>85</v>
      </c>
      <c r="B42" s="7" t="s">
        <v>46</v>
      </c>
      <c r="C42" s="10"/>
      <c r="D42" s="8"/>
      <c r="E42" s="26" t="e">
        <f>D42/C42*100</f>
        <v>#DIV/0!</v>
      </c>
    </row>
    <row r="43" spans="1:5" ht="12.75">
      <c r="A43" s="27" t="s">
        <v>45</v>
      </c>
      <c r="B43" s="7" t="s">
        <v>84</v>
      </c>
      <c r="C43" s="8">
        <f>'[2]дох'!$C$43</f>
        <v>479400</v>
      </c>
      <c r="D43" s="8">
        <f>'[2]дох'!$AD$43</f>
        <v>479913.38</v>
      </c>
      <c r="E43" s="26">
        <f>D43/C43*100</f>
        <v>100.10708802670005</v>
      </c>
    </row>
    <row r="44" spans="1:5" ht="12.75">
      <c r="A44" s="33" t="s">
        <v>49</v>
      </c>
      <c r="B44" s="13" t="s">
        <v>50</v>
      </c>
      <c r="C44" s="14">
        <f>C45</f>
        <v>75787891.48</v>
      </c>
      <c r="D44" s="14">
        <f>D45+D63</f>
        <v>75787888.6</v>
      </c>
      <c r="E44" s="24">
        <f aca="true" t="shared" si="1" ref="E44:E64">D44/C44*100</f>
        <v>99.99999619992066</v>
      </c>
    </row>
    <row r="45" spans="1:5" ht="24">
      <c r="A45" s="34" t="s">
        <v>51</v>
      </c>
      <c r="B45" s="15" t="s">
        <v>52</v>
      </c>
      <c r="C45" s="16">
        <f>C46+C51+C57+C62</f>
        <v>75787891.48</v>
      </c>
      <c r="D45" s="16">
        <f>D46+D51+D57+D62</f>
        <v>75787888.6</v>
      </c>
      <c r="E45" s="26">
        <f t="shared" si="1"/>
        <v>99.99999619992066</v>
      </c>
    </row>
    <row r="46" spans="1:5" ht="12.75">
      <c r="A46" s="35" t="s">
        <v>53</v>
      </c>
      <c r="B46" s="15" t="s">
        <v>121</v>
      </c>
      <c r="C46" s="16">
        <f>C47</f>
        <v>4399700</v>
      </c>
      <c r="D46" s="16">
        <f>D47</f>
        <v>4399700</v>
      </c>
      <c r="E46" s="26">
        <f t="shared" si="1"/>
        <v>100</v>
      </c>
    </row>
    <row r="47" spans="1:5" ht="12.75">
      <c r="A47" s="35" t="s">
        <v>54</v>
      </c>
      <c r="B47" s="15" t="s">
        <v>120</v>
      </c>
      <c r="C47" s="16">
        <f>C48+C49+C50</f>
        <v>4399700</v>
      </c>
      <c r="D47" s="16">
        <f>D48+D49+D50</f>
        <v>4399700</v>
      </c>
      <c r="E47" s="26">
        <f t="shared" si="1"/>
        <v>100</v>
      </c>
    </row>
    <row r="48" spans="1:5" ht="24">
      <c r="A48" s="35" t="s">
        <v>94</v>
      </c>
      <c r="B48" s="15" t="s">
        <v>119</v>
      </c>
      <c r="C48" s="16">
        <f>2480000+1620000+299700</f>
        <v>4399700</v>
      </c>
      <c r="D48" s="16">
        <f>'[2]дох'!$AD$48</f>
        <v>4399700</v>
      </c>
      <c r="E48" s="26">
        <f t="shared" si="1"/>
        <v>100</v>
      </c>
    </row>
    <row r="49" spans="1:5" ht="24">
      <c r="A49" s="35" t="s">
        <v>55</v>
      </c>
      <c r="B49" s="15" t="s">
        <v>119</v>
      </c>
      <c r="C49" s="16"/>
      <c r="D49" s="16"/>
      <c r="E49" s="28" t="e">
        <f t="shared" si="1"/>
        <v>#DIV/0!</v>
      </c>
    </row>
    <row r="50" spans="1:5" ht="24">
      <c r="A50" s="35" t="s">
        <v>56</v>
      </c>
      <c r="B50" s="15" t="s">
        <v>118</v>
      </c>
      <c r="C50" s="16">
        <v>0</v>
      </c>
      <c r="D50" s="16"/>
      <c r="E50" s="26" t="e">
        <f t="shared" si="1"/>
        <v>#DIV/0!</v>
      </c>
    </row>
    <row r="51" spans="1:5" ht="24">
      <c r="A51" s="35" t="s">
        <v>57</v>
      </c>
      <c r="B51" s="15" t="s">
        <v>117</v>
      </c>
      <c r="C51" s="16">
        <f>C53+C54+C55+C52</f>
        <v>71006791.48</v>
      </c>
      <c r="D51" s="16">
        <f>D53+D54+D55+D52</f>
        <v>71006788.6</v>
      </c>
      <c r="E51" s="26">
        <f t="shared" si="1"/>
        <v>99.99999594404993</v>
      </c>
    </row>
    <row r="52" spans="1:5" ht="24">
      <c r="A52" s="35" t="s">
        <v>125</v>
      </c>
      <c r="B52" s="15" t="s">
        <v>124</v>
      </c>
      <c r="C52" s="16">
        <v>55388960.6</v>
      </c>
      <c r="D52" s="16">
        <f>'[2]дох'!$AD$52</f>
        <v>55388960.6</v>
      </c>
      <c r="E52" s="26">
        <f>D52/C52*100</f>
        <v>100</v>
      </c>
    </row>
    <row r="53" spans="1:5" ht="36">
      <c r="A53" s="35" t="s">
        <v>104</v>
      </c>
      <c r="B53" s="15" t="s">
        <v>116</v>
      </c>
      <c r="C53" s="16">
        <f>1748400</f>
        <v>1748400</v>
      </c>
      <c r="D53" s="16">
        <f>'[2]дох'!$AD$53</f>
        <v>1748400</v>
      </c>
      <c r="E53" s="26">
        <f>D53/C53*100</f>
        <v>100</v>
      </c>
    </row>
    <row r="54" spans="1:5" ht="24">
      <c r="A54" s="35" t="s">
        <v>59</v>
      </c>
      <c r="B54" s="15" t="s">
        <v>123</v>
      </c>
      <c r="C54" s="16">
        <f>6450400</f>
        <v>6450400</v>
      </c>
      <c r="D54" s="16">
        <f>'[1]дох'!$AD$54</f>
        <v>6450400</v>
      </c>
      <c r="E54" s="26">
        <f>D54/C54*100</f>
        <v>100</v>
      </c>
    </row>
    <row r="55" spans="1:5" ht="12.75">
      <c r="A55" s="35" t="s">
        <v>58</v>
      </c>
      <c r="B55" s="15" t="s">
        <v>114</v>
      </c>
      <c r="C55" s="16">
        <f>C56</f>
        <v>7419030.88</v>
      </c>
      <c r="D55" s="16">
        <f>D56</f>
        <v>7419028</v>
      </c>
      <c r="E55" s="26">
        <f t="shared" si="1"/>
        <v>99.9999611809137</v>
      </c>
    </row>
    <row r="56" spans="1:5" ht="12.75">
      <c r="A56" s="35" t="s">
        <v>103</v>
      </c>
      <c r="B56" s="15" t="s">
        <v>115</v>
      </c>
      <c r="C56" s="16">
        <f>359400+724300+6335330.88</f>
        <v>7419030.88</v>
      </c>
      <c r="D56" s="16">
        <f>'[2]дох'!$AD$56</f>
        <v>7419028</v>
      </c>
      <c r="E56" s="26">
        <f t="shared" si="1"/>
        <v>99.9999611809137</v>
      </c>
    </row>
    <row r="57" spans="1:5" ht="24">
      <c r="A57" s="35" t="s">
        <v>60</v>
      </c>
      <c r="B57" s="15" t="s">
        <v>113</v>
      </c>
      <c r="C57" s="16">
        <f>C58+C59</f>
        <v>361400</v>
      </c>
      <c r="D57" s="16">
        <f>D58+D59</f>
        <v>361400</v>
      </c>
      <c r="E57" s="26">
        <f t="shared" si="1"/>
        <v>100</v>
      </c>
    </row>
    <row r="58" spans="1:5" ht="24">
      <c r="A58" s="35" t="s">
        <v>61</v>
      </c>
      <c r="B58" s="15" t="s">
        <v>112</v>
      </c>
      <c r="C58" s="16">
        <v>287900</v>
      </c>
      <c r="D58" s="16">
        <f>'[2]дох'!$AD$58</f>
        <v>287900</v>
      </c>
      <c r="E58" s="26">
        <f t="shared" si="1"/>
        <v>100</v>
      </c>
    </row>
    <row r="59" spans="1:5" ht="24">
      <c r="A59" s="35" t="s">
        <v>6</v>
      </c>
      <c r="B59" s="15" t="s">
        <v>111</v>
      </c>
      <c r="C59" s="16">
        <f>65400+2600+2000+3500</f>
        <v>73500</v>
      </c>
      <c r="D59" s="16">
        <f>'[2]дох'!$AD$59</f>
        <v>73500</v>
      </c>
      <c r="E59" s="26">
        <f t="shared" si="1"/>
        <v>100</v>
      </c>
    </row>
    <row r="60" spans="1:5" ht="12.75">
      <c r="A60" s="33" t="s">
        <v>62</v>
      </c>
      <c r="B60" s="13" t="s">
        <v>109</v>
      </c>
      <c r="C60" s="17">
        <f>C61</f>
        <v>0</v>
      </c>
      <c r="D60" s="17">
        <f>D61</f>
        <v>0</v>
      </c>
      <c r="E60" s="26" t="e">
        <f t="shared" si="1"/>
        <v>#DIV/0!</v>
      </c>
    </row>
    <row r="61" spans="1:5" ht="12.75">
      <c r="A61" s="36" t="s">
        <v>63</v>
      </c>
      <c r="B61" s="15" t="s">
        <v>110</v>
      </c>
      <c r="C61" s="18">
        <v>0</v>
      </c>
      <c r="D61" s="18"/>
      <c r="E61" s="26" t="e">
        <f t="shared" si="1"/>
        <v>#DIV/0!</v>
      </c>
    </row>
    <row r="62" spans="1:5" ht="12.75">
      <c r="A62" s="57" t="s">
        <v>106</v>
      </c>
      <c r="B62" s="15" t="s">
        <v>107</v>
      </c>
      <c r="C62" s="58">
        <f>20000</f>
        <v>20000</v>
      </c>
      <c r="D62" s="58">
        <f>'[1]дох'!$AD$62</f>
        <v>20000</v>
      </c>
      <c r="E62" s="26">
        <f t="shared" si="1"/>
        <v>100</v>
      </c>
    </row>
    <row r="63" spans="1:5" ht="24">
      <c r="A63" s="57" t="s">
        <v>105</v>
      </c>
      <c r="B63" s="15" t="s">
        <v>108</v>
      </c>
      <c r="C63" s="58">
        <v>0</v>
      </c>
      <c r="D63" s="58"/>
      <c r="E63" s="26" t="e">
        <f t="shared" si="1"/>
        <v>#DIV/0!</v>
      </c>
    </row>
    <row r="64" spans="1:5" ht="12.75">
      <c r="A64" s="37" t="s">
        <v>64</v>
      </c>
      <c r="B64" s="38"/>
      <c r="C64" s="39">
        <f>C44+C4</f>
        <v>87976991.48</v>
      </c>
      <c r="D64" s="39">
        <f>D44+D4</f>
        <v>87971392.44999999</v>
      </c>
      <c r="E64" s="40">
        <f t="shared" si="1"/>
        <v>99.99363580192295</v>
      </c>
    </row>
    <row r="66" spans="1:2" ht="12.75">
      <c r="A66" t="s">
        <v>71</v>
      </c>
      <c r="B66" t="s">
        <v>72</v>
      </c>
    </row>
  </sheetData>
  <sheetProtection/>
  <printOptions/>
  <pageMargins left="0.1968503937007874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</dc:creator>
  <cp:keywords/>
  <dc:description/>
  <cp:lastModifiedBy>см</cp:lastModifiedBy>
  <cp:lastPrinted>2020-01-09T05:11:57Z</cp:lastPrinted>
  <dcterms:created xsi:type="dcterms:W3CDTF">2015-04-09T04:56:04Z</dcterms:created>
  <dcterms:modified xsi:type="dcterms:W3CDTF">2020-01-16T04:44:52Z</dcterms:modified>
  <cp:category/>
  <cp:version/>
  <cp:contentType/>
  <cp:contentStatus/>
</cp:coreProperties>
</file>