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firstSheet="1" activeTab="17"/>
  </bookViews>
  <sheets>
    <sheet name="2019" sheetId="1" r:id="rId1"/>
    <sheet name="2020" sheetId="2" r:id="rId2"/>
    <sheet name="2021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</sheets>
  <definedNames/>
  <calcPr fullCalcOnLoad="1"/>
</workbook>
</file>

<file path=xl/sharedStrings.xml><?xml version="1.0" encoding="utf-8"?>
<sst xmlns="http://schemas.openxmlformats.org/spreadsheetml/2006/main" count="2372" uniqueCount="411">
  <si>
    <t>Сумма</t>
  </si>
  <si>
    <t>ОБЩЕГОСУДАРСТВЕННЫЕ ВОПРОСЫ</t>
  </si>
  <si>
    <t>ВСЕГО РАСХОДОВ</t>
  </si>
  <si>
    <t>НАЦИОНАЛЬНАЯ ОБОРОНА</t>
  </si>
  <si>
    <t>Коммунальное хозяйство</t>
  </si>
  <si>
    <t>Код бюджетной классификации Российской Федерации</t>
  </si>
  <si>
    <t>1 00 00000 00 0000 000</t>
  </si>
  <si>
    <t>1 05 00000 00 0000 000</t>
  </si>
  <si>
    <t>1 06 00000 00 0000 000</t>
  </si>
  <si>
    <t>Земельный налог</t>
  </si>
  <si>
    <t xml:space="preserve">Наименование 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</si>
  <si>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</si>
  <si>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</si>
  <si>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</si>
  <si>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</si>
  <si>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БЕЗВОЗМЕЗДНЫЕ ПОСТУПЛЕНИЯ</t>
  </si>
  <si>
    <t>2 00 00000 00 0000 000</t>
  </si>
  <si>
    <t>Дотации бюджетам субъектов Российской Федерации и муниципальных образований</t>
  </si>
  <si>
    <t>2 02 02999 10 0000 151</t>
  </si>
  <si>
    <t>главного администратора доходов</t>
  </si>
  <si>
    <t>Глава</t>
  </si>
  <si>
    <t>Раздел</t>
  </si>
  <si>
    <t xml:space="preserve">Единый сельскохозяйственный налог </t>
  </si>
  <si>
    <t xml:space="preserve">1 05 03000 01 0000 110 </t>
  </si>
  <si>
    <t xml:space="preserve">1 06 01030 10 0000 110 </t>
  </si>
  <si>
    <t>ИТОГО ДОХОДОВ</t>
  </si>
  <si>
    <t>СОЦИАЛЬНАЯ ПОЛИТИКА</t>
  </si>
  <si>
    <t>НАЦИОНАЛЬНАЯ ЭКОНОМИКА</t>
  </si>
  <si>
    <t>Наименование программы</t>
  </si>
  <si>
    <t>0113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</si>
  <si>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</si>
  <si>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</si>
  <si>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</si>
  <si>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субсидии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</si>
  <si>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</si>
  <si>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Вид расходов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</si>
  <si>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</si>
  <si>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</si>
  <si>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</si>
  <si>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</si>
  <si>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1101</t>
  </si>
  <si>
    <t>доходов местного бюджета</t>
  </si>
  <si>
    <t>111 05025 10 0000 120</t>
  </si>
  <si>
    <t>111 05035  10 0000 120</t>
  </si>
  <si>
    <t>117 01050 10 0000 180</t>
  </si>
  <si>
    <t>117 05050 10 0000 180</t>
  </si>
  <si>
    <t>208 05000 10 0000 180</t>
  </si>
  <si>
    <t>к решению Думы</t>
  </si>
  <si>
    <t>Код БК</t>
  </si>
  <si>
    <t xml:space="preserve">1 06 06000 00 0000 110 </t>
  </si>
  <si>
    <t>Земельный налог, взимаемый по ставкам, установленным в соответствии п/п 1 п1 ст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</si>
  <si>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</si>
  <si>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108 00000 00 0000 000</t>
  </si>
  <si>
    <t>108 04020 01 1000 110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</si>
  <si>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</si>
  <si>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</si>
  <si>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108 04020 01 4000 110</t>
  </si>
  <si>
    <t>РАСПРЕДЕЛЕНИЕ БЮДЖЕТНЫХ АССИГНОВАНИЙ ПО РАЗДЕЛАМ,ПОДРАЗДЕЛАМ,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</si>
  <si>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</si>
  <si>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</si>
  <si>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</si>
  <si>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 xml:space="preserve"> 1 01 02000 01 0000 110</t>
  </si>
  <si>
    <t xml:space="preserve"> 1 01 02010 01 0000 110</t>
  </si>
  <si>
    <t>НАЛОГИ НА ТОВАРЫ(РАБОТЫ,УСЛУГИ),РЕАЛИЗУЕМЫЕ НА ТЕРРИТОРИИ РОССИЙСКОЙ ФЕДЕРАЦИИ</t>
  </si>
  <si>
    <t>1 03 00000 00 0000 000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</si>
  <si>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</si>
  <si>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</si>
  <si>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</si>
  <si>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(иржекторных)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</si>
  <si>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</si>
  <si>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</si>
  <si>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103 02230 01 0000 110</t>
  </si>
  <si>
    <t>103 02240 01 0000 110</t>
  </si>
  <si>
    <t>103 02250 01 0000 110</t>
  </si>
  <si>
    <t>103 02260 01 0000 110</t>
  </si>
  <si>
    <t>0409</t>
  </si>
  <si>
    <t>Дорожное хозяйство</t>
  </si>
  <si>
    <t xml:space="preserve">Перечень  главных администраторов доходов </t>
  </si>
  <si>
    <t xml:space="preserve">Наименование  главного администратора доходов  бюджета </t>
  </si>
  <si>
    <t>113 02995  10 0000 130</t>
  </si>
  <si>
    <t>244</t>
  </si>
  <si>
    <t>9910240110</t>
  </si>
  <si>
    <t>9910140110</t>
  </si>
  <si>
    <t>9910349120</t>
  </si>
  <si>
    <t>9920373110</t>
  </si>
  <si>
    <t>9930149999</t>
  </si>
  <si>
    <t>9930249999</t>
  </si>
  <si>
    <t>9930349999</t>
  </si>
  <si>
    <t>9930449999</t>
  </si>
  <si>
    <t>9930849999</t>
  </si>
  <si>
    <t>120</t>
  </si>
  <si>
    <t>9910300000</t>
  </si>
  <si>
    <t>Резервные средства</t>
  </si>
  <si>
    <t>870</t>
  </si>
  <si>
    <t>9920100000</t>
  </si>
  <si>
    <t>9920173150</t>
  </si>
  <si>
    <t>9920200000</t>
  </si>
  <si>
    <t>9920251180</t>
  </si>
  <si>
    <t>Общеэкономические вопросы</t>
  </si>
  <si>
    <t>МЕЖБЮДЖЕТНЫЕ ТРАНСФЕРТЫ</t>
  </si>
  <si>
    <t>9920441040</t>
  </si>
  <si>
    <t>540</t>
  </si>
  <si>
    <t>Иные межбюджетные трансферты</t>
  </si>
  <si>
    <t>КУЛЬТУРА</t>
  </si>
  <si>
    <t>01</t>
  </si>
  <si>
    <t>02</t>
  </si>
  <si>
    <t>04</t>
  </si>
  <si>
    <t>13</t>
  </si>
  <si>
    <t>12</t>
  </si>
  <si>
    <t>05</t>
  </si>
  <si>
    <t>03</t>
  </si>
  <si>
    <t>08</t>
  </si>
  <si>
    <t>10</t>
  </si>
  <si>
    <t>14</t>
  </si>
  <si>
    <t>09</t>
  </si>
  <si>
    <t>11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</si>
  <si>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</si>
  <si>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</si>
  <si>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РАСПРЕДЕЛЕНИЕ БЮДЖЕТНЫХ АССИГНОВАНИЙ ПО РАЗДЕЛАМ, ПОДРАЗДЕЛАМ, 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</si>
  <si>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установленных, дифференцированных нормативов отчислений в местные бюджеты</t>
  </si>
  <si>
    <t>(тыс.рублей)</t>
  </si>
  <si>
    <t>Виды долговых обязательств (привлечение/погашение)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</si>
  <si>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</si>
  <si>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</si>
  <si>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</si>
  <si>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сроком до 3-х лет</t>
  </si>
  <si>
    <t xml:space="preserve">3. Бюджетные кредиты от других бюджетов бюджетной системы Российской Федерации 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</si>
  <si>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</si>
  <si>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</si>
  <si>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</si>
  <si>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</si>
  <si>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r>
      <t>Бюджетные кредиты от других бюджетов бюджетной системы Российской Федерации</t>
    </r>
    <r>
      <rPr>
        <b/>
        <i/>
        <sz val="10"/>
        <color indexed="10"/>
        <rFont val="Arial"/>
        <family val="2"/>
      </rPr>
      <t xml:space="preserve"> </t>
    </r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</si>
  <si>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</si>
  <si>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</si>
  <si>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</si>
  <si>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</si>
  <si>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</si>
  <si>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</si>
  <si>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</si>
  <si>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</si>
  <si>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</si>
  <si>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</si>
  <si>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</si>
  <si>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</si>
  <si>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</si>
  <si>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дефицитов бюджетов</t>
  </si>
  <si>
    <t>000 01 06 00 00 00 0000 000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</si>
  <si>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</si>
  <si>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</si>
  <si>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</si>
  <si>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дотации бюджетам сельских поселений</t>
  </si>
  <si>
    <t xml:space="preserve">Дотации бюджетам  сельских поселений на поддержку мер по обеспечению сбалансированности бюджетов </t>
  </si>
  <si>
    <t>Дотации  бюджетам сельских поселений на выравнивание бюджетной обеспеченности</t>
  </si>
  <si>
    <t>2 02 15001 10 0000 151</t>
  </si>
  <si>
    <t>Субвенции бюджетам сельских поселений на выполнение передаваемых полномочий субъектов Росссийской Федерации</t>
  </si>
  <si>
    <t>Субвенции бюджетам бюджетной системы Российской Федерации</t>
  </si>
  <si>
    <t>Дотации бюджетам 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</si>
  <si>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</si>
  <si>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ЦЕЛЕВЫМ СТАТЬЯМ И ВИДАМ РАСХОДОВ КЛАССИФИКАЦИИ РАСХОДОВ БЮДЖЕТОВ</t>
  </si>
  <si>
    <t xml:space="preserve">Верхний предел государственного долга на                  1 января 2020 года </t>
  </si>
  <si>
    <t>Объем погашения в 2019 году</t>
  </si>
  <si>
    <t>Объем привлечения в 2019 году</t>
  </si>
  <si>
    <t>муниципального образования "Баяндай"</t>
  </si>
  <si>
    <t>Приложение № 2</t>
  </si>
  <si>
    <t>Приложение № 1</t>
  </si>
  <si>
    <t>046</t>
  </si>
  <si>
    <t>Приложение № 3</t>
  </si>
  <si>
    <t>Администрация муниципального образования "Баяндай"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</si>
  <si>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</si>
  <si>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</si>
  <si>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</si>
  <si>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</si>
  <si>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</si>
  <si>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</si>
  <si>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15</t>
  </si>
  <si>
    <t>Приложение № 14</t>
  </si>
  <si>
    <t>Приложение № 13</t>
  </si>
  <si>
    <t>Приложение № 12</t>
  </si>
  <si>
    <t>Приложение № 11</t>
  </si>
  <si>
    <t>Приложение № 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</si>
  <si>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</si>
  <si>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</si>
  <si>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</si>
  <si>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>ДОХОДЫ ОТ ПРОДАЖИ МАТЕРИАЛЬНЫХ И НЕМАТЕРИАЛЬНЫХ АКТИВОВ</t>
  </si>
  <si>
    <t>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</si>
  <si>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</si>
  <si>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</si>
  <si>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</si>
  <si>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</si>
  <si>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ШТРАФЫ, САНКЦИИ, ВОЗМЕЩЕНИЕ УЩЕРБА</t>
  </si>
  <si>
    <t>1 16 00000 00 0000 100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</si>
  <si>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</si>
  <si>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1 16 33050 10 6000 140</t>
  </si>
  <si>
    <t xml:space="preserve">Прочие неналоговые доходы </t>
  </si>
  <si>
    <t>1 17 00000 00 0000 180</t>
  </si>
  <si>
    <t>Невыясненные поступления, зачисляемые в бюджеты сельских поселений</t>
  </si>
  <si>
    <t>1 17 01050 10 0000 180</t>
  </si>
  <si>
    <t>Прочие неналоговые доходы перечисляемые бюджетам поселений</t>
  </si>
  <si>
    <t>1 17 05050 10 0000 180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</si>
  <si>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</si>
  <si>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</si>
  <si>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114 02053 10 0000 410</t>
  </si>
  <si>
    <t>114 06025 10 0000 430</t>
  </si>
  <si>
    <t>Подраздел</t>
  </si>
  <si>
    <t>Функционирование высшего должностного лица субъекта</t>
  </si>
  <si>
    <t>Российской Федерации и муниципального образования</t>
  </si>
  <si>
    <t>Руководство и управление в сфере установленных функций</t>
  </si>
  <si>
    <t xml:space="preserve">органов государственной власти субъектов Российской </t>
  </si>
  <si>
    <t>Федерации и органов местного самоуправления</t>
  </si>
  <si>
    <t>Расходы на выплаты персоналу в целях обеспечения выполнения функций муниципальными органами казенными учреждениями</t>
  </si>
  <si>
    <t>Функционирование Правительства Российской Федерации,</t>
  </si>
  <si>
    <t>высших органов исполнительной власти субъектов</t>
  </si>
  <si>
    <t>Российской Федерации, местных администраций</t>
  </si>
  <si>
    <t>Руководство и управление в сфере установленных</t>
  </si>
  <si>
    <t>функций органов государственной власти субъектов</t>
  </si>
  <si>
    <t>Российской Федерации и местного самоуправления</t>
  </si>
  <si>
    <t>Центральный аппарат</t>
  </si>
  <si>
    <t>Прочая закупка товаров, работ и услуг для обеспечения муниципальных нужд</t>
  </si>
  <si>
    <t>Уплата прочих налогов, сборов</t>
  </si>
  <si>
    <t>Уплата иных платежей</t>
  </si>
  <si>
    <t>Резервный фонд</t>
  </si>
  <si>
    <t>ДРУГИЕ ОБЩЕГОСУДАРСТВЕННЫЕ ВОПРОСЫ</t>
  </si>
  <si>
    <t>Составление административных протоколов</t>
  </si>
  <si>
    <t>Муниципальная программа "Пожарная безопасность на территории МО "Баяндай" на 2014 - 2018 годы"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</si>
  <si>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2016 - 2020 годы"</t>
  </si>
  <si>
    <t>Мобилизационная и вневойсковая подготовка</t>
  </si>
  <si>
    <t>О3</t>
  </si>
  <si>
    <t>Осуществление первичного воинского учета на территориях,</t>
  </si>
  <si>
    <t>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</si>
  <si>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 казенными учреждениями</t>
  </si>
  <si>
    <t>Муниципальная целевая программа "Повышение безопасности дорожного движения в муниципальном образовании "Баяндай"  на 2016 - 2018 годы"</t>
  </si>
  <si>
    <t>Областная целевая программа "Переселение граждан из ветхого и аварийного жилищного фонда в МО "Баяндай на период до 2019 года"</t>
  </si>
  <si>
    <t>Долгосрочная целевая программа "Переселение граждан из ветхого и аварийного жилищного фонда в МО "Баяндай на период до 2019 года"</t>
  </si>
  <si>
    <t xml:space="preserve">Благоустройство </t>
  </si>
  <si>
    <t>КУЛЬТУРА, КИНЕМАТОГРАФИЯ</t>
  </si>
  <si>
    <t>Клубы (Дома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</si>
  <si>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</si>
  <si>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Доплата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</si>
  <si>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</si>
  <si>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</si>
  <si>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2016-2018 г.г."</t>
  </si>
  <si>
    <t>Уплата налога на имущество организаций</t>
  </si>
  <si>
    <t>№ п/п</t>
  </si>
  <si>
    <t>Исполнители</t>
  </si>
  <si>
    <t>Администрация МО "Баяндай"</t>
  </si>
  <si>
    <t>9930В49999</t>
  </si>
  <si>
    <t>9930Ж49999</t>
  </si>
  <si>
    <t>9930И49999</t>
  </si>
  <si>
    <t>9930К49999</t>
  </si>
  <si>
    <t>Итого:</t>
  </si>
  <si>
    <t>810 01 03 00 00 00 0000 000</t>
  </si>
  <si>
    <t>810 01 03 00 00 00 0000 700</t>
  </si>
  <si>
    <t>810 01 03 00 00 02 0000 710</t>
  </si>
  <si>
    <t>810 01 03 00 00 00 0000 800</t>
  </si>
  <si>
    <t>810 01 03 00 00 02 0000 810</t>
  </si>
  <si>
    <t>Увеличение прочих остатков  средств бюджетов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</si>
  <si>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</si>
  <si>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</si>
  <si>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</si>
  <si>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</si>
  <si>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</si>
  <si>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</si>
  <si>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</si>
  <si>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</si>
  <si>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9900000000</t>
  </si>
  <si>
    <t>9930Ж9999</t>
  </si>
  <si>
    <t>9910500000</t>
  </si>
  <si>
    <t>9910543060</t>
  </si>
  <si>
    <t>Проведение выборов</t>
  </si>
  <si>
    <t>Главы</t>
  </si>
  <si>
    <t>Депутатов</t>
  </si>
  <si>
    <t>07</t>
  </si>
  <si>
    <t>9930М49999</t>
  </si>
  <si>
    <t>9910640190</t>
  </si>
  <si>
    <t>9930Д49999</t>
  </si>
  <si>
    <t>Вид расхода</t>
  </si>
  <si>
    <t>851</t>
  </si>
  <si>
    <t>852</t>
  </si>
  <si>
    <t>853</t>
  </si>
  <si>
    <t>880</t>
  </si>
  <si>
    <t>321</t>
  </si>
  <si>
    <t>РАСПРЕДЕЛЕНИЕ БЮДЖЕТНЫХ АССИГНОВАНИЙ ПО ЦЕЛЕВЫМ СТАТЬЯМ НЕПРОГРАММНЫХ НАПРАВЛЕНИЯМ ДЕЯТЕЛЬНОСТИ, ВИДАМ РАСХОДОВ,</t>
  </si>
  <si>
    <t>РАЗДЕЛАМ, ПОДРАЗДЕЛАМ КЛАССИФИКАЦИИ РАСХОДОВ БЮДЖЕТОВ В ВЕДОМСТВЕННОЙ СТРУКТУРЕ</t>
  </si>
  <si>
    <t>Нераспределенные расходы</t>
  </si>
  <si>
    <t>Муниципальная программа "Профилактика алкоголизма, табакокурения, наркомании и токсикомании вдетской, подростковой и молодежной среде на 2017 - 2019 годы"</t>
  </si>
  <si>
    <t>Муниципальная программа "Профилактика алкоголизма, табакокурения, наркомании и токсикомании в детской, подростковой и молодежной среде на 2017 - 2019 годы"</t>
  </si>
  <si>
    <t xml:space="preserve">1 06 06033 10 0000 110 </t>
  </si>
  <si>
    <t xml:space="preserve">1 06 06043 10 0000 110 </t>
  </si>
  <si>
    <t>Уплата земельного и налога на имущество с организаций</t>
  </si>
  <si>
    <t>Жилищное хозяйство</t>
  </si>
  <si>
    <t>Сумма 2020</t>
  </si>
  <si>
    <t>9930П49999</t>
  </si>
  <si>
    <t>Объем государственного долга на 1 января 2019 года</t>
  </si>
  <si>
    <t>Объем привлечения в 2020 году</t>
  </si>
  <si>
    <t>Объем погашения в 2020 году</t>
  </si>
  <si>
    <t xml:space="preserve">Верхний предел государственного долга на                  1 января 2021 года </t>
  </si>
  <si>
    <t xml:space="preserve">Прогнозируемые доходы бюджета  на 2019 год </t>
  </si>
  <si>
    <t>"О бюджете на 2019 год и на плановый</t>
  </si>
  <si>
    <t>период 2020 и 2021 годов"</t>
  </si>
  <si>
    <t>Прогнозируемые доходы бюджета  на плановый период 2020 и 2021 годов</t>
  </si>
  <si>
    <t xml:space="preserve"> КЛАССИФИКАЦИИ РАСХОДОВ БЮДЖЕТОВ на 2019 год</t>
  </si>
  <si>
    <t>Сумма 2021</t>
  </si>
  <si>
    <t xml:space="preserve"> КЛАССИФИКАЦИИ РАСХОДОВ БЮДЖЕТОВ на плановый период 2020 и 2021 годов</t>
  </si>
  <si>
    <t>ЦЕЛЕВЫМ СТАТЬЯМ И ВИДАМ РАСХОДОВ КЛАССИФИКАЦИИ РАСХОДОВ БЮДЖЕТОВ НА 2019 ГОД</t>
  </si>
  <si>
    <t>на плановый период 2020 и 2021 годов</t>
  </si>
  <si>
    <t>РАЗДЕЛАМ, ПОДРАЗДЕЛАМ КЛАССИФИКАЦИИ РАСХОДОВ БЮДЖЕТОВ В ВЕДОМСТВЕННОЙ СТРУКТУРЕ НА 2019 ГОД</t>
  </si>
  <si>
    <t>Распределение бюджетных ассигнований на реализацию долгосрочных целевых программ муниципального образования "Баяндай" на 2019 год</t>
  </si>
  <si>
    <t>Распределение бюджетных ассигнований на реализацию долгосрочных целевых программ муниципального образования "Баяндай" на плановый период 2020 и 2021 годов</t>
  </si>
  <si>
    <t>ПРОГРАММА ГОСУДАРСТВЕННЫХ ВНУТРЕННИХ ЗАИМСТВОВАНИЙ МО "Баяндай" НА 2019 ГОД</t>
  </si>
  <si>
    <t>ПРОГРАММА ГОСУДАРСТВЕННЫХ ВНУТРЕННИХ ЗАИМСТВОВАНИЙ МО "Баяндай" на плановый период 2020 и 2021 годов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</si>
  <si>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</si>
  <si>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</si>
  <si>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</si>
  <si>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</si>
  <si>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114 02052 10 0000 410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</si>
  <si>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
Доходы от реализации имущества, находящегося в 
оперативном управлении учреждений, находящихся в 
ведении органов управления сельских поселений (за 
исключением имущества муниципальных бюджетных и 
автономных учреждений), в части реализации основных
средств по указанному имуществу
Доходы от реализации имущества, находящегося в 
оперативном управлении учреждений, находящихся в 
ведении органов управления сельских поселений (за 
исключением имущества муниципальных бюджетных и 
автономных учреждений), в части реализации основных
средств по указанному имуществу
Доходы от реализации имущества, находящегося в 
оперативном управлении учреждений, находящихся в 
ведении органов управления сельских поселений (за 
исключением имущества муниципальных бюджетных и 
автономных учреждений), в части реализации основных
средств по указанному имуществу
</t>
  </si>
  <si>
    <t>Доходы от реализации иного имущества, находящегося в собственности сельских поселений (за исключением 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</si>
  <si>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</si>
  <si>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</si>
  <si>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 бюджетов сельских поселений</t>
  </si>
  <si>
    <t>Субсидии бюджетам сельских поселений на реализацию федеральных целевых программ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</si>
  <si>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</si>
  <si>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из областного бюджета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</si>
  <si>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</si>
  <si>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</si>
  <si>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Исполнение бюджета МО "Баяндай" на</t>
  </si>
  <si>
    <t>340 ВСЕГО</t>
  </si>
  <si>
    <t>340гсм</t>
  </si>
  <si>
    <t>340 канц и хоз расходы</t>
  </si>
  <si>
    <t>340 зап.ч</t>
  </si>
  <si>
    <t>всего</t>
  </si>
  <si>
    <t>план</t>
  </si>
  <si>
    <t>О100</t>
  </si>
  <si>
    <t>Общегосударственные вопросы</t>
  </si>
  <si>
    <t>О102</t>
  </si>
  <si>
    <t>глава</t>
  </si>
  <si>
    <t>О104</t>
  </si>
  <si>
    <t>аппарат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</si>
  <si>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</si>
  <si>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</si>
  <si>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</si>
  <si>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</si>
  <si>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</si>
  <si>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</si>
  <si>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</si>
  <si>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>осуществление первичного воинского учета</t>
  </si>
  <si>
    <t>О400</t>
  </si>
  <si>
    <t>Национальная экономика</t>
  </si>
  <si>
    <t>О401</t>
  </si>
  <si>
    <t>общегосударственные вопросы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</si>
  <si>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</si>
  <si>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</si>
  <si>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</si>
  <si>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</si>
  <si>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</si>
  <si>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</si>
  <si>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</si>
  <si>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</si>
  <si>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</si>
  <si>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</si>
  <si>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0503</t>
  </si>
  <si>
    <t>благоустройство</t>
  </si>
  <si>
    <t>О800</t>
  </si>
  <si>
    <t>Культура</t>
  </si>
  <si>
    <t>О801</t>
  </si>
  <si>
    <t>дом культуры</t>
  </si>
  <si>
    <t>1000</t>
  </si>
  <si>
    <t>Социальная политика</t>
  </si>
  <si>
    <t>1001</t>
  </si>
  <si>
    <t>пенсия</t>
  </si>
  <si>
    <t>1100</t>
  </si>
  <si>
    <t>1400</t>
  </si>
  <si>
    <t>Межбюджетные трансферты</t>
  </si>
  <si>
    <t>1403</t>
  </si>
  <si>
    <t>Прочие мбт</t>
  </si>
  <si>
    <t>Заключительные обороты</t>
  </si>
  <si>
    <t>Переданные полномочия</t>
  </si>
  <si>
    <t>итого</t>
  </si>
  <si>
    <r>
      <t>2019</t>
    </r>
    <r>
      <rPr>
        <b/>
        <sz val="10"/>
        <rFont val="Arial Cyr"/>
        <family val="0"/>
      </rPr>
      <t xml:space="preserve"> год</t>
    </r>
  </si>
  <si>
    <r>
      <t>2020</t>
    </r>
    <r>
      <rPr>
        <b/>
        <sz val="10"/>
        <rFont val="Arial Cyr"/>
        <family val="0"/>
      </rPr>
      <t xml:space="preserve"> год</t>
    </r>
  </si>
  <si>
    <r>
      <t>2021</t>
    </r>
    <r>
      <rPr>
        <b/>
        <sz val="10"/>
        <rFont val="Arial Cyr"/>
        <family val="0"/>
      </rPr>
      <t xml:space="preserve"> год</t>
    </r>
  </si>
  <si>
    <t>Объем государственного долга на 1 января 2020 года</t>
  </si>
  <si>
    <t>Объем привлечения в 2021 году</t>
  </si>
  <si>
    <t>Объем погашения в 2021 году</t>
  </si>
  <si>
    <t xml:space="preserve">Верхний предел государственного долга на                  1 января 2022 года </t>
  </si>
  <si>
    <t xml:space="preserve">Источники внутреннего финансирования дефицита бюджета на 2019 год </t>
  </si>
  <si>
    <t xml:space="preserve">                Источники внутреннего финансирования дефицита бюджета на плановый период 2020 и 2021 годов</t>
  </si>
  <si>
    <t>Дорожный фонд</t>
  </si>
  <si>
    <t>2 02 10000 00 0000 150</t>
  </si>
  <si>
    <t>2 02 15001 10 0000 150</t>
  </si>
  <si>
    <t>2 02 01001 10  0000 150</t>
  </si>
  <si>
    <t>2 02 03000 00 0000 150</t>
  </si>
  <si>
    <t>2 02 35118 10 0000 150</t>
  </si>
  <si>
    <t>2 02 30024 10 0000 150</t>
  </si>
  <si>
    <t>202 15001 10 0000 150</t>
  </si>
  <si>
    <t>202 15002 10 0000 150</t>
  </si>
  <si>
    <t>202 19999 10 0000 150</t>
  </si>
  <si>
    <t>202 20051 10 0000 150</t>
  </si>
  <si>
    <t>202 20077 10 0000 150</t>
  </si>
  <si>
    <t>202 25555 10 0000 150</t>
  </si>
  <si>
    <t>202 29999 10 0000 150</t>
  </si>
  <si>
    <t>202 35118 10 0000 150</t>
  </si>
  <si>
    <t>202 30024 10 0000 150</t>
  </si>
  <si>
    <t>202 49999 10 0000 150</t>
  </si>
  <si>
    <t>Муниципальная целевая программа "Развитие сети автомобильных дорог общего пользования в муниципальном образовании "Баяндай"  на 2019-2021 гг."</t>
  </si>
  <si>
    <t>"27" декабря 2018 г.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</si>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</sst>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0"/>
  </numFmts>
  <fonts count="6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b/>
      <u val="single"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61"/>
      <name val="Arial Cyr"/>
      <family val="2"/>
    </font>
    <font>
      <b/>
      <sz val="10"/>
      <color indexed="6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77" fontId="7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 wrapText="1"/>
    </xf>
    <xf numFmtId="177" fontId="5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3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7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left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77" fontId="7" fillId="0" borderId="10" xfId="61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177" fontId="5" fillId="0" borderId="10" xfId="61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61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3" fontId="4" fillId="0" borderId="10" xfId="53" applyNumberFormat="1" applyFont="1" applyFill="1" applyBorder="1" applyAlignment="1" applyProtection="1">
      <alignment horizontal="left" vertical="center" wrapText="1" indent="2"/>
      <protection locked="0"/>
    </xf>
    <xf numFmtId="3" fontId="5" fillId="0" borderId="10" xfId="53" applyNumberFormat="1" applyFont="1" applyFill="1" applyBorder="1" applyAlignment="1" applyProtection="1">
      <alignment horizontal="left" vertical="center" wrapText="1" indent="2"/>
      <protection locked="0"/>
    </xf>
    <xf numFmtId="3" fontId="5" fillId="0" borderId="10" xfId="53" applyNumberFormat="1" applyFont="1" applyFill="1" applyBorder="1" applyAlignment="1" applyProtection="1">
      <alignment horizontal="center" vertical="center" wrapText="1"/>
      <protection/>
    </xf>
    <xf numFmtId="3" fontId="5" fillId="0" borderId="10" xfId="53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10" xfId="53" applyNumberFormat="1" applyFont="1" applyFill="1" applyBorder="1" applyAlignment="1" applyProtection="1">
      <alignment horizontal="left" vertical="center" wrapText="1" indent="2"/>
      <protection locked="0"/>
    </xf>
    <xf numFmtId="3" fontId="3" fillId="0" borderId="10" xfId="53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77" fontId="4" fillId="0" borderId="1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1" fillId="0" borderId="11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172" fontId="29" fillId="0" borderId="11" xfId="0" applyNumberFormat="1" applyFont="1" applyBorder="1" applyAlignment="1">
      <alignment horizontal="center"/>
    </xf>
    <xf numFmtId="0" fontId="24" fillId="0" borderId="11" xfId="0" applyFont="1" applyFill="1" applyBorder="1" applyAlignment="1">
      <alignment wrapText="1"/>
    </xf>
    <xf numFmtId="172" fontId="22" fillId="0" borderId="11" xfId="0" applyNumberFormat="1" applyFont="1" applyBorder="1" applyAlignment="1">
      <alignment horizontal="center"/>
    </xf>
    <xf numFmtId="0" fontId="25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wrapText="1"/>
    </xf>
    <xf numFmtId="0" fontId="27" fillId="0" borderId="11" xfId="0" applyFont="1" applyFill="1" applyBorder="1" applyAlignment="1">
      <alignment/>
    </xf>
    <xf numFmtId="0" fontId="24" fillId="0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/>
    </xf>
    <xf numFmtId="3" fontId="5" fillId="32" borderId="10" xfId="0" applyNumberFormat="1" applyFont="1" applyFill="1" applyBorder="1" applyAlignment="1" applyProtection="1">
      <alignment horizontal="center" vertical="center"/>
      <protection locked="0"/>
    </xf>
    <xf numFmtId="177" fontId="5" fillId="32" borderId="10" xfId="61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 applyProtection="1">
      <alignment horizontal="center" vertical="center"/>
      <protection locked="0"/>
    </xf>
    <xf numFmtId="177" fontId="6" fillId="32" borderId="10" xfId="61" applyNumberFormat="1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1" fontId="7" fillId="0" borderId="13" xfId="0" applyNumberFormat="1" applyFont="1" applyFill="1" applyBorder="1" applyAlignment="1" applyProtection="1">
      <alignment vertical="top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vertical="top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72" fontId="7" fillId="0" borderId="11" xfId="0" applyNumberFormat="1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2" fontId="18" fillId="0" borderId="10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172" fontId="18" fillId="0" borderId="19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49" fontId="0" fillId="0" borderId="19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0" fillId="0" borderId="20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49" fontId="0" fillId="0" borderId="17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49" fontId="18" fillId="0" borderId="17" xfId="0" applyNumberFormat="1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172" fontId="18" fillId="0" borderId="19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49" fontId="18" fillId="0" borderId="2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20" xfId="0" applyNumberForma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72" fontId="18" fillId="0" borderId="16" xfId="0" applyNumberFormat="1" applyFont="1" applyFill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72" fontId="18" fillId="0" borderId="22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18" fillId="0" borderId="10" xfId="0" applyFont="1" applyBorder="1" applyAlignment="1">
      <alignment/>
    </xf>
    <xf numFmtId="172" fontId="18" fillId="0" borderId="10" xfId="0" applyNumberFormat="1" applyFont="1" applyBorder="1" applyAlignment="1">
      <alignment/>
    </xf>
    <xf numFmtId="0" fontId="0" fillId="0" borderId="16" xfId="0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wrapText="1"/>
    </xf>
    <xf numFmtId="49" fontId="19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 wrapText="1"/>
    </xf>
    <xf numFmtId="49" fontId="4" fillId="32" borderId="23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1" fontId="19" fillId="0" borderId="23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72" fontId="18" fillId="0" borderId="24" xfId="0" applyNumberFormat="1" applyFont="1" applyFill="1" applyBorder="1" applyAlignment="1">
      <alignment horizontal="center"/>
    </xf>
    <xf numFmtId="172" fontId="18" fillId="0" borderId="2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0" fontId="18" fillId="0" borderId="17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172" fontId="18" fillId="0" borderId="19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19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32" borderId="26" xfId="0" applyNumberFormat="1" applyFont="1" applyFill="1" applyBorder="1" applyAlignment="1">
      <alignment horizontal="center" wrapText="1"/>
    </xf>
    <xf numFmtId="1" fontId="19" fillId="0" borderId="26" xfId="0" applyNumberFormat="1" applyFont="1" applyFill="1" applyBorder="1" applyAlignment="1">
      <alignment horizontal="center" wrapText="1"/>
    </xf>
    <xf numFmtId="1" fontId="4" fillId="0" borderId="26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0" fontId="0" fillId="0" borderId="23" xfId="0" applyBorder="1" applyAlignment="1">
      <alignment/>
    </xf>
    <xf numFmtId="49" fontId="4" fillId="0" borderId="28" xfId="0" applyNumberFormat="1" applyFont="1" applyBorder="1" applyAlignment="1">
      <alignment horizontal="center" wrapText="1"/>
    </xf>
    <xf numFmtId="49" fontId="19" fillId="0" borderId="29" xfId="0" applyNumberFormat="1" applyFont="1" applyBorder="1" applyAlignment="1">
      <alignment horizontal="center" wrapText="1"/>
    </xf>
    <xf numFmtId="0" fontId="0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9" fontId="18" fillId="0" borderId="10" xfId="0" applyNumberFormat="1" applyFont="1" applyBorder="1" applyAlignment="1">
      <alignment horizontal="center"/>
    </xf>
    <xf numFmtId="0" fontId="18" fillId="0" borderId="28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49" fontId="18" fillId="0" borderId="26" xfId="0" applyNumberFormat="1" applyFont="1" applyBorder="1" applyAlignment="1">
      <alignment horizontal="center"/>
    </xf>
    <xf numFmtId="172" fontId="18" fillId="0" borderId="3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72" fontId="0" fillId="0" borderId="3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26" xfId="0" applyNumberFormat="1" applyBorder="1" applyAlignment="1">
      <alignment horizontal="center" vertical="top" wrapText="1"/>
    </xf>
    <xf numFmtId="0" fontId="0" fillId="0" borderId="35" xfId="0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/>
    </xf>
    <xf numFmtId="49" fontId="18" fillId="0" borderId="26" xfId="0" applyNumberFormat="1" applyFont="1" applyBorder="1" applyAlignment="1">
      <alignment horizontal="center" wrapText="1"/>
    </xf>
    <xf numFmtId="172" fontId="0" fillId="0" borderId="35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18" fillId="0" borderId="26" xfId="0" applyNumberFormat="1" applyFont="1" applyFill="1" applyBorder="1" applyAlignment="1">
      <alignment horizontal="center"/>
    </xf>
    <xf numFmtId="172" fontId="18" fillId="0" borderId="35" xfId="0" applyNumberFormat="1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172" fontId="0" fillId="0" borderId="35" xfId="0" applyNumberFormat="1" applyFon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37" xfId="0" applyBorder="1" applyAlignment="1">
      <alignment/>
    </xf>
    <xf numFmtId="172" fontId="18" fillId="0" borderId="38" xfId="0" applyNumberFormat="1" applyFont="1" applyFill="1" applyBorder="1" applyAlignment="1">
      <alignment horizontal="center"/>
    </xf>
    <xf numFmtId="0" fontId="18" fillId="0" borderId="27" xfId="0" applyFont="1" applyBorder="1" applyAlignment="1">
      <alignment/>
    </xf>
    <xf numFmtId="0" fontId="18" fillId="0" borderId="39" xfId="0" applyFont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172" fontId="18" fillId="0" borderId="4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72" fontId="0" fillId="0" borderId="35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49" fontId="18" fillId="0" borderId="26" xfId="0" applyNumberFormat="1" applyFont="1" applyBorder="1" applyAlignment="1">
      <alignment horizontal="center" vertical="top" wrapText="1"/>
    </xf>
    <xf numFmtId="49" fontId="18" fillId="0" borderId="19" xfId="0" applyNumberFormat="1" applyFont="1" applyBorder="1" applyAlignment="1">
      <alignment horizontal="center"/>
    </xf>
    <xf numFmtId="172" fontId="18" fillId="0" borderId="35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1" fontId="3" fillId="33" borderId="13" xfId="0" applyNumberFormat="1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>
      <alignment wrapText="1"/>
    </xf>
    <xf numFmtId="0" fontId="18" fillId="32" borderId="0" xfId="0" applyFont="1" applyFill="1" applyAlignment="1">
      <alignment/>
    </xf>
    <xf numFmtId="0" fontId="0" fillId="32" borderId="0" xfId="0" applyFill="1" applyAlignment="1">
      <alignment/>
    </xf>
    <xf numFmtId="49" fontId="30" fillId="32" borderId="0" xfId="0" applyNumberFormat="1" applyFont="1" applyFill="1" applyAlignment="1">
      <alignment/>
    </xf>
    <xf numFmtId="0" fontId="18" fillId="32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31" fillId="32" borderId="11" xfId="0" applyFont="1" applyFill="1" applyBorder="1" applyAlignment="1">
      <alignment horizontal="center"/>
    </xf>
    <xf numFmtId="0" fontId="0" fillId="32" borderId="11" xfId="0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32" fillId="32" borderId="11" xfId="0" applyFont="1" applyFill="1" applyBorder="1" applyAlignment="1">
      <alignment horizontal="center"/>
    </xf>
    <xf numFmtId="0" fontId="18" fillId="4" borderId="11" xfId="0" applyFont="1" applyFill="1" applyBorder="1" applyAlignment="1">
      <alignment/>
    </xf>
    <xf numFmtId="0" fontId="18" fillId="4" borderId="11" xfId="0" applyFont="1" applyFill="1" applyBorder="1" applyAlignment="1">
      <alignment horizontal="left" vertical="top" wrapText="1"/>
    </xf>
    <xf numFmtId="2" fontId="18" fillId="34" borderId="11" xfId="0" applyNumberFormat="1" applyFont="1" applyFill="1" applyBorder="1" applyAlignment="1">
      <alignment horizontal="right"/>
    </xf>
    <xf numFmtId="2" fontId="18" fillId="4" borderId="11" xfId="0" applyNumberFormat="1" applyFont="1" applyFill="1" applyBorder="1" applyAlignment="1">
      <alignment horizontal="right"/>
    </xf>
    <xf numFmtId="2" fontId="31" fillId="4" borderId="11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34" borderId="11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32" borderId="11" xfId="0" applyNumberForma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32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vertical="top" wrapText="1"/>
    </xf>
    <xf numFmtId="49" fontId="18" fillId="3" borderId="11" xfId="0" applyNumberFormat="1" applyFont="1" applyFill="1" applyBorder="1" applyAlignment="1">
      <alignment/>
    </xf>
    <xf numFmtId="0" fontId="18" fillId="3" borderId="11" xfId="0" applyFont="1" applyFill="1" applyBorder="1" applyAlignment="1">
      <alignment/>
    </xf>
    <xf numFmtId="2" fontId="18" fillId="3" borderId="11" xfId="0" applyNumberFormat="1" applyFont="1" applyFill="1" applyBorder="1" applyAlignment="1">
      <alignment horizontal="right"/>
    </xf>
    <xf numFmtId="2" fontId="31" fillId="3" borderId="11" xfId="0" applyNumberFormat="1" applyFont="1" applyFill="1" applyBorder="1" applyAlignment="1">
      <alignment horizontal="right"/>
    </xf>
    <xf numFmtId="49" fontId="0" fillId="32" borderId="11" xfId="0" applyNumberFormat="1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2" fontId="0" fillId="36" borderId="11" xfId="0" applyNumberFormat="1" applyFill="1" applyBorder="1" applyAlignment="1">
      <alignment horizontal="right"/>
    </xf>
    <xf numFmtId="2" fontId="0" fillId="35" borderId="11" xfId="0" applyNumberFormat="1" applyFill="1" applyBorder="1" applyAlignment="1">
      <alignment horizontal="right"/>
    </xf>
    <xf numFmtId="2" fontId="0" fillId="32" borderId="11" xfId="0" applyNumberFormat="1" applyFont="1" applyFill="1" applyBorder="1" applyAlignment="1">
      <alignment horizontal="right"/>
    </xf>
    <xf numFmtId="49" fontId="18" fillId="37" borderId="11" xfId="0" applyNumberFormat="1" applyFont="1" applyFill="1" applyBorder="1" applyAlignment="1">
      <alignment/>
    </xf>
    <xf numFmtId="0" fontId="18" fillId="37" borderId="11" xfId="0" applyFont="1" applyFill="1" applyBorder="1" applyAlignment="1">
      <alignment wrapText="1"/>
    </xf>
    <xf numFmtId="2" fontId="18" fillId="37" borderId="11" xfId="0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49" fontId="18" fillId="38" borderId="11" xfId="0" applyNumberFormat="1" applyFont="1" applyFill="1" applyBorder="1" applyAlignment="1">
      <alignment/>
    </xf>
    <xf numFmtId="0" fontId="18" fillId="38" borderId="11" xfId="0" applyFont="1" applyFill="1" applyBorder="1" applyAlignment="1">
      <alignment horizontal="left" vertical="top" wrapText="1"/>
    </xf>
    <xf numFmtId="2" fontId="18" fillId="38" borderId="11" xfId="0" applyNumberFormat="1" applyFont="1" applyFill="1" applyBorder="1" applyAlignment="1">
      <alignment horizontal="right"/>
    </xf>
    <xf numFmtId="2" fontId="31" fillId="38" borderId="11" xfId="0" applyNumberFormat="1" applyFont="1" applyFill="1" applyBorder="1" applyAlignment="1">
      <alignment horizontal="right"/>
    </xf>
    <xf numFmtId="2" fontId="0" fillId="32" borderId="11" xfId="0" applyNumberFormat="1" applyFont="1" applyFill="1" applyBorder="1" applyAlignment="1">
      <alignment horizontal="right"/>
    </xf>
    <xf numFmtId="2" fontId="0" fillId="39" borderId="11" xfId="0" applyNumberFormat="1" applyFont="1" applyFill="1" applyBorder="1" applyAlignment="1">
      <alignment horizontal="right"/>
    </xf>
    <xf numFmtId="0" fontId="0" fillId="35" borderId="11" xfId="0" applyFill="1" applyBorder="1" applyAlignment="1">
      <alignment/>
    </xf>
    <xf numFmtId="49" fontId="18" fillId="40" borderId="11" xfId="0" applyNumberFormat="1" applyFont="1" applyFill="1" applyBorder="1" applyAlignment="1">
      <alignment/>
    </xf>
    <xf numFmtId="0" fontId="18" fillId="40" borderId="11" xfId="0" applyFont="1" applyFill="1" applyBorder="1" applyAlignment="1">
      <alignment/>
    </xf>
    <xf numFmtId="2" fontId="18" fillId="4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9" fontId="18" fillId="41" borderId="11" xfId="0" applyNumberFormat="1" applyFont="1" applyFill="1" applyBorder="1" applyAlignment="1">
      <alignment/>
    </xf>
    <xf numFmtId="0" fontId="18" fillId="41" borderId="11" xfId="0" applyFont="1" applyFill="1" applyBorder="1" applyAlignment="1">
      <alignment/>
    </xf>
    <xf numFmtId="2" fontId="18" fillId="41" borderId="11" xfId="0" applyNumberFormat="1" applyFont="1" applyFill="1" applyBorder="1" applyAlignment="1">
      <alignment horizontal="right"/>
    </xf>
    <xf numFmtId="2" fontId="31" fillId="41" borderId="11" xfId="0" applyNumberFormat="1" applyFont="1" applyFill="1" applyBorder="1" applyAlignment="1">
      <alignment horizontal="right"/>
    </xf>
    <xf numFmtId="2" fontId="0" fillId="42" borderId="11" xfId="0" applyNumberFormat="1" applyFill="1" applyBorder="1" applyAlignment="1">
      <alignment horizontal="right"/>
    </xf>
    <xf numFmtId="49" fontId="0" fillId="0" borderId="11" xfId="0" applyNumberFormat="1" applyBorder="1" applyAlignment="1">
      <alignment/>
    </xf>
    <xf numFmtId="0" fontId="0" fillId="0" borderId="11" xfId="0" applyFill="1" applyBorder="1" applyAlignment="1">
      <alignment wrapText="1"/>
    </xf>
    <xf numFmtId="49" fontId="18" fillId="43" borderId="16" xfId="0" applyNumberFormat="1" applyFont="1" applyFill="1" applyBorder="1" applyAlignment="1">
      <alignment/>
    </xf>
    <xf numFmtId="0" fontId="18" fillId="43" borderId="16" xfId="0" applyFont="1" applyFill="1" applyBorder="1" applyAlignment="1">
      <alignment horizontal="left" vertical="top" wrapText="1"/>
    </xf>
    <xf numFmtId="2" fontId="18" fillId="34" borderId="16" xfId="0" applyNumberFormat="1" applyFont="1" applyFill="1" applyBorder="1" applyAlignment="1">
      <alignment horizontal="right"/>
    </xf>
    <xf numFmtId="2" fontId="18" fillId="43" borderId="16" xfId="0" applyNumberFormat="1" applyFont="1" applyFill="1" applyBorder="1" applyAlignment="1">
      <alignment horizontal="right"/>
    </xf>
    <xf numFmtId="2" fontId="31" fillId="43" borderId="16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34" borderId="16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32" borderId="16" xfId="0" applyNumberFormat="1" applyFill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49" fontId="0" fillId="34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32" borderId="10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2" fontId="34" fillId="34" borderId="29" xfId="0" applyNumberFormat="1" applyFont="1" applyFill="1" applyBorder="1" applyAlignment="1">
      <alignment horizontal="right"/>
    </xf>
    <xf numFmtId="2" fontId="34" fillId="0" borderId="29" xfId="0" applyNumberFormat="1" applyFont="1" applyBorder="1" applyAlignment="1">
      <alignment horizontal="right"/>
    </xf>
    <xf numFmtId="2" fontId="31" fillId="0" borderId="29" xfId="0" applyNumberFormat="1" applyFont="1" applyBorder="1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172" fontId="0" fillId="0" borderId="10" xfId="0" applyNumberFormat="1" applyBorder="1" applyAlignment="1">
      <alignment vertical="top"/>
    </xf>
    <xf numFmtId="1" fontId="9" fillId="0" borderId="0" xfId="0" applyNumberFormat="1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xSplit="3" ySplit="5" topLeftCell="O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35" sqref="W35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4" width="10.375" style="0" customWidth="1"/>
    <col min="5" max="5" width="10.625" style="0" customWidth="1"/>
    <col min="6" max="6" width="11.00390625" style="0" customWidth="1"/>
    <col min="8" max="8" width="10.25390625" style="0" customWidth="1"/>
    <col min="9" max="9" width="9.625" style="0" bestFit="1" customWidth="1"/>
    <col min="10" max="10" width="10.375" style="0" customWidth="1"/>
    <col min="11" max="11" width="10.25390625" style="0" customWidth="1"/>
    <col min="12" max="12" width="10.75390625" style="0" customWidth="1"/>
    <col min="13" max="13" width="10.25390625" style="0" customWidth="1"/>
    <col min="14" max="14" width="9.625" style="0" bestFit="1" customWidth="1"/>
    <col min="15" max="15" width="10.25390625" style="0" customWidth="1"/>
    <col min="16" max="16" width="10.75390625" style="0" customWidth="1"/>
    <col min="17" max="17" width="10.625" style="0" bestFit="1" customWidth="1"/>
    <col min="18" max="18" width="10.875" style="0" customWidth="1"/>
    <col min="19" max="19" width="10.75390625" style="0" customWidth="1"/>
    <col min="20" max="20" width="10.625" style="0" customWidth="1"/>
    <col min="21" max="21" width="9.875" style="0" customWidth="1"/>
    <col min="22" max="22" width="11.25390625" style="0" customWidth="1"/>
    <col min="23" max="23" width="12.125" style="0" customWidth="1"/>
  </cols>
  <sheetData>
    <row r="1" spans="1:22" ht="12.75">
      <c r="A1" s="248" t="s">
        <v>325</v>
      </c>
      <c r="C1" s="249"/>
      <c r="D1" s="250" t="s">
        <v>378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3" ht="12.75">
      <c r="A2" s="251"/>
      <c r="B2" s="251"/>
      <c r="C2" s="252">
        <v>210</v>
      </c>
      <c r="D2" s="253">
        <v>211</v>
      </c>
      <c r="E2" s="253">
        <v>213</v>
      </c>
      <c r="F2" s="253">
        <v>220</v>
      </c>
      <c r="G2" s="253">
        <v>221</v>
      </c>
      <c r="H2" s="253">
        <v>222</v>
      </c>
      <c r="I2" s="253">
        <v>223</v>
      </c>
      <c r="J2" s="253">
        <v>224</v>
      </c>
      <c r="K2" s="253">
        <v>225</v>
      </c>
      <c r="L2" s="253">
        <v>226</v>
      </c>
      <c r="M2" s="253">
        <v>241</v>
      </c>
      <c r="N2" s="253">
        <v>251</v>
      </c>
      <c r="O2" s="253">
        <v>263</v>
      </c>
      <c r="P2" s="253">
        <v>290</v>
      </c>
      <c r="Q2" s="253">
        <v>300</v>
      </c>
      <c r="R2" s="253">
        <v>310</v>
      </c>
      <c r="S2" s="254" t="s">
        <v>326</v>
      </c>
      <c r="T2" s="253" t="s">
        <v>327</v>
      </c>
      <c r="U2" s="253" t="s">
        <v>328</v>
      </c>
      <c r="V2" s="253" t="s">
        <v>329</v>
      </c>
      <c r="W2" s="253" t="s">
        <v>330</v>
      </c>
    </row>
    <row r="3" spans="1:23" ht="12.75">
      <c r="A3" s="255"/>
      <c r="B3" s="255"/>
      <c r="C3" s="256" t="s">
        <v>331</v>
      </c>
      <c r="D3" s="257" t="s">
        <v>331</v>
      </c>
      <c r="E3" s="257" t="s">
        <v>331</v>
      </c>
      <c r="F3" s="257" t="s">
        <v>331</v>
      </c>
      <c r="G3" s="257" t="s">
        <v>331</v>
      </c>
      <c r="H3" s="257" t="s">
        <v>331</v>
      </c>
      <c r="I3" s="257" t="s">
        <v>331</v>
      </c>
      <c r="J3" s="257" t="s">
        <v>331</v>
      </c>
      <c r="K3" s="257" t="s">
        <v>331</v>
      </c>
      <c r="L3" s="257" t="s">
        <v>331</v>
      </c>
      <c r="M3" s="257" t="s">
        <v>331</v>
      </c>
      <c r="N3" s="257" t="s">
        <v>331</v>
      </c>
      <c r="O3" s="257" t="s">
        <v>331</v>
      </c>
      <c r="P3" s="257" t="s">
        <v>331</v>
      </c>
      <c r="Q3" s="257" t="s">
        <v>331</v>
      </c>
      <c r="R3" s="257" t="s">
        <v>331</v>
      </c>
      <c r="S3" s="258" t="s">
        <v>331</v>
      </c>
      <c r="T3" s="257" t="s">
        <v>331</v>
      </c>
      <c r="U3" s="257" t="s">
        <v>331</v>
      </c>
      <c r="V3" s="257" t="s">
        <v>331</v>
      </c>
      <c r="W3" s="257" t="s">
        <v>331</v>
      </c>
    </row>
    <row r="4" spans="1:23" ht="25.5">
      <c r="A4" s="259" t="s">
        <v>332</v>
      </c>
      <c r="B4" s="260" t="s">
        <v>333</v>
      </c>
      <c r="C4" s="261">
        <f aca="true" t="shared" si="0" ref="C4:W4">C5+C6+C11+C12</f>
        <v>3732500</v>
      </c>
      <c r="D4" s="262">
        <f t="shared" si="0"/>
        <v>2866700</v>
      </c>
      <c r="E4" s="262">
        <f t="shared" si="0"/>
        <v>865800</v>
      </c>
      <c r="F4" s="262">
        <f t="shared" si="0"/>
        <v>113770</v>
      </c>
      <c r="G4" s="262">
        <f t="shared" si="0"/>
        <v>9970</v>
      </c>
      <c r="H4" s="262">
        <f t="shared" si="0"/>
        <v>0</v>
      </c>
      <c r="I4" s="262">
        <f t="shared" si="0"/>
        <v>100000</v>
      </c>
      <c r="J4" s="262">
        <f t="shared" si="0"/>
        <v>0</v>
      </c>
      <c r="K4" s="262">
        <f t="shared" si="0"/>
        <v>1000</v>
      </c>
      <c r="L4" s="262">
        <f t="shared" si="0"/>
        <v>2800</v>
      </c>
      <c r="M4" s="262">
        <f t="shared" si="0"/>
        <v>0</v>
      </c>
      <c r="N4" s="262">
        <f t="shared" si="0"/>
        <v>0</v>
      </c>
      <c r="O4" s="262">
        <f t="shared" si="0"/>
        <v>0</v>
      </c>
      <c r="P4" s="262">
        <f t="shared" si="0"/>
        <v>78000</v>
      </c>
      <c r="Q4" s="262">
        <f t="shared" si="0"/>
        <v>145200</v>
      </c>
      <c r="R4" s="262">
        <f t="shared" si="0"/>
        <v>0</v>
      </c>
      <c r="S4" s="263">
        <f t="shared" si="0"/>
        <v>145200</v>
      </c>
      <c r="T4" s="262">
        <f t="shared" si="0"/>
        <v>130000</v>
      </c>
      <c r="U4" s="262">
        <f t="shared" si="0"/>
        <v>10700</v>
      </c>
      <c r="V4" s="262">
        <f t="shared" si="0"/>
        <v>4500</v>
      </c>
      <c r="W4" s="262">
        <f t="shared" si="0"/>
        <v>4069470</v>
      </c>
    </row>
    <row r="5" spans="1:23" ht="12.75">
      <c r="A5" s="264" t="s">
        <v>334</v>
      </c>
      <c r="B5" s="265" t="s">
        <v>335</v>
      </c>
      <c r="C5" s="266">
        <f>D5+E5</f>
        <v>297300</v>
      </c>
      <c r="D5" s="267">
        <v>228300</v>
      </c>
      <c r="E5" s="268">
        <v>69000</v>
      </c>
      <c r="F5" s="267">
        <f>G5+H5+I5+J5+K5+L5</f>
        <v>0</v>
      </c>
      <c r="G5" s="267"/>
      <c r="H5" s="269"/>
      <c r="I5" s="269"/>
      <c r="J5" s="269"/>
      <c r="K5" s="269"/>
      <c r="L5" s="269"/>
      <c r="M5" s="269"/>
      <c r="N5" s="269"/>
      <c r="O5" s="269"/>
      <c r="P5" s="269"/>
      <c r="Q5" s="269">
        <f>R5+S5</f>
        <v>0</v>
      </c>
      <c r="R5" s="269"/>
      <c r="S5" s="270">
        <f>T5+U5+V5</f>
        <v>0</v>
      </c>
      <c r="T5" s="269"/>
      <c r="U5" s="269"/>
      <c r="V5" s="269"/>
      <c r="W5" s="267">
        <f>C5+F5+M5+N5+O5+P5+Q5</f>
        <v>297300</v>
      </c>
    </row>
    <row r="6" spans="1:23" ht="12.75">
      <c r="A6" s="264" t="s">
        <v>336</v>
      </c>
      <c r="B6" s="265" t="s">
        <v>337</v>
      </c>
      <c r="C6" s="266">
        <f>D6+E6</f>
        <v>3435200</v>
      </c>
      <c r="D6" s="267">
        <f>930300+1983300+228000+300-503500</f>
        <v>2638400</v>
      </c>
      <c r="E6" s="268">
        <f>948800-152000</f>
        <v>796800</v>
      </c>
      <c r="F6" s="267">
        <f>G6+H6+I6+J6+K6+L6</f>
        <v>113770</v>
      </c>
      <c r="G6" s="267">
        <f>10000-30</f>
        <v>9970</v>
      </c>
      <c r="H6" s="267">
        <f>0</f>
        <v>0</v>
      </c>
      <c r="I6" s="267">
        <v>100000</v>
      </c>
      <c r="J6" s="269">
        <f>0</f>
        <v>0</v>
      </c>
      <c r="K6" s="269">
        <v>1000</v>
      </c>
      <c r="L6" s="269">
        <v>2800</v>
      </c>
      <c r="M6" s="267"/>
      <c r="N6" s="267"/>
      <c r="O6" s="267"/>
      <c r="P6" s="269">
        <v>0</v>
      </c>
      <c r="Q6" s="269">
        <f>R6+S6</f>
        <v>143000</v>
      </c>
      <c r="R6" s="269"/>
      <c r="S6" s="270">
        <f>T6+U6+V6</f>
        <v>143000</v>
      </c>
      <c r="T6" s="269">
        <v>130000</v>
      </c>
      <c r="U6" s="269">
        <v>8500</v>
      </c>
      <c r="V6" s="269">
        <v>4500</v>
      </c>
      <c r="W6" s="267">
        <f>C6+F6+M6+N6+O6+P6+Q6</f>
        <v>3691970</v>
      </c>
    </row>
    <row r="7" spans="1:23" ht="12.75">
      <c r="A7" s="264"/>
      <c r="B7" s="265">
        <v>244</v>
      </c>
      <c r="C7" s="266"/>
      <c r="D7" s="267"/>
      <c r="E7" s="268"/>
      <c r="F7" s="267">
        <f>G7+H7+I7+J7+K7+L7</f>
        <v>113770</v>
      </c>
      <c r="G7" s="267">
        <f>10000-30</f>
        <v>9970</v>
      </c>
      <c r="H7" s="267">
        <f>0</f>
        <v>0</v>
      </c>
      <c r="I7" s="267">
        <v>100000</v>
      </c>
      <c r="J7" s="269">
        <f>0</f>
        <v>0</v>
      </c>
      <c r="K7" s="269">
        <v>1000</v>
      </c>
      <c r="L7" s="269">
        <v>2800</v>
      </c>
      <c r="M7" s="267"/>
      <c r="N7" s="267"/>
      <c r="O7" s="267"/>
      <c r="P7" s="269">
        <v>0</v>
      </c>
      <c r="Q7" s="269">
        <f>R7+S7</f>
        <v>143000</v>
      </c>
      <c r="R7" s="269"/>
      <c r="S7" s="270">
        <f>T7+U7+V7</f>
        <v>143000</v>
      </c>
      <c r="T7" s="269">
        <v>130000</v>
      </c>
      <c r="U7" s="269">
        <v>8500</v>
      </c>
      <c r="V7" s="269">
        <v>4500</v>
      </c>
      <c r="W7" s="267">
        <f>C7+F7+M7+N7+O7+P7+Q7</f>
        <v>256770</v>
      </c>
    </row>
    <row r="8" spans="1:23" ht="12.75">
      <c r="A8" s="264"/>
      <c r="B8" s="265">
        <v>851</v>
      </c>
      <c r="C8" s="266"/>
      <c r="D8" s="267"/>
      <c r="E8" s="268"/>
      <c r="F8" s="267"/>
      <c r="G8" s="267"/>
      <c r="H8" s="267"/>
      <c r="I8" s="267"/>
      <c r="J8" s="269"/>
      <c r="K8" s="269"/>
      <c r="L8" s="269"/>
      <c r="M8" s="267"/>
      <c r="N8" s="267"/>
      <c r="O8" s="267"/>
      <c r="P8" s="269">
        <v>0</v>
      </c>
      <c r="Q8" s="269"/>
      <c r="R8" s="269"/>
      <c r="S8" s="270"/>
      <c r="T8" s="269"/>
      <c r="U8" s="269"/>
      <c r="V8" s="269"/>
      <c r="W8" s="267">
        <f>P8</f>
        <v>0</v>
      </c>
    </row>
    <row r="9" spans="1:23" ht="12.75">
      <c r="A9" s="264"/>
      <c r="B9" s="265">
        <v>852</v>
      </c>
      <c r="C9" s="266"/>
      <c r="D9" s="267"/>
      <c r="E9" s="268"/>
      <c r="F9" s="267"/>
      <c r="G9" s="267"/>
      <c r="H9" s="267"/>
      <c r="I9" s="267"/>
      <c r="J9" s="269"/>
      <c r="K9" s="269"/>
      <c r="L9" s="269"/>
      <c r="M9" s="267"/>
      <c r="N9" s="267"/>
      <c r="O9" s="267"/>
      <c r="P9" s="269">
        <v>0</v>
      </c>
      <c r="Q9" s="269"/>
      <c r="R9" s="269"/>
      <c r="S9" s="270"/>
      <c r="T9" s="269"/>
      <c r="U9" s="269"/>
      <c r="V9" s="269"/>
      <c r="W9" s="267">
        <f>P9</f>
        <v>0</v>
      </c>
    </row>
    <row r="10" spans="1:23" ht="12.75">
      <c r="A10" s="264"/>
      <c r="B10" s="265">
        <v>853</v>
      </c>
      <c r="C10" s="266"/>
      <c r="D10" s="267"/>
      <c r="E10" s="268"/>
      <c r="F10" s="267"/>
      <c r="G10" s="267"/>
      <c r="H10" s="267"/>
      <c r="I10" s="267"/>
      <c r="J10" s="269"/>
      <c r="K10" s="269"/>
      <c r="L10" s="269"/>
      <c r="M10" s="267"/>
      <c r="N10" s="267"/>
      <c r="O10" s="267"/>
      <c r="P10" s="269">
        <v>0</v>
      </c>
      <c r="Q10" s="269"/>
      <c r="R10" s="269"/>
      <c r="S10" s="270"/>
      <c r="T10" s="269"/>
      <c r="U10" s="269"/>
      <c r="V10" s="269"/>
      <c r="W10" s="267">
        <f>P10</f>
        <v>0</v>
      </c>
    </row>
    <row r="11" spans="1:23" ht="12.75">
      <c r="A11" s="264" t="s">
        <v>338</v>
      </c>
      <c r="B11" s="265" t="s">
        <v>339</v>
      </c>
      <c r="C11" s="266">
        <f>D11+E11</f>
        <v>0</v>
      </c>
      <c r="D11" s="267"/>
      <c r="E11" s="267"/>
      <c r="F11" s="267">
        <f>G11+H11+I11+J11+K11+L11</f>
        <v>0</v>
      </c>
      <c r="G11" s="267"/>
      <c r="H11" s="267"/>
      <c r="I11" s="267"/>
      <c r="J11" s="269"/>
      <c r="K11" s="269"/>
      <c r="L11" s="269"/>
      <c r="M11" s="267"/>
      <c r="N11" s="267"/>
      <c r="O11" s="267"/>
      <c r="P11" s="269">
        <v>48000</v>
      </c>
      <c r="Q11" s="269">
        <f>R11+S11</f>
        <v>0</v>
      </c>
      <c r="R11" s="267">
        <v>0</v>
      </c>
      <c r="S11" s="270">
        <f>T11+U11+V11</f>
        <v>0</v>
      </c>
      <c r="T11" s="267">
        <v>0</v>
      </c>
      <c r="U11" s="267">
        <v>0</v>
      </c>
      <c r="V11" s="267">
        <v>0</v>
      </c>
      <c r="W11" s="267">
        <f>C11+F11+M11+N11+O11+P11+Q11</f>
        <v>48000</v>
      </c>
    </row>
    <row r="12" spans="1:23" ht="38.25">
      <c r="A12" s="264" t="s">
        <v>340</v>
      </c>
      <c r="B12" s="271" t="s">
        <v>341</v>
      </c>
      <c r="C12" s="266">
        <f>D12+E12</f>
        <v>0</v>
      </c>
      <c r="D12" s="267"/>
      <c r="E12" s="267"/>
      <c r="F12" s="267">
        <f>G12+H12+I12+J12+K12+L12</f>
        <v>0</v>
      </c>
      <c r="G12" s="267"/>
      <c r="H12" s="267"/>
      <c r="I12" s="267"/>
      <c r="J12" s="269"/>
      <c r="K12" s="269"/>
      <c r="L12" s="269"/>
      <c r="M12" s="267"/>
      <c r="N12" s="267"/>
      <c r="O12" s="267"/>
      <c r="P12" s="269">
        <f>30000</f>
        <v>30000</v>
      </c>
      <c r="Q12" s="269">
        <f>R12+S12</f>
        <v>2200</v>
      </c>
      <c r="R12" s="269"/>
      <c r="S12" s="270">
        <f>T12+U12+V12</f>
        <v>2200</v>
      </c>
      <c r="T12" s="269">
        <f>20000-20000</f>
        <v>0</v>
      </c>
      <c r="U12" s="269">
        <f>700+1500</f>
        <v>2200</v>
      </c>
      <c r="V12" s="269"/>
      <c r="W12" s="267">
        <f>C12+F12+M12+N12+O12+P12+Q12</f>
        <v>32200</v>
      </c>
    </row>
    <row r="13" spans="1:23" ht="12.75">
      <c r="A13" s="272" t="s">
        <v>342</v>
      </c>
      <c r="B13" s="273" t="s">
        <v>343</v>
      </c>
      <c r="C13" s="261">
        <f>SUM(C14)</f>
        <v>282000</v>
      </c>
      <c r="D13" s="274">
        <f aca="true" t="shared" si="1" ref="D13:V13">D14</f>
        <v>216600</v>
      </c>
      <c r="E13" s="274">
        <f t="shared" si="1"/>
        <v>65400</v>
      </c>
      <c r="F13" s="274">
        <f t="shared" si="1"/>
        <v>3200</v>
      </c>
      <c r="G13" s="274">
        <f t="shared" si="1"/>
        <v>0</v>
      </c>
      <c r="H13" s="274">
        <f t="shared" si="1"/>
        <v>3200</v>
      </c>
      <c r="I13" s="274">
        <f t="shared" si="1"/>
        <v>0</v>
      </c>
      <c r="J13" s="274">
        <f t="shared" si="1"/>
        <v>0</v>
      </c>
      <c r="K13" s="274">
        <f t="shared" si="1"/>
        <v>0</v>
      </c>
      <c r="L13" s="274">
        <f t="shared" si="1"/>
        <v>0</v>
      </c>
      <c r="M13" s="274">
        <f t="shared" si="1"/>
        <v>0</v>
      </c>
      <c r="N13" s="274">
        <f t="shared" si="1"/>
        <v>0</v>
      </c>
      <c r="O13" s="274">
        <f t="shared" si="1"/>
        <v>0</v>
      </c>
      <c r="P13" s="274">
        <f t="shared" si="1"/>
        <v>0</v>
      </c>
      <c r="Q13" s="274">
        <f t="shared" si="1"/>
        <v>0</v>
      </c>
      <c r="R13" s="274">
        <f t="shared" si="1"/>
        <v>0</v>
      </c>
      <c r="S13" s="275">
        <f t="shared" si="1"/>
        <v>0</v>
      </c>
      <c r="T13" s="274">
        <f t="shared" si="1"/>
        <v>0</v>
      </c>
      <c r="U13" s="274">
        <f t="shared" si="1"/>
        <v>0</v>
      </c>
      <c r="V13" s="274">
        <f t="shared" si="1"/>
        <v>0</v>
      </c>
      <c r="W13" s="274">
        <f>D13+E13+G13+I13+K13+L13+P13+R13+T13+U13+H13+N13+O13+J13</f>
        <v>285200</v>
      </c>
    </row>
    <row r="14" spans="1:23" ht="38.25">
      <c r="A14" s="276" t="s">
        <v>344</v>
      </c>
      <c r="B14" s="277" t="s">
        <v>345</v>
      </c>
      <c r="C14" s="278">
        <f>D14+E14</f>
        <v>282000</v>
      </c>
      <c r="D14" s="279">
        <v>216600</v>
      </c>
      <c r="E14" s="279">
        <v>65400</v>
      </c>
      <c r="F14" s="267">
        <f>G14+H14+I14+J14+K14+L14</f>
        <v>3200</v>
      </c>
      <c r="G14" s="279">
        <v>0</v>
      </c>
      <c r="H14" s="279">
        <v>3200</v>
      </c>
      <c r="I14" s="279"/>
      <c r="J14" s="279">
        <v>0</v>
      </c>
      <c r="K14" s="279"/>
      <c r="L14" s="279"/>
      <c r="M14" s="279"/>
      <c r="N14" s="279"/>
      <c r="O14" s="279"/>
      <c r="P14" s="269"/>
      <c r="Q14" s="269">
        <f>R14+S14</f>
        <v>0</v>
      </c>
      <c r="R14" s="279"/>
      <c r="S14" s="270">
        <f>T14+U14+V14</f>
        <v>0</v>
      </c>
      <c r="T14" s="280"/>
      <c r="U14" s="280"/>
      <c r="V14" s="280"/>
      <c r="W14" s="267">
        <f>C14+F14+M14+N14+O14+P14+Q14</f>
        <v>285200</v>
      </c>
    </row>
    <row r="15" spans="1:23" ht="25.5">
      <c r="A15" s="281" t="s">
        <v>346</v>
      </c>
      <c r="B15" s="282" t="s">
        <v>347</v>
      </c>
      <c r="C15" s="261">
        <f aca="true" t="shared" si="2" ref="C15:W15">C16+C17+C18</f>
        <v>64000</v>
      </c>
      <c r="D15" s="283">
        <f t="shared" si="2"/>
        <v>49200</v>
      </c>
      <c r="E15" s="283">
        <f t="shared" si="2"/>
        <v>14800</v>
      </c>
      <c r="F15" s="283">
        <f t="shared" si="2"/>
        <v>2884400</v>
      </c>
      <c r="G15" s="283">
        <f t="shared" si="2"/>
        <v>3300</v>
      </c>
      <c r="H15" s="283">
        <f t="shared" si="2"/>
        <v>0</v>
      </c>
      <c r="I15" s="283">
        <f t="shared" si="2"/>
        <v>0</v>
      </c>
      <c r="J15" s="283">
        <f t="shared" si="2"/>
        <v>0</v>
      </c>
      <c r="K15" s="283">
        <f t="shared" si="2"/>
        <v>2881100</v>
      </c>
      <c r="L15" s="283">
        <f t="shared" si="2"/>
        <v>0</v>
      </c>
      <c r="M15" s="283">
        <f t="shared" si="2"/>
        <v>0</v>
      </c>
      <c r="N15" s="283">
        <f t="shared" si="2"/>
        <v>0</v>
      </c>
      <c r="O15" s="283">
        <f t="shared" si="2"/>
        <v>0</v>
      </c>
      <c r="P15" s="283">
        <f t="shared" si="2"/>
        <v>0</v>
      </c>
      <c r="Q15" s="283">
        <f t="shared" si="2"/>
        <v>0</v>
      </c>
      <c r="R15" s="283">
        <f t="shared" si="2"/>
        <v>0</v>
      </c>
      <c r="S15" s="283">
        <f t="shared" si="2"/>
        <v>0</v>
      </c>
      <c r="T15" s="283">
        <f t="shared" si="2"/>
        <v>0</v>
      </c>
      <c r="U15" s="283">
        <f t="shared" si="2"/>
        <v>0</v>
      </c>
      <c r="V15" s="283">
        <f t="shared" si="2"/>
        <v>0</v>
      </c>
      <c r="W15" s="283">
        <f t="shared" si="2"/>
        <v>2948400</v>
      </c>
    </row>
    <row r="16" spans="1:23" ht="25.5">
      <c r="A16" s="276" t="s">
        <v>348</v>
      </c>
      <c r="B16" s="284" t="s">
        <v>349</v>
      </c>
      <c r="C16" s="278">
        <f>D16+E16</f>
        <v>64000</v>
      </c>
      <c r="D16" s="279">
        <f>49200</f>
        <v>49200</v>
      </c>
      <c r="E16" s="279">
        <v>14800</v>
      </c>
      <c r="F16" s="267">
        <f>G16+H16+I16+J16+K16+L16</f>
        <v>3300</v>
      </c>
      <c r="G16" s="279">
        <v>3300</v>
      </c>
      <c r="H16" s="279"/>
      <c r="I16" s="279"/>
      <c r="J16" s="279"/>
      <c r="K16" s="279"/>
      <c r="L16" s="279"/>
      <c r="M16" s="279"/>
      <c r="N16" s="279"/>
      <c r="O16" s="279"/>
      <c r="P16" s="269"/>
      <c r="Q16" s="269">
        <f>R16+S16</f>
        <v>0</v>
      </c>
      <c r="R16" s="279"/>
      <c r="S16" s="270">
        <f>T16+U16+V16</f>
        <v>0</v>
      </c>
      <c r="T16" s="279"/>
      <c r="U16" s="279"/>
      <c r="V16" s="279"/>
      <c r="W16" s="267">
        <f aca="true" t="shared" si="3" ref="W16:W32">C16+F16+M16+N16+O16+P16+Q16</f>
        <v>67300</v>
      </c>
    </row>
    <row r="17" spans="1:23" ht="12.75">
      <c r="A17" s="264" t="s">
        <v>350</v>
      </c>
      <c r="B17" s="285" t="s">
        <v>351</v>
      </c>
      <c r="C17" s="266">
        <f>D17+E17</f>
        <v>0</v>
      </c>
      <c r="D17" s="267"/>
      <c r="E17" s="267"/>
      <c r="F17" s="267">
        <f>G17+H17+I17+J17+K17+L17</f>
        <v>2881100</v>
      </c>
      <c r="G17" s="267"/>
      <c r="H17" s="267"/>
      <c r="I17" s="267"/>
      <c r="J17" s="269"/>
      <c r="K17" s="269">
        <v>2881100</v>
      </c>
      <c r="L17" s="269"/>
      <c r="M17" s="267"/>
      <c r="N17" s="267"/>
      <c r="O17" s="267"/>
      <c r="P17" s="269"/>
      <c r="Q17" s="269">
        <f>R17+S17</f>
        <v>0</v>
      </c>
      <c r="R17" s="269"/>
      <c r="S17" s="270">
        <f>T17+U17+V17</f>
        <v>0</v>
      </c>
      <c r="T17" s="269"/>
      <c r="U17" s="269"/>
      <c r="V17" s="269"/>
      <c r="W17" s="267">
        <f t="shared" si="3"/>
        <v>2881100</v>
      </c>
    </row>
    <row r="18" spans="1:23" ht="25.5">
      <c r="A18" s="264" t="s">
        <v>352</v>
      </c>
      <c r="B18" s="286" t="s">
        <v>353</v>
      </c>
      <c r="C18" s="266">
        <f>D18+E18</f>
        <v>0</v>
      </c>
      <c r="D18" s="267"/>
      <c r="E18" s="267"/>
      <c r="F18" s="267">
        <f>G18+H18+I18+J18+K18+L18</f>
        <v>0</v>
      </c>
      <c r="G18" s="267"/>
      <c r="H18" s="267"/>
      <c r="I18" s="267"/>
      <c r="J18" s="269"/>
      <c r="K18" s="269"/>
      <c r="L18" s="269"/>
      <c r="M18" s="267"/>
      <c r="N18" s="267"/>
      <c r="O18" s="267"/>
      <c r="P18" s="269"/>
      <c r="Q18" s="269">
        <f>R18+S18</f>
        <v>0</v>
      </c>
      <c r="R18" s="269"/>
      <c r="S18" s="270">
        <f>T18+U18+V18</f>
        <v>0</v>
      </c>
      <c r="T18" s="269"/>
      <c r="U18" s="269"/>
      <c r="V18" s="269"/>
      <c r="W18" s="267">
        <f t="shared" si="3"/>
        <v>0</v>
      </c>
    </row>
    <row r="19" spans="1:23" ht="38.25">
      <c r="A19" s="287" t="s">
        <v>354</v>
      </c>
      <c r="B19" s="288" t="s">
        <v>355</v>
      </c>
      <c r="C19" s="261">
        <f aca="true" t="shared" si="4" ref="C19:W19">SUM(C20:C22)</f>
        <v>0</v>
      </c>
      <c r="D19" s="289">
        <f t="shared" si="4"/>
        <v>0</v>
      </c>
      <c r="E19" s="289">
        <f t="shared" si="4"/>
        <v>0</v>
      </c>
      <c r="F19" s="289">
        <f t="shared" si="4"/>
        <v>609000</v>
      </c>
      <c r="G19" s="289">
        <f t="shared" si="4"/>
        <v>0</v>
      </c>
      <c r="H19" s="289">
        <f t="shared" si="4"/>
        <v>0</v>
      </c>
      <c r="I19" s="289">
        <f t="shared" si="4"/>
        <v>609000</v>
      </c>
      <c r="J19" s="289">
        <f t="shared" si="4"/>
        <v>0</v>
      </c>
      <c r="K19" s="289">
        <f t="shared" si="4"/>
        <v>0</v>
      </c>
      <c r="L19" s="289">
        <f t="shared" si="4"/>
        <v>0</v>
      </c>
      <c r="M19" s="289">
        <f t="shared" si="4"/>
        <v>0</v>
      </c>
      <c r="N19" s="289">
        <f t="shared" si="4"/>
        <v>0</v>
      </c>
      <c r="O19" s="289">
        <f t="shared" si="4"/>
        <v>0</v>
      </c>
      <c r="P19" s="289">
        <f t="shared" si="4"/>
        <v>0</v>
      </c>
      <c r="Q19" s="289">
        <f t="shared" si="4"/>
        <v>0</v>
      </c>
      <c r="R19" s="289">
        <f t="shared" si="4"/>
        <v>0</v>
      </c>
      <c r="S19" s="290">
        <f t="shared" si="4"/>
        <v>0</v>
      </c>
      <c r="T19" s="289">
        <f t="shared" si="4"/>
        <v>0</v>
      </c>
      <c r="U19" s="289">
        <f t="shared" si="4"/>
        <v>0</v>
      </c>
      <c r="V19" s="289">
        <f t="shared" si="4"/>
        <v>0</v>
      </c>
      <c r="W19" s="289">
        <f t="shared" si="4"/>
        <v>609000</v>
      </c>
    </row>
    <row r="20" spans="1:23" ht="12.75">
      <c r="A20" s="264" t="s">
        <v>356</v>
      </c>
      <c r="B20" s="285" t="s">
        <v>357</v>
      </c>
      <c r="C20" s="266">
        <f>D20+E20</f>
        <v>0</v>
      </c>
      <c r="D20" s="267"/>
      <c r="E20" s="267"/>
      <c r="F20" s="267"/>
      <c r="G20" s="267"/>
      <c r="H20" s="267"/>
      <c r="I20" s="267"/>
      <c r="J20" s="269"/>
      <c r="K20" s="269"/>
      <c r="L20" s="269"/>
      <c r="M20" s="267"/>
      <c r="N20" s="267"/>
      <c r="O20" s="267"/>
      <c r="P20" s="269"/>
      <c r="Q20" s="269">
        <f>R20+S20</f>
        <v>0</v>
      </c>
      <c r="R20" s="291"/>
      <c r="S20" s="270">
        <f>T20+U20+V20</f>
        <v>0</v>
      </c>
      <c r="T20" s="269"/>
      <c r="U20" s="269"/>
      <c r="V20" s="269"/>
      <c r="W20" s="267">
        <f t="shared" si="3"/>
        <v>0</v>
      </c>
    </row>
    <row r="21" spans="1:23" ht="12.75">
      <c r="A21" s="276" t="s">
        <v>358</v>
      </c>
      <c r="B21" s="285" t="s">
        <v>359</v>
      </c>
      <c r="C21" s="266">
        <f>D21+E21</f>
        <v>0</v>
      </c>
      <c r="D21" s="268"/>
      <c r="E21" s="268"/>
      <c r="F21" s="267">
        <f>G21+H21+I21+J21+K21+L21</f>
        <v>309000</v>
      </c>
      <c r="G21" s="268"/>
      <c r="H21" s="268"/>
      <c r="I21" s="268">
        <v>309000</v>
      </c>
      <c r="J21" s="280"/>
      <c r="K21" s="280"/>
      <c r="L21" s="280"/>
      <c r="M21" s="268"/>
      <c r="N21" s="268"/>
      <c r="O21" s="268"/>
      <c r="P21" s="269"/>
      <c r="Q21" s="269">
        <f>R21+S21</f>
        <v>0</v>
      </c>
      <c r="R21" s="280"/>
      <c r="S21" s="270">
        <f>T21+U21+V21</f>
        <v>0</v>
      </c>
      <c r="T21" s="292"/>
      <c r="U21" s="280"/>
      <c r="V21" s="280"/>
      <c r="W21" s="267">
        <f t="shared" si="3"/>
        <v>309000</v>
      </c>
    </row>
    <row r="22" spans="1:23" ht="12.75">
      <c r="A22" s="276" t="s">
        <v>360</v>
      </c>
      <c r="B22" s="293" t="s">
        <v>361</v>
      </c>
      <c r="C22" s="266">
        <f>D22+E22</f>
        <v>0</v>
      </c>
      <c r="D22" s="268"/>
      <c r="E22" s="268"/>
      <c r="F22" s="267">
        <f>G22+H22+I22+J22+K22+L22</f>
        <v>300000</v>
      </c>
      <c r="G22" s="280"/>
      <c r="H22" s="280"/>
      <c r="I22" s="280">
        <v>300000</v>
      </c>
      <c r="J22" s="280"/>
      <c r="K22" s="280"/>
      <c r="L22" s="280"/>
      <c r="M22" s="280"/>
      <c r="N22" s="280"/>
      <c r="O22" s="280"/>
      <c r="P22" s="269"/>
      <c r="Q22" s="269">
        <f>R22+S22</f>
        <v>0</v>
      </c>
      <c r="R22" s="280">
        <f>90000+9000-99000</f>
        <v>0</v>
      </c>
      <c r="S22" s="270">
        <f>T22+U22+V22</f>
        <v>0</v>
      </c>
      <c r="T22" s="280"/>
      <c r="U22" s="280"/>
      <c r="V22" s="280"/>
      <c r="W22" s="267">
        <f t="shared" si="3"/>
        <v>300000</v>
      </c>
    </row>
    <row r="23" spans="1:23" ht="12.75">
      <c r="A23" s="294" t="s">
        <v>362</v>
      </c>
      <c r="B23" s="295" t="s">
        <v>363</v>
      </c>
      <c r="C23" s="261">
        <f>C24</f>
        <v>720000</v>
      </c>
      <c r="D23" s="296">
        <f aca="true" t="shared" si="5" ref="D23:W23">D24</f>
        <v>553000</v>
      </c>
      <c r="E23" s="296">
        <f t="shared" si="5"/>
        <v>167000</v>
      </c>
      <c r="F23" s="296">
        <f t="shared" si="5"/>
        <v>0</v>
      </c>
      <c r="G23" s="296">
        <f t="shared" si="5"/>
        <v>0</v>
      </c>
      <c r="H23" s="296">
        <f t="shared" si="5"/>
        <v>0</v>
      </c>
      <c r="I23" s="296">
        <f t="shared" si="5"/>
        <v>0</v>
      </c>
      <c r="J23" s="296">
        <f t="shared" si="5"/>
        <v>0</v>
      </c>
      <c r="K23" s="296">
        <f t="shared" si="5"/>
        <v>0</v>
      </c>
      <c r="L23" s="296">
        <f t="shared" si="5"/>
        <v>0</v>
      </c>
      <c r="M23" s="296">
        <f t="shared" si="5"/>
        <v>0</v>
      </c>
      <c r="N23" s="296">
        <f t="shared" si="5"/>
        <v>0</v>
      </c>
      <c r="O23" s="296">
        <f t="shared" si="5"/>
        <v>0</v>
      </c>
      <c r="P23" s="296">
        <f t="shared" si="5"/>
        <v>0</v>
      </c>
      <c r="Q23" s="296">
        <f t="shared" si="5"/>
        <v>0</v>
      </c>
      <c r="R23" s="296">
        <f t="shared" si="5"/>
        <v>0</v>
      </c>
      <c r="S23" s="296">
        <f t="shared" si="5"/>
        <v>0</v>
      </c>
      <c r="T23" s="296">
        <f t="shared" si="5"/>
        <v>0</v>
      </c>
      <c r="U23" s="296">
        <f t="shared" si="5"/>
        <v>0</v>
      </c>
      <c r="V23" s="296">
        <f t="shared" si="5"/>
        <v>0</v>
      </c>
      <c r="W23" s="296">
        <f t="shared" si="5"/>
        <v>720000</v>
      </c>
    </row>
    <row r="24" spans="1:23" ht="12.75">
      <c r="A24" s="264" t="s">
        <v>364</v>
      </c>
      <c r="B24" s="297" t="s">
        <v>365</v>
      </c>
      <c r="C24" s="266">
        <f>D24+E24</f>
        <v>720000</v>
      </c>
      <c r="D24" s="267">
        <v>553000</v>
      </c>
      <c r="E24" s="268">
        <v>167000</v>
      </c>
      <c r="F24" s="267">
        <f>G24+H24+I24+J24+K24+L24</f>
        <v>0</v>
      </c>
      <c r="G24" s="269"/>
      <c r="H24" s="269"/>
      <c r="I24" s="269"/>
      <c r="J24" s="269"/>
      <c r="K24" s="269"/>
      <c r="L24" s="269"/>
      <c r="M24" s="267"/>
      <c r="N24" s="269"/>
      <c r="O24" s="269"/>
      <c r="P24" s="269"/>
      <c r="Q24" s="269">
        <f>R24+S24</f>
        <v>0</v>
      </c>
      <c r="R24" s="269"/>
      <c r="S24" s="270">
        <f>T24+U24+V24</f>
        <v>0</v>
      </c>
      <c r="T24" s="269">
        <f>21000-10000-11000</f>
        <v>0</v>
      </c>
      <c r="U24" s="280"/>
      <c r="V24" s="280"/>
      <c r="W24" s="267">
        <f t="shared" si="3"/>
        <v>720000</v>
      </c>
    </row>
    <row r="25" spans="1:23" ht="12.75">
      <c r="A25" s="298" t="s">
        <v>366</v>
      </c>
      <c r="B25" s="299" t="s">
        <v>367</v>
      </c>
      <c r="C25" s="261">
        <f aca="true" t="shared" si="6" ref="C25:V25">C26</f>
        <v>0</v>
      </c>
      <c r="D25" s="300">
        <f t="shared" si="6"/>
        <v>0</v>
      </c>
      <c r="E25" s="300">
        <f t="shared" si="6"/>
        <v>0</v>
      </c>
      <c r="F25" s="300">
        <f t="shared" si="6"/>
        <v>0</v>
      </c>
      <c r="G25" s="300">
        <f t="shared" si="6"/>
        <v>0</v>
      </c>
      <c r="H25" s="300">
        <f t="shared" si="6"/>
        <v>0</v>
      </c>
      <c r="I25" s="300">
        <f t="shared" si="6"/>
        <v>0</v>
      </c>
      <c r="J25" s="300">
        <f t="shared" si="6"/>
        <v>0</v>
      </c>
      <c r="K25" s="300">
        <f t="shared" si="6"/>
        <v>0</v>
      </c>
      <c r="L25" s="300">
        <f t="shared" si="6"/>
        <v>0</v>
      </c>
      <c r="M25" s="300">
        <f t="shared" si="6"/>
        <v>0</v>
      </c>
      <c r="N25" s="300">
        <f t="shared" si="6"/>
        <v>0</v>
      </c>
      <c r="O25" s="300">
        <f t="shared" si="6"/>
        <v>120000</v>
      </c>
      <c r="P25" s="300">
        <f t="shared" si="6"/>
        <v>0</v>
      </c>
      <c r="Q25" s="300">
        <f t="shared" si="6"/>
        <v>0</v>
      </c>
      <c r="R25" s="300">
        <f t="shared" si="6"/>
        <v>0</v>
      </c>
      <c r="S25" s="301">
        <f t="shared" si="6"/>
        <v>0</v>
      </c>
      <c r="T25" s="300">
        <f t="shared" si="6"/>
        <v>0</v>
      </c>
      <c r="U25" s="300">
        <f t="shared" si="6"/>
        <v>0</v>
      </c>
      <c r="V25" s="300">
        <f t="shared" si="6"/>
        <v>0</v>
      </c>
      <c r="W25" s="300">
        <f>D25+E25+G25+I25+K25+L25+P25+R25+T25+U25+H25+N25+O25+J25</f>
        <v>120000</v>
      </c>
    </row>
    <row r="26" spans="1:23" ht="12.75">
      <c r="A26" s="264" t="s">
        <v>368</v>
      </c>
      <c r="B26" s="297" t="s">
        <v>369</v>
      </c>
      <c r="C26" s="266">
        <f>D26+E26</f>
        <v>0</v>
      </c>
      <c r="D26" s="267"/>
      <c r="E26" s="268"/>
      <c r="F26" s="267">
        <f>G26+H26+I26+J26+K26+L26</f>
        <v>0</v>
      </c>
      <c r="G26" s="269"/>
      <c r="H26" s="269"/>
      <c r="I26" s="269"/>
      <c r="J26" s="269"/>
      <c r="K26" s="269"/>
      <c r="L26" s="269"/>
      <c r="M26" s="269"/>
      <c r="N26" s="269"/>
      <c r="O26" s="302">
        <v>120000</v>
      </c>
      <c r="P26" s="269"/>
      <c r="Q26" s="269">
        <f>R26+S26</f>
        <v>0</v>
      </c>
      <c r="R26" s="269"/>
      <c r="S26" s="270">
        <f>T26+U26+V26</f>
        <v>0</v>
      </c>
      <c r="T26" s="269"/>
      <c r="U26" s="269"/>
      <c r="V26" s="269"/>
      <c r="W26" s="267">
        <f t="shared" si="3"/>
        <v>120000</v>
      </c>
    </row>
    <row r="27" spans="1:23" ht="25.5">
      <c r="A27" s="287" t="s">
        <v>370</v>
      </c>
      <c r="B27" s="288" t="s">
        <v>239</v>
      </c>
      <c r="C27" s="261">
        <f aca="true" t="shared" si="7" ref="C27:W27">C28</f>
        <v>0</v>
      </c>
      <c r="D27" s="289">
        <f t="shared" si="7"/>
        <v>0</v>
      </c>
      <c r="E27" s="289">
        <f t="shared" si="7"/>
        <v>0</v>
      </c>
      <c r="F27" s="289">
        <f t="shared" si="7"/>
        <v>0</v>
      </c>
      <c r="G27" s="289">
        <f t="shared" si="7"/>
        <v>0</v>
      </c>
      <c r="H27" s="289">
        <f t="shared" si="7"/>
        <v>0</v>
      </c>
      <c r="I27" s="289">
        <f t="shared" si="7"/>
        <v>0</v>
      </c>
      <c r="J27" s="289">
        <f t="shared" si="7"/>
        <v>0</v>
      </c>
      <c r="K27" s="289">
        <f t="shared" si="7"/>
        <v>0</v>
      </c>
      <c r="L27" s="289">
        <f t="shared" si="7"/>
        <v>0</v>
      </c>
      <c r="M27" s="289">
        <f t="shared" si="7"/>
        <v>0</v>
      </c>
      <c r="N27" s="289">
        <f t="shared" si="7"/>
        <v>0</v>
      </c>
      <c r="O27" s="289">
        <f t="shared" si="7"/>
        <v>0</v>
      </c>
      <c r="P27" s="289">
        <f t="shared" si="7"/>
        <v>50000</v>
      </c>
      <c r="Q27" s="289">
        <f t="shared" si="7"/>
        <v>0</v>
      </c>
      <c r="R27" s="289">
        <f t="shared" si="7"/>
        <v>0</v>
      </c>
      <c r="S27" s="289">
        <f t="shared" si="7"/>
        <v>0</v>
      </c>
      <c r="T27" s="289">
        <f t="shared" si="7"/>
        <v>0</v>
      </c>
      <c r="U27" s="289">
        <f t="shared" si="7"/>
        <v>0</v>
      </c>
      <c r="V27" s="289">
        <f t="shared" si="7"/>
        <v>0</v>
      </c>
      <c r="W27" s="289">
        <f t="shared" si="7"/>
        <v>50000</v>
      </c>
    </row>
    <row r="28" spans="1:23" ht="12.75">
      <c r="A28" s="303" t="s">
        <v>40</v>
      </c>
      <c r="B28" s="304" t="s">
        <v>37</v>
      </c>
      <c r="C28" s="266">
        <f>D28+E28</f>
        <v>0</v>
      </c>
      <c r="D28" s="267"/>
      <c r="E28" s="268"/>
      <c r="F28" s="267">
        <f>G28+H28+I28+J28+K28+L28</f>
        <v>0</v>
      </c>
      <c r="G28" s="269"/>
      <c r="H28" s="269"/>
      <c r="I28" s="269"/>
      <c r="J28" s="269"/>
      <c r="K28" s="269"/>
      <c r="L28" s="269"/>
      <c r="M28" s="269"/>
      <c r="N28" s="269"/>
      <c r="O28" s="302"/>
      <c r="P28" s="269">
        <v>50000</v>
      </c>
      <c r="Q28" s="269">
        <f>R28+S28</f>
        <v>0</v>
      </c>
      <c r="R28" s="269"/>
      <c r="S28" s="270">
        <f>T28+U28+V28</f>
        <v>0</v>
      </c>
      <c r="T28" s="269"/>
      <c r="U28" s="269"/>
      <c r="V28" s="269"/>
      <c r="W28" s="267">
        <f t="shared" si="3"/>
        <v>50000</v>
      </c>
    </row>
    <row r="29" spans="1:23" ht="25.5">
      <c r="A29" s="305" t="s">
        <v>371</v>
      </c>
      <c r="B29" s="306" t="s">
        <v>372</v>
      </c>
      <c r="C29" s="307">
        <f aca="true" t="shared" si="8" ref="C29:W29">C30</f>
        <v>0</v>
      </c>
      <c r="D29" s="308">
        <f t="shared" si="8"/>
        <v>0</v>
      </c>
      <c r="E29" s="308">
        <f t="shared" si="8"/>
        <v>0</v>
      </c>
      <c r="F29" s="308">
        <f t="shared" si="8"/>
        <v>0</v>
      </c>
      <c r="G29" s="308">
        <f t="shared" si="8"/>
        <v>0</v>
      </c>
      <c r="H29" s="308">
        <f t="shared" si="8"/>
        <v>0</v>
      </c>
      <c r="I29" s="308">
        <f t="shared" si="8"/>
        <v>0</v>
      </c>
      <c r="J29" s="308">
        <f t="shared" si="8"/>
        <v>0</v>
      </c>
      <c r="K29" s="308">
        <f t="shared" si="8"/>
        <v>0</v>
      </c>
      <c r="L29" s="308">
        <f t="shared" si="8"/>
        <v>0</v>
      </c>
      <c r="M29" s="308">
        <f t="shared" si="8"/>
        <v>0</v>
      </c>
      <c r="N29" s="308">
        <f t="shared" si="8"/>
        <v>171000</v>
      </c>
      <c r="O29" s="308">
        <f t="shared" si="8"/>
        <v>0</v>
      </c>
      <c r="P29" s="308">
        <f t="shared" si="8"/>
        <v>0</v>
      </c>
      <c r="Q29" s="308">
        <f t="shared" si="8"/>
        <v>0</v>
      </c>
      <c r="R29" s="308">
        <f t="shared" si="8"/>
        <v>0</v>
      </c>
      <c r="S29" s="309">
        <f t="shared" si="8"/>
        <v>0</v>
      </c>
      <c r="T29" s="308">
        <f t="shared" si="8"/>
        <v>0</v>
      </c>
      <c r="U29" s="308">
        <f t="shared" si="8"/>
        <v>0</v>
      </c>
      <c r="V29" s="308">
        <f t="shared" si="8"/>
        <v>0</v>
      </c>
      <c r="W29" s="308">
        <f t="shared" si="8"/>
        <v>171000</v>
      </c>
    </row>
    <row r="30" spans="1:23" ht="12.75">
      <c r="A30" s="310" t="s">
        <v>373</v>
      </c>
      <c r="B30" s="311" t="s">
        <v>374</v>
      </c>
      <c r="C30" s="312">
        <f>D30+E30</f>
        <v>0</v>
      </c>
      <c r="D30" s="313"/>
      <c r="E30" s="314"/>
      <c r="F30" s="267">
        <f>G30+H30+I30+J30+K30+L30</f>
        <v>0</v>
      </c>
      <c r="G30" s="313"/>
      <c r="H30" s="315"/>
      <c r="I30" s="315"/>
      <c r="J30" s="315"/>
      <c r="K30" s="315"/>
      <c r="L30" s="315"/>
      <c r="M30" s="315"/>
      <c r="N30" s="315">
        <v>171000</v>
      </c>
      <c r="O30" s="315"/>
      <c r="P30" s="269"/>
      <c r="Q30" s="269">
        <f>R30+S30</f>
        <v>0</v>
      </c>
      <c r="R30" s="316"/>
      <c r="S30" s="270">
        <f>T30+U30+V30</f>
        <v>0</v>
      </c>
      <c r="T30" s="316"/>
      <c r="U30" s="316"/>
      <c r="V30" s="316"/>
      <c r="W30" s="267">
        <f t="shared" si="3"/>
        <v>171000</v>
      </c>
    </row>
    <row r="31" spans="1:23" ht="12.75">
      <c r="A31" s="317"/>
      <c r="B31" s="318" t="s">
        <v>375</v>
      </c>
      <c r="C31" s="307">
        <f aca="true" t="shared" si="9" ref="C31:W31">C4+C13+C15+C19+C23+C25+C27+C29</f>
        <v>4798500</v>
      </c>
      <c r="D31" s="307">
        <f t="shared" si="9"/>
        <v>3685500</v>
      </c>
      <c r="E31" s="307">
        <f t="shared" si="9"/>
        <v>1113000</v>
      </c>
      <c r="F31" s="307">
        <f t="shared" si="9"/>
        <v>3610370</v>
      </c>
      <c r="G31" s="307">
        <f t="shared" si="9"/>
        <v>13270</v>
      </c>
      <c r="H31" s="307">
        <f t="shared" si="9"/>
        <v>3200</v>
      </c>
      <c r="I31" s="307">
        <f t="shared" si="9"/>
        <v>709000</v>
      </c>
      <c r="J31" s="307">
        <f t="shared" si="9"/>
        <v>0</v>
      </c>
      <c r="K31" s="307">
        <f t="shared" si="9"/>
        <v>2882100</v>
      </c>
      <c r="L31" s="307">
        <f t="shared" si="9"/>
        <v>2800</v>
      </c>
      <c r="M31" s="307">
        <f t="shared" si="9"/>
        <v>0</v>
      </c>
      <c r="N31" s="307">
        <f t="shared" si="9"/>
        <v>171000</v>
      </c>
      <c r="O31" s="307">
        <f t="shared" si="9"/>
        <v>120000</v>
      </c>
      <c r="P31" s="307">
        <f t="shared" si="9"/>
        <v>128000</v>
      </c>
      <c r="Q31" s="307">
        <f t="shared" si="9"/>
        <v>145200</v>
      </c>
      <c r="R31" s="307">
        <f t="shared" si="9"/>
        <v>0</v>
      </c>
      <c r="S31" s="307">
        <f t="shared" si="9"/>
        <v>145200</v>
      </c>
      <c r="T31" s="307">
        <f t="shared" si="9"/>
        <v>130000</v>
      </c>
      <c r="U31" s="307">
        <f t="shared" si="9"/>
        <v>10700</v>
      </c>
      <c r="V31" s="307">
        <f t="shared" si="9"/>
        <v>4500</v>
      </c>
      <c r="W31" s="307">
        <f t="shared" si="9"/>
        <v>8973070</v>
      </c>
    </row>
    <row r="32" spans="1:23" ht="12.75">
      <c r="A32" s="310"/>
      <c r="B32" s="311" t="s">
        <v>376</v>
      </c>
      <c r="C32" s="319">
        <f>D32+E32</f>
        <v>0</v>
      </c>
      <c r="D32" s="320"/>
      <c r="E32" s="321"/>
      <c r="F32" s="267">
        <f>G32+H32+I32+J32+K32+L32</f>
        <v>0</v>
      </c>
      <c r="G32" s="320"/>
      <c r="H32" s="322"/>
      <c r="I32" s="322"/>
      <c r="J32" s="322"/>
      <c r="K32" s="322"/>
      <c r="L32" s="322"/>
      <c r="M32" s="322"/>
      <c r="N32" s="322">
        <f>N30</f>
        <v>171000</v>
      </c>
      <c r="O32" s="322"/>
      <c r="P32" s="269"/>
      <c r="Q32" s="267">
        <f>R32+T32+U32+V32</f>
        <v>0</v>
      </c>
      <c r="R32" s="323"/>
      <c r="S32" s="324"/>
      <c r="T32" s="323"/>
      <c r="U32" s="323"/>
      <c r="V32" s="323"/>
      <c r="W32" s="267">
        <f t="shared" si="3"/>
        <v>171000</v>
      </c>
    </row>
    <row r="33" spans="1:23" ht="12.75">
      <c r="A33" s="325"/>
      <c r="B33" s="326" t="s">
        <v>377</v>
      </c>
      <c r="C33" s="327">
        <f aca="true" t="shared" si="10" ref="C33:W33">C31-C32</f>
        <v>4798500</v>
      </c>
      <c r="D33" s="328">
        <f t="shared" si="10"/>
        <v>3685500</v>
      </c>
      <c r="E33" s="328">
        <f t="shared" si="10"/>
        <v>1113000</v>
      </c>
      <c r="F33" s="328">
        <f t="shared" si="10"/>
        <v>3610370</v>
      </c>
      <c r="G33" s="328">
        <f t="shared" si="10"/>
        <v>13270</v>
      </c>
      <c r="H33" s="328">
        <f t="shared" si="10"/>
        <v>3200</v>
      </c>
      <c r="I33" s="328">
        <f t="shared" si="10"/>
        <v>709000</v>
      </c>
      <c r="J33" s="328">
        <f t="shared" si="10"/>
        <v>0</v>
      </c>
      <c r="K33" s="328">
        <f t="shared" si="10"/>
        <v>2882100</v>
      </c>
      <c r="L33" s="328">
        <f t="shared" si="10"/>
        <v>2800</v>
      </c>
      <c r="M33" s="328">
        <f t="shared" si="10"/>
        <v>0</v>
      </c>
      <c r="N33" s="328">
        <f t="shared" si="10"/>
        <v>0</v>
      </c>
      <c r="O33" s="328">
        <f t="shared" si="10"/>
        <v>120000</v>
      </c>
      <c r="P33" s="328">
        <f t="shared" si="10"/>
        <v>128000</v>
      </c>
      <c r="Q33" s="328">
        <f t="shared" si="10"/>
        <v>145200</v>
      </c>
      <c r="R33" s="328">
        <f t="shared" si="10"/>
        <v>0</v>
      </c>
      <c r="S33" s="329">
        <f t="shared" si="10"/>
        <v>145200</v>
      </c>
      <c r="T33" s="328">
        <f t="shared" si="10"/>
        <v>130000</v>
      </c>
      <c r="U33" s="328">
        <f t="shared" si="10"/>
        <v>10700</v>
      </c>
      <c r="V33" s="328">
        <f t="shared" si="10"/>
        <v>4500</v>
      </c>
      <c r="W33" s="328">
        <f t="shared" si="10"/>
        <v>8802070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="80" zoomScaleNormal="80" zoomScalePageLayoutView="0" workbookViewId="0" topLeftCell="A82">
      <selection activeCell="G55" sqref="G55"/>
    </sheetView>
  </sheetViews>
  <sheetFormatPr defaultColWidth="9.00390625" defaultRowHeight="12.75"/>
  <cols>
    <col min="1" max="1" width="98.875" style="0" customWidth="1"/>
    <col min="3" max="3" width="10.75390625" style="0" customWidth="1"/>
    <col min="4" max="4" width="14.625" style="0" customWidth="1"/>
    <col min="5" max="5" width="10.75390625" style="0" customWidth="1"/>
    <col min="6" max="7" width="9.75390625" style="0" customWidth="1"/>
  </cols>
  <sheetData>
    <row r="1" ht="12.75">
      <c r="E1" s="1" t="s">
        <v>171</v>
      </c>
    </row>
    <row r="2" ht="12.75">
      <c r="E2" s="1" t="s">
        <v>47</v>
      </c>
    </row>
    <row r="3" ht="12.75">
      <c r="E3" s="1" t="s">
        <v>162</v>
      </c>
    </row>
    <row r="4" ht="12.75">
      <c r="E4" s="1" t="s">
        <v>297</v>
      </c>
    </row>
    <row r="5" ht="12.75">
      <c r="E5" s="1" t="s">
        <v>298</v>
      </c>
    </row>
    <row r="6" ht="12.75">
      <c r="E6" s="1" t="s">
        <v>405</v>
      </c>
    </row>
    <row r="7" spans="1:7" ht="12.75">
      <c r="A7" s="18"/>
      <c r="B7" s="18"/>
      <c r="C7" s="18"/>
      <c r="D7" s="18"/>
      <c r="E7" s="18"/>
      <c r="F7" s="19"/>
      <c r="G7" s="19"/>
    </row>
    <row r="8" spans="1:6" ht="12.75">
      <c r="A8" s="344" t="s">
        <v>118</v>
      </c>
      <c r="B8" s="344"/>
      <c r="C8" s="344"/>
      <c r="D8" s="344"/>
      <c r="E8" s="344"/>
      <c r="F8" s="344"/>
    </row>
    <row r="9" spans="1:6" ht="12.75">
      <c r="A9" s="343" t="s">
        <v>158</v>
      </c>
      <c r="B9" s="343"/>
      <c r="C9" s="343"/>
      <c r="D9" s="343"/>
      <c r="E9" s="343"/>
      <c r="F9" s="343"/>
    </row>
    <row r="10" spans="1:6" ht="12.75">
      <c r="A10" s="343" t="s">
        <v>304</v>
      </c>
      <c r="B10" s="343"/>
      <c r="C10" s="343"/>
      <c r="D10" s="343"/>
      <c r="E10" s="343"/>
      <c r="F10" s="343"/>
    </row>
    <row r="11" spans="1:6" ht="12.75">
      <c r="A11" s="343"/>
      <c r="B11" s="343"/>
      <c r="C11" s="343"/>
      <c r="D11" s="343"/>
      <c r="E11" s="343"/>
      <c r="F11" s="343"/>
    </row>
    <row r="12" spans="1:7" ht="12.75">
      <c r="A12" s="20"/>
      <c r="B12" s="19"/>
      <c r="C12" s="21"/>
      <c r="D12" s="21"/>
      <c r="E12" s="21"/>
      <c r="F12" s="82"/>
      <c r="G12" s="82" t="s">
        <v>120</v>
      </c>
    </row>
    <row r="13" spans="1:7" ht="25.5">
      <c r="A13" s="95" t="s">
        <v>127</v>
      </c>
      <c r="B13" s="96" t="s">
        <v>21</v>
      </c>
      <c r="C13" s="96" t="s">
        <v>203</v>
      </c>
      <c r="D13" s="174" t="s">
        <v>39</v>
      </c>
      <c r="E13" s="174" t="s">
        <v>275</v>
      </c>
      <c r="F13" s="165" t="s">
        <v>290</v>
      </c>
      <c r="G13" s="165" t="s">
        <v>301</v>
      </c>
    </row>
    <row r="14" spans="1:7" ht="12.75">
      <c r="A14" s="98" t="s">
        <v>167</v>
      </c>
      <c r="B14" s="99"/>
      <c r="C14" s="99"/>
      <c r="D14" s="99"/>
      <c r="E14" s="99"/>
      <c r="F14" s="100">
        <f>F16+F50+F57+F69+F87+F97+F92+F81</f>
        <v>9651.5</v>
      </c>
      <c r="G14" s="100">
        <f>G16+G50+G57+G69+G87+G97+G92+G81</f>
        <v>9723.199999999999</v>
      </c>
    </row>
    <row r="15" spans="1:7" ht="6" customHeight="1">
      <c r="A15" s="101"/>
      <c r="B15" s="98"/>
      <c r="C15" s="102"/>
      <c r="D15" s="183"/>
      <c r="E15" s="178"/>
      <c r="F15" s="103"/>
      <c r="G15" s="103"/>
    </row>
    <row r="16" spans="1:7" ht="15.75">
      <c r="A16" s="98" t="s">
        <v>1</v>
      </c>
      <c r="B16" s="104" t="s">
        <v>104</v>
      </c>
      <c r="C16" s="105"/>
      <c r="D16" s="183" t="s">
        <v>264</v>
      </c>
      <c r="E16" s="166"/>
      <c r="F16" s="106">
        <f>F18+F26+F37+F41+F44</f>
        <v>3334</v>
      </c>
      <c r="G16" s="106">
        <f>G18+G26+G41+G44</f>
        <v>3305.5</v>
      </c>
    </row>
    <row r="17" spans="1:7" ht="15.75">
      <c r="A17" s="107" t="s">
        <v>204</v>
      </c>
      <c r="B17" s="104"/>
      <c r="C17" s="105"/>
      <c r="D17" s="184"/>
      <c r="E17" s="167"/>
      <c r="F17" s="106"/>
      <c r="G17" s="106"/>
    </row>
    <row r="18" spans="1:7" ht="15.75">
      <c r="A18" s="107" t="s">
        <v>205</v>
      </c>
      <c r="B18" s="108" t="s">
        <v>104</v>
      </c>
      <c r="C18" s="109" t="s">
        <v>105</v>
      </c>
      <c r="D18" s="183" t="s">
        <v>82</v>
      </c>
      <c r="E18" s="166"/>
      <c r="F18" s="110">
        <f>F20</f>
        <v>297.3</v>
      </c>
      <c r="G18" s="110">
        <f>G20</f>
        <v>297.3</v>
      </c>
    </row>
    <row r="19" spans="1:7" ht="15.75">
      <c r="A19" s="107" t="s">
        <v>206</v>
      </c>
      <c r="B19" s="108"/>
      <c r="C19" s="109"/>
      <c r="D19" s="183"/>
      <c r="E19" s="166"/>
      <c r="F19" s="110"/>
      <c r="G19" s="110"/>
    </row>
    <row r="20" spans="1:7" ht="15.75">
      <c r="A20" s="107" t="s">
        <v>207</v>
      </c>
      <c r="B20" s="108" t="s">
        <v>104</v>
      </c>
      <c r="C20" s="109" t="s">
        <v>105</v>
      </c>
      <c r="D20" s="183" t="s">
        <v>82</v>
      </c>
      <c r="E20" s="166"/>
      <c r="F20" s="110">
        <f>F22</f>
        <v>297.3</v>
      </c>
      <c r="G20" s="110">
        <f>G22</f>
        <v>297.3</v>
      </c>
    </row>
    <row r="21" spans="1:7" ht="12.75">
      <c r="A21" s="107" t="s">
        <v>208</v>
      </c>
      <c r="B21" s="108"/>
      <c r="C21" s="109"/>
      <c r="E21" s="192"/>
      <c r="F21" s="110"/>
      <c r="G21" s="110"/>
    </row>
    <row r="22" spans="1:7" ht="25.5">
      <c r="A22" s="111" t="s">
        <v>209</v>
      </c>
      <c r="B22" s="108" t="s">
        <v>104</v>
      </c>
      <c r="C22" s="109" t="s">
        <v>105</v>
      </c>
      <c r="D22" s="183" t="s">
        <v>82</v>
      </c>
      <c r="E22" s="166" t="s">
        <v>90</v>
      </c>
      <c r="F22" s="110">
        <v>297.3</v>
      </c>
      <c r="G22" s="110">
        <v>297.3</v>
      </c>
    </row>
    <row r="23" spans="1:7" ht="15.75">
      <c r="A23" s="98"/>
      <c r="B23" s="104"/>
      <c r="C23" s="105"/>
      <c r="D23" s="185"/>
      <c r="E23" s="168"/>
      <c r="F23" s="106"/>
      <c r="G23" s="106"/>
    </row>
    <row r="24" spans="1:7" ht="15.75">
      <c r="A24" s="107" t="s">
        <v>210</v>
      </c>
      <c r="B24" s="104"/>
      <c r="C24" s="105"/>
      <c r="D24" s="185"/>
      <c r="E24" s="168"/>
      <c r="F24" s="106"/>
      <c r="G24" s="106"/>
    </row>
    <row r="25" spans="1:7" ht="15.75">
      <c r="A25" s="107" t="s">
        <v>211</v>
      </c>
      <c r="B25" s="112"/>
      <c r="C25" s="113"/>
      <c r="D25" s="183"/>
      <c r="E25" s="166"/>
      <c r="F25" s="114"/>
      <c r="G25" s="114"/>
    </row>
    <row r="26" spans="1:7" ht="15.75">
      <c r="A26" s="107" t="s">
        <v>212</v>
      </c>
      <c r="B26" s="112" t="s">
        <v>104</v>
      </c>
      <c r="C26" s="113" t="s">
        <v>106</v>
      </c>
      <c r="D26" s="183" t="s">
        <v>81</v>
      </c>
      <c r="E26" s="166"/>
      <c r="F26" s="115">
        <f>F29</f>
        <v>2988</v>
      </c>
      <c r="G26" s="115">
        <f>G29</f>
        <v>2959.5</v>
      </c>
    </row>
    <row r="27" spans="1:7" ht="15.75">
      <c r="A27" s="107" t="s">
        <v>213</v>
      </c>
      <c r="B27" s="112"/>
      <c r="C27" s="113"/>
      <c r="D27" s="183"/>
      <c r="E27" s="166"/>
      <c r="F27" s="115"/>
      <c r="G27" s="115"/>
    </row>
    <row r="28" spans="1:7" ht="15.75">
      <c r="A28" s="107" t="s">
        <v>214</v>
      </c>
      <c r="B28" s="112"/>
      <c r="C28" s="113"/>
      <c r="D28" s="183"/>
      <c r="E28" s="166"/>
      <c r="F28" s="115"/>
      <c r="G28" s="115"/>
    </row>
    <row r="29" spans="1:7" ht="15.75">
      <c r="A29" s="107" t="s">
        <v>215</v>
      </c>
      <c r="B29" s="112" t="s">
        <v>104</v>
      </c>
      <c r="C29" s="113" t="s">
        <v>106</v>
      </c>
      <c r="D29" s="183" t="s">
        <v>81</v>
      </c>
      <c r="E29" s="166"/>
      <c r="F29" s="115">
        <f>F30</f>
        <v>2988</v>
      </c>
      <c r="G29" s="115">
        <f>G30</f>
        <v>2959.5</v>
      </c>
    </row>
    <row r="30" spans="1:7" ht="15.75">
      <c r="A30" s="107" t="s">
        <v>216</v>
      </c>
      <c r="B30" s="112" t="s">
        <v>104</v>
      </c>
      <c r="C30" s="113" t="s">
        <v>106</v>
      </c>
      <c r="D30" s="183" t="s">
        <v>81</v>
      </c>
      <c r="E30" s="166"/>
      <c r="F30" s="115">
        <f>F31+F32+F33+F34+F35</f>
        <v>2988</v>
      </c>
      <c r="G30" s="115">
        <f>G31+G32+G33+G34+G35</f>
        <v>2959.5</v>
      </c>
    </row>
    <row r="31" spans="1:7" ht="25.5">
      <c r="A31" s="111" t="s">
        <v>209</v>
      </c>
      <c r="B31" s="112" t="s">
        <v>104</v>
      </c>
      <c r="C31" s="113" t="s">
        <v>106</v>
      </c>
      <c r="D31" s="183" t="s">
        <v>81</v>
      </c>
      <c r="E31" s="166" t="s">
        <v>90</v>
      </c>
      <c r="F31" s="115">
        <v>2702.7</v>
      </c>
      <c r="G31" s="115">
        <v>2702.7</v>
      </c>
    </row>
    <row r="32" spans="1:7" ht="13.5" customHeight="1">
      <c r="A32" s="116" t="s">
        <v>217</v>
      </c>
      <c r="B32" s="112" t="s">
        <v>104</v>
      </c>
      <c r="C32" s="113" t="s">
        <v>106</v>
      </c>
      <c r="D32" s="183" t="s">
        <v>81</v>
      </c>
      <c r="E32" s="166" t="s">
        <v>80</v>
      </c>
      <c r="F32" s="115">
        <f>256.8+28.5</f>
        <v>285.3</v>
      </c>
      <c r="G32" s="115">
        <v>256.8</v>
      </c>
    </row>
    <row r="33" spans="1:7" ht="15.75">
      <c r="A33" s="117" t="s">
        <v>288</v>
      </c>
      <c r="B33" s="113" t="s">
        <v>104</v>
      </c>
      <c r="C33" s="118" t="s">
        <v>106</v>
      </c>
      <c r="D33" s="183" t="s">
        <v>81</v>
      </c>
      <c r="E33" s="166" t="s">
        <v>276</v>
      </c>
      <c r="F33" s="115">
        <v>0</v>
      </c>
      <c r="G33" s="115">
        <v>0</v>
      </c>
    </row>
    <row r="34" spans="1:7" ht="15.75">
      <c r="A34" s="117" t="s">
        <v>218</v>
      </c>
      <c r="B34" s="113" t="s">
        <v>104</v>
      </c>
      <c r="C34" s="118" t="s">
        <v>106</v>
      </c>
      <c r="D34" s="183" t="s">
        <v>81</v>
      </c>
      <c r="E34" s="166" t="s">
        <v>277</v>
      </c>
      <c r="F34" s="115">
        <v>0</v>
      </c>
      <c r="G34" s="115">
        <v>0</v>
      </c>
    </row>
    <row r="35" spans="1:7" ht="15.75">
      <c r="A35" s="117" t="s">
        <v>219</v>
      </c>
      <c r="B35" s="113" t="s">
        <v>104</v>
      </c>
      <c r="C35" s="118" t="s">
        <v>106</v>
      </c>
      <c r="D35" s="183" t="s">
        <v>81</v>
      </c>
      <c r="E35" s="166" t="s">
        <v>278</v>
      </c>
      <c r="F35" s="115">
        <v>0</v>
      </c>
      <c r="G35" s="115">
        <v>0</v>
      </c>
    </row>
    <row r="36" spans="1:7" ht="15.75" hidden="1">
      <c r="A36" s="117"/>
      <c r="B36" s="112"/>
      <c r="C36" s="118"/>
      <c r="D36" s="183"/>
      <c r="E36" s="166"/>
      <c r="F36" s="115"/>
      <c r="G36" s="115"/>
    </row>
    <row r="37" spans="1:7" ht="15.75" hidden="1">
      <c r="A37" s="179" t="s">
        <v>268</v>
      </c>
      <c r="B37" s="180" t="s">
        <v>104</v>
      </c>
      <c r="C37" s="181" t="s">
        <v>271</v>
      </c>
      <c r="D37" s="183"/>
      <c r="E37" s="166"/>
      <c r="F37" s="182">
        <f>F38</f>
        <v>0</v>
      </c>
      <c r="G37" s="182">
        <f>G38</f>
        <v>0</v>
      </c>
    </row>
    <row r="38" spans="1:7" ht="12.75" customHeight="1" hidden="1">
      <c r="A38" s="119" t="s">
        <v>269</v>
      </c>
      <c r="B38" s="112" t="s">
        <v>104</v>
      </c>
      <c r="C38" s="113" t="s">
        <v>271</v>
      </c>
      <c r="D38" s="183" t="s">
        <v>273</v>
      </c>
      <c r="E38" s="166" t="s">
        <v>279</v>
      </c>
      <c r="F38" s="115"/>
      <c r="G38" s="115">
        <v>0</v>
      </c>
    </row>
    <row r="39" spans="1:7" ht="15.75" customHeight="1" hidden="1">
      <c r="A39" s="119" t="s">
        <v>270</v>
      </c>
      <c r="B39" s="112" t="s">
        <v>104</v>
      </c>
      <c r="C39" s="113" t="s">
        <v>271</v>
      </c>
      <c r="D39" s="183"/>
      <c r="E39" s="166"/>
      <c r="F39" s="115"/>
      <c r="G39" s="115"/>
    </row>
    <row r="40" spans="1:7" ht="15.75">
      <c r="A40" s="107"/>
      <c r="B40" s="112"/>
      <c r="C40" s="113"/>
      <c r="D40" s="186"/>
      <c r="E40" s="169"/>
      <c r="F40" s="115"/>
      <c r="G40" s="115"/>
    </row>
    <row r="41" spans="1:7" ht="15.75">
      <c r="A41" s="98" t="s">
        <v>220</v>
      </c>
      <c r="B41" s="104" t="s">
        <v>104</v>
      </c>
      <c r="C41" s="105" t="s">
        <v>115</v>
      </c>
      <c r="D41" s="186" t="s">
        <v>91</v>
      </c>
      <c r="E41" s="169"/>
      <c r="F41" s="106">
        <f>F42</f>
        <v>48</v>
      </c>
      <c r="G41" s="106">
        <f>G42</f>
        <v>48</v>
      </c>
    </row>
    <row r="42" spans="1:7" ht="15.75">
      <c r="A42" s="116" t="s">
        <v>92</v>
      </c>
      <c r="B42" s="108" t="s">
        <v>104</v>
      </c>
      <c r="C42" s="109" t="s">
        <v>115</v>
      </c>
      <c r="D42" s="183" t="s">
        <v>83</v>
      </c>
      <c r="E42" s="166" t="s">
        <v>93</v>
      </c>
      <c r="F42" s="115">
        <v>48</v>
      </c>
      <c r="G42" s="115">
        <v>48</v>
      </c>
    </row>
    <row r="43" spans="1:7" ht="14.25" customHeight="1">
      <c r="A43" s="107"/>
      <c r="B43" s="108"/>
      <c r="C43" s="109"/>
      <c r="D43" s="187"/>
      <c r="E43" s="171"/>
      <c r="F43" s="115"/>
      <c r="G43" s="115"/>
    </row>
    <row r="44" spans="1:7" ht="15.75">
      <c r="A44" s="98" t="s">
        <v>221</v>
      </c>
      <c r="B44" s="104" t="s">
        <v>104</v>
      </c>
      <c r="C44" s="105" t="s">
        <v>107</v>
      </c>
      <c r="D44" s="186" t="s">
        <v>94</v>
      </c>
      <c r="E44" s="169"/>
      <c r="F44" s="106">
        <f>F45+F46+F47+F48</f>
        <v>0.7</v>
      </c>
      <c r="G44" s="106">
        <f>G45+G46+G47+G48</f>
        <v>0.7</v>
      </c>
    </row>
    <row r="45" spans="1:7" ht="15.75">
      <c r="A45" s="119" t="s">
        <v>222</v>
      </c>
      <c r="B45" s="108" t="s">
        <v>104</v>
      </c>
      <c r="C45" s="109" t="s">
        <v>107</v>
      </c>
      <c r="D45" s="188" t="s">
        <v>95</v>
      </c>
      <c r="E45" s="170" t="s">
        <v>80</v>
      </c>
      <c r="F45" s="115">
        <v>0.7</v>
      </c>
      <c r="G45" s="115">
        <v>0.7</v>
      </c>
    </row>
    <row r="46" spans="1:7" ht="27.75" customHeight="1">
      <c r="A46" s="121" t="s">
        <v>285</v>
      </c>
      <c r="B46" s="120" t="s">
        <v>104</v>
      </c>
      <c r="C46" s="109" t="s">
        <v>107</v>
      </c>
      <c r="D46" s="187" t="s">
        <v>89</v>
      </c>
      <c r="E46" s="170" t="s">
        <v>80</v>
      </c>
      <c r="F46" s="115">
        <v>0</v>
      </c>
      <c r="G46" s="115">
        <v>0</v>
      </c>
    </row>
    <row r="47" spans="1:7" ht="15" customHeight="1">
      <c r="A47" s="121" t="s">
        <v>223</v>
      </c>
      <c r="B47" s="108" t="s">
        <v>104</v>
      </c>
      <c r="C47" s="109" t="s">
        <v>107</v>
      </c>
      <c r="D47" s="187" t="s">
        <v>265</v>
      </c>
      <c r="E47" s="170" t="s">
        <v>80</v>
      </c>
      <c r="F47" s="115">
        <v>0</v>
      </c>
      <c r="G47" s="115">
        <v>0</v>
      </c>
    </row>
    <row r="48" spans="1:7" ht="37.5" customHeight="1">
      <c r="A48" s="121" t="s">
        <v>224</v>
      </c>
      <c r="B48" s="108" t="s">
        <v>104</v>
      </c>
      <c r="C48" s="109" t="s">
        <v>107</v>
      </c>
      <c r="D48" s="187" t="s">
        <v>247</v>
      </c>
      <c r="E48" s="171" t="s">
        <v>80</v>
      </c>
      <c r="F48" s="115">
        <v>0</v>
      </c>
      <c r="G48" s="115">
        <v>0</v>
      </c>
    </row>
    <row r="49" spans="1:7" ht="6" customHeight="1">
      <c r="A49" s="107"/>
      <c r="B49" s="108"/>
      <c r="C49" s="109"/>
      <c r="D49" s="187"/>
      <c r="E49" s="171"/>
      <c r="F49" s="115"/>
      <c r="G49" s="115"/>
    </row>
    <row r="50" spans="1:7" ht="15.75">
      <c r="A50" s="98" t="s">
        <v>3</v>
      </c>
      <c r="B50" s="104" t="s">
        <v>105</v>
      </c>
      <c r="C50" s="105"/>
      <c r="D50" s="186" t="s">
        <v>96</v>
      </c>
      <c r="E50" s="169"/>
      <c r="F50" s="106">
        <f>F53</f>
        <v>287.9</v>
      </c>
      <c r="G50" s="106">
        <f>G53</f>
        <v>287.9</v>
      </c>
    </row>
    <row r="51" spans="1:7" ht="15.75">
      <c r="A51" s="107" t="s">
        <v>225</v>
      </c>
      <c r="B51" s="108" t="s">
        <v>105</v>
      </c>
      <c r="C51" s="109" t="s">
        <v>226</v>
      </c>
      <c r="D51" s="183" t="s">
        <v>97</v>
      </c>
      <c r="E51" s="166"/>
      <c r="F51" s="110"/>
      <c r="G51" s="110"/>
    </row>
    <row r="52" spans="1:7" ht="15.75">
      <c r="A52" s="107" t="s">
        <v>227</v>
      </c>
      <c r="B52" s="108"/>
      <c r="C52" s="109"/>
      <c r="D52" s="183"/>
      <c r="E52" s="166"/>
      <c r="F52" s="110"/>
      <c r="G52" s="110"/>
    </row>
    <row r="53" spans="1:7" ht="15.75">
      <c r="A53" s="122" t="s">
        <v>228</v>
      </c>
      <c r="B53" s="108" t="s">
        <v>105</v>
      </c>
      <c r="C53" s="109" t="s">
        <v>226</v>
      </c>
      <c r="D53" s="183" t="s">
        <v>97</v>
      </c>
      <c r="E53" s="166"/>
      <c r="F53" s="110">
        <f>F54+F55</f>
        <v>287.9</v>
      </c>
      <c r="G53" s="110">
        <f>G54+G55</f>
        <v>287.9</v>
      </c>
    </row>
    <row r="54" spans="1:7" ht="25.5">
      <c r="A54" s="123" t="s">
        <v>229</v>
      </c>
      <c r="B54" s="108" t="s">
        <v>105</v>
      </c>
      <c r="C54" s="109" t="s">
        <v>226</v>
      </c>
      <c r="D54" s="183" t="s">
        <v>97</v>
      </c>
      <c r="E54" s="166" t="s">
        <v>90</v>
      </c>
      <c r="F54" s="110">
        <v>282</v>
      </c>
      <c r="G54" s="110">
        <v>282</v>
      </c>
    </row>
    <row r="55" spans="1:7" ht="13.5" customHeight="1">
      <c r="A55" s="116" t="s">
        <v>217</v>
      </c>
      <c r="B55" s="108" t="s">
        <v>105</v>
      </c>
      <c r="C55" s="109" t="s">
        <v>226</v>
      </c>
      <c r="D55" s="183" t="s">
        <v>97</v>
      </c>
      <c r="E55" s="166" t="s">
        <v>80</v>
      </c>
      <c r="F55" s="110">
        <f>3.2+2.7</f>
        <v>5.9</v>
      </c>
      <c r="G55" s="110">
        <f>3.2+2.7</f>
        <v>5.9</v>
      </c>
    </row>
    <row r="56" spans="1:7" ht="6" customHeight="1">
      <c r="A56" s="122"/>
      <c r="B56" s="104"/>
      <c r="C56" s="105"/>
      <c r="D56" s="183"/>
      <c r="E56" s="166"/>
      <c r="F56" s="106"/>
      <c r="G56" s="106"/>
    </row>
    <row r="57" spans="1:7" ht="15.75">
      <c r="A57" s="124" t="s">
        <v>27</v>
      </c>
      <c r="B57" s="104" t="s">
        <v>106</v>
      </c>
      <c r="C57" s="105"/>
      <c r="D57" s="183"/>
      <c r="E57" s="166"/>
      <c r="F57" s="106">
        <f>F58+F61+F66</f>
        <v>3765.6000000000004</v>
      </c>
      <c r="G57" s="106">
        <f>G58+G61+G66</f>
        <v>4054.5</v>
      </c>
    </row>
    <row r="58" spans="1:7" ht="15.75">
      <c r="A58" s="107" t="s">
        <v>98</v>
      </c>
      <c r="B58" s="108" t="s">
        <v>106</v>
      </c>
      <c r="C58" s="109" t="s">
        <v>104</v>
      </c>
      <c r="D58" s="183" t="s">
        <v>84</v>
      </c>
      <c r="E58" s="166"/>
      <c r="F58" s="110">
        <f>F59+F60</f>
        <v>67.3</v>
      </c>
      <c r="G58" s="110">
        <f>G59+G60</f>
        <v>67.3</v>
      </c>
    </row>
    <row r="59" spans="1:7" ht="25.5">
      <c r="A59" s="123" t="s">
        <v>229</v>
      </c>
      <c r="B59" s="108" t="s">
        <v>106</v>
      </c>
      <c r="C59" s="109" t="s">
        <v>104</v>
      </c>
      <c r="D59" s="183" t="s">
        <v>84</v>
      </c>
      <c r="E59" s="166" t="s">
        <v>90</v>
      </c>
      <c r="F59" s="110">
        <v>64</v>
      </c>
      <c r="G59" s="110">
        <v>64</v>
      </c>
    </row>
    <row r="60" spans="1:7" ht="15" customHeight="1">
      <c r="A60" s="116" t="s">
        <v>217</v>
      </c>
      <c r="B60" s="108" t="s">
        <v>106</v>
      </c>
      <c r="C60" s="109" t="s">
        <v>104</v>
      </c>
      <c r="D60" s="183" t="s">
        <v>84</v>
      </c>
      <c r="E60" s="166" t="s">
        <v>80</v>
      </c>
      <c r="F60" s="110">
        <v>3.3</v>
      </c>
      <c r="G60" s="110">
        <v>3.3</v>
      </c>
    </row>
    <row r="61" spans="1:7" ht="15.75">
      <c r="A61" s="125" t="s">
        <v>76</v>
      </c>
      <c r="B61" s="112" t="s">
        <v>106</v>
      </c>
      <c r="C61" s="113" t="s">
        <v>114</v>
      </c>
      <c r="D61" s="186"/>
      <c r="E61" s="169"/>
      <c r="F61" s="110">
        <f>F62+F63</f>
        <v>3698.3</v>
      </c>
      <c r="G61" s="110">
        <f>G62+G63</f>
        <v>3987.2</v>
      </c>
    </row>
    <row r="62" spans="1:7" ht="14.25" customHeight="1">
      <c r="A62" s="116" t="s">
        <v>217</v>
      </c>
      <c r="B62" s="126" t="s">
        <v>106</v>
      </c>
      <c r="C62" s="127" t="s">
        <v>114</v>
      </c>
      <c r="D62" s="183" t="s">
        <v>272</v>
      </c>
      <c r="E62" s="166" t="s">
        <v>80</v>
      </c>
      <c r="F62" s="128">
        <v>0</v>
      </c>
      <c r="G62" s="128">
        <v>0</v>
      </c>
    </row>
    <row r="63" spans="1:7" ht="15.75">
      <c r="A63" s="117" t="s">
        <v>387</v>
      </c>
      <c r="B63" s="126" t="s">
        <v>106</v>
      </c>
      <c r="C63" s="127" t="s">
        <v>114</v>
      </c>
      <c r="D63" s="183" t="s">
        <v>85</v>
      </c>
      <c r="E63" s="166" t="s">
        <v>80</v>
      </c>
      <c r="F63" s="128">
        <v>3698.3</v>
      </c>
      <c r="G63" s="128">
        <v>3987.2</v>
      </c>
    </row>
    <row r="64" spans="1:7" ht="26.25">
      <c r="A64" s="117" t="s">
        <v>404</v>
      </c>
      <c r="B64" s="126" t="s">
        <v>106</v>
      </c>
      <c r="C64" s="127" t="s">
        <v>114</v>
      </c>
      <c r="D64" s="183" t="s">
        <v>85</v>
      </c>
      <c r="E64" s="166" t="s">
        <v>80</v>
      </c>
      <c r="F64" s="128">
        <v>3698.3</v>
      </c>
      <c r="G64" s="128">
        <v>3987.2</v>
      </c>
    </row>
    <row r="65" spans="1:7" ht="13.5" customHeight="1">
      <c r="A65" s="116" t="s">
        <v>217</v>
      </c>
      <c r="B65" s="126" t="s">
        <v>106</v>
      </c>
      <c r="C65" s="127" t="s">
        <v>114</v>
      </c>
      <c r="D65" s="183" t="s">
        <v>248</v>
      </c>
      <c r="E65" s="166" t="s">
        <v>80</v>
      </c>
      <c r="F65" s="128">
        <v>0</v>
      </c>
      <c r="G65" s="128">
        <v>0</v>
      </c>
    </row>
    <row r="66" spans="1:7" ht="15.75">
      <c r="A66" s="129" t="s">
        <v>55</v>
      </c>
      <c r="B66" s="130" t="s">
        <v>106</v>
      </c>
      <c r="C66" s="131" t="s">
        <v>108</v>
      </c>
      <c r="D66" s="183" t="s">
        <v>86</v>
      </c>
      <c r="E66" s="166" t="s">
        <v>80</v>
      </c>
      <c r="F66" s="128">
        <f>F67</f>
        <v>0</v>
      </c>
      <c r="G66" s="128">
        <f>G67</f>
        <v>0</v>
      </c>
    </row>
    <row r="67" spans="1:7" ht="15.75" customHeight="1">
      <c r="A67" s="116" t="s">
        <v>217</v>
      </c>
      <c r="B67" s="130" t="s">
        <v>106</v>
      </c>
      <c r="C67" s="131" t="s">
        <v>108</v>
      </c>
      <c r="D67" s="183" t="s">
        <v>86</v>
      </c>
      <c r="E67" s="166" t="s">
        <v>80</v>
      </c>
      <c r="F67" s="128">
        <v>0</v>
      </c>
      <c r="G67" s="128">
        <v>0</v>
      </c>
    </row>
    <row r="68" spans="1:7" ht="15.75">
      <c r="A68" s="132"/>
      <c r="B68" s="133"/>
      <c r="C68" s="127"/>
      <c r="D68" s="183"/>
      <c r="E68" s="166"/>
      <c r="F68" s="128"/>
      <c r="G68" s="128"/>
    </row>
    <row r="69" spans="1:7" ht="15.75">
      <c r="A69" s="134" t="s">
        <v>38</v>
      </c>
      <c r="B69" s="135" t="s">
        <v>109</v>
      </c>
      <c r="C69" s="136"/>
      <c r="D69" s="183"/>
      <c r="E69" s="166"/>
      <c r="F69" s="137">
        <f>F70+F74+F77</f>
        <v>1203</v>
      </c>
      <c r="G69" s="137">
        <f>G70+G74+G77</f>
        <v>1014.3</v>
      </c>
    </row>
    <row r="70" spans="1:7" ht="15.75">
      <c r="A70" s="235" t="s">
        <v>289</v>
      </c>
      <c r="B70" s="133" t="s">
        <v>109</v>
      </c>
      <c r="C70" s="127" t="s">
        <v>104</v>
      </c>
      <c r="D70" s="183"/>
      <c r="E70" s="166"/>
      <c r="F70" s="238">
        <f>F71+F72+F73</f>
        <v>0</v>
      </c>
      <c r="G70" s="238">
        <f>G71+G72+G73</f>
        <v>0</v>
      </c>
    </row>
    <row r="71" spans="1:7" ht="26.25">
      <c r="A71" s="132" t="s">
        <v>231</v>
      </c>
      <c r="B71" s="133" t="s">
        <v>109</v>
      </c>
      <c r="C71" s="127" t="s">
        <v>104</v>
      </c>
      <c r="D71" s="183"/>
      <c r="E71" s="166"/>
      <c r="F71" s="128">
        <v>0</v>
      </c>
      <c r="G71" s="128">
        <v>0</v>
      </c>
    </row>
    <row r="72" spans="1:7" ht="26.25">
      <c r="A72" s="132" t="s">
        <v>232</v>
      </c>
      <c r="B72" s="126" t="s">
        <v>109</v>
      </c>
      <c r="C72" s="127" t="s">
        <v>104</v>
      </c>
      <c r="D72" s="183"/>
      <c r="E72" s="166"/>
      <c r="F72" s="128">
        <v>0</v>
      </c>
      <c r="G72" s="138">
        <v>0</v>
      </c>
    </row>
    <row r="73" spans="1:7" ht="15.75">
      <c r="A73" s="117" t="s">
        <v>288</v>
      </c>
      <c r="B73" s="126" t="s">
        <v>109</v>
      </c>
      <c r="C73" s="127" t="s">
        <v>104</v>
      </c>
      <c r="D73" s="183" t="s">
        <v>291</v>
      </c>
      <c r="E73" s="166" t="s">
        <v>276</v>
      </c>
      <c r="F73" s="128">
        <v>0</v>
      </c>
      <c r="G73" s="128">
        <v>0</v>
      </c>
    </row>
    <row r="74" spans="1:7" ht="15.75">
      <c r="A74" s="122" t="s">
        <v>4</v>
      </c>
      <c r="B74" s="133" t="s">
        <v>109</v>
      </c>
      <c r="C74" s="127" t="s">
        <v>105</v>
      </c>
      <c r="D74" s="183" t="s">
        <v>87</v>
      </c>
      <c r="E74" s="166"/>
      <c r="F74" s="128">
        <f>F75+F76</f>
        <v>888</v>
      </c>
      <c r="G74" s="128">
        <f>G75+G76</f>
        <v>699.3</v>
      </c>
    </row>
    <row r="75" spans="1:7" ht="15" customHeight="1">
      <c r="A75" s="116" t="s">
        <v>217</v>
      </c>
      <c r="B75" s="133" t="s">
        <v>109</v>
      </c>
      <c r="C75" s="127" t="s">
        <v>105</v>
      </c>
      <c r="D75" s="183" t="s">
        <v>87</v>
      </c>
      <c r="E75" s="166" t="s">
        <v>80</v>
      </c>
      <c r="F75" s="128">
        <v>888</v>
      </c>
      <c r="G75" s="128">
        <v>699.3</v>
      </c>
    </row>
    <row r="76" spans="1:7" ht="15.75">
      <c r="A76" s="117" t="s">
        <v>288</v>
      </c>
      <c r="B76" s="133" t="s">
        <v>109</v>
      </c>
      <c r="C76" s="127" t="s">
        <v>105</v>
      </c>
      <c r="D76" s="183" t="s">
        <v>87</v>
      </c>
      <c r="E76" s="166" t="s">
        <v>80</v>
      </c>
      <c r="F76" s="128">
        <v>0</v>
      </c>
      <c r="G76" s="128">
        <v>0</v>
      </c>
    </row>
    <row r="77" spans="1:7" ht="15.75">
      <c r="A77" s="122" t="s">
        <v>233</v>
      </c>
      <c r="B77" s="133" t="s">
        <v>109</v>
      </c>
      <c r="C77" s="127" t="s">
        <v>110</v>
      </c>
      <c r="D77" s="183" t="s">
        <v>88</v>
      </c>
      <c r="E77" s="166"/>
      <c r="F77" s="128">
        <f>F78+F79</f>
        <v>315</v>
      </c>
      <c r="G77" s="128">
        <f>G78+G79</f>
        <v>315</v>
      </c>
    </row>
    <row r="78" spans="1:7" ht="15.75">
      <c r="A78" s="116" t="s">
        <v>217</v>
      </c>
      <c r="B78" s="133" t="s">
        <v>109</v>
      </c>
      <c r="C78" s="127" t="s">
        <v>110</v>
      </c>
      <c r="D78" s="183" t="s">
        <v>88</v>
      </c>
      <c r="E78" s="166" t="s">
        <v>80</v>
      </c>
      <c r="F78" s="128">
        <v>315</v>
      </c>
      <c r="G78" s="128">
        <v>315</v>
      </c>
    </row>
    <row r="79" spans="1:7" ht="15.75">
      <c r="A79" s="117" t="s">
        <v>288</v>
      </c>
      <c r="B79" s="133" t="s">
        <v>109</v>
      </c>
      <c r="C79" s="127" t="s">
        <v>110</v>
      </c>
      <c r="D79" s="183" t="s">
        <v>88</v>
      </c>
      <c r="E79" s="166" t="s">
        <v>80</v>
      </c>
      <c r="F79" s="128">
        <v>0</v>
      </c>
      <c r="G79" s="128">
        <v>0</v>
      </c>
    </row>
    <row r="80" spans="1:7" ht="15.75">
      <c r="A80" s="122"/>
      <c r="B80" s="133"/>
      <c r="C80" s="127"/>
      <c r="D80" s="187"/>
      <c r="E80" s="171"/>
      <c r="F80" s="128"/>
      <c r="G80" s="128"/>
    </row>
    <row r="81" spans="1:7" ht="15.75">
      <c r="A81" s="134" t="s">
        <v>234</v>
      </c>
      <c r="B81" s="135" t="s">
        <v>111</v>
      </c>
      <c r="C81" s="136"/>
      <c r="D81" s="187"/>
      <c r="E81" s="171"/>
      <c r="F81" s="137">
        <f>F82</f>
        <v>720</v>
      </c>
      <c r="G81" s="137">
        <f>G82</f>
        <v>720</v>
      </c>
    </row>
    <row r="82" spans="1:7" ht="15.75">
      <c r="A82" s="134" t="s">
        <v>103</v>
      </c>
      <c r="B82" s="135" t="s">
        <v>111</v>
      </c>
      <c r="C82" s="136" t="s">
        <v>104</v>
      </c>
      <c r="D82" s="189">
        <f>D83</f>
        <v>9930540590</v>
      </c>
      <c r="E82" s="172"/>
      <c r="F82" s="137">
        <f>F83</f>
        <v>720</v>
      </c>
      <c r="G82" s="137">
        <f>G83</f>
        <v>720</v>
      </c>
    </row>
    <row r="83" spans="1:7" ht="15.75">
      <c r="A83" s="139" t="s">
        <v>235</v>
      </c>
      <c r="B83" s="133" t="s">
        <v>111</v>
      </c>
      <c r="C83" s="127" t="s">
        <v>104</v>
      </c>
      <c r="D83" s="190">
        <f>D84</f>
        <v>9930540590</v>
      </c>
      <c r="E83" s="173"/>
      <c r="F83" s="128">
        <f>F84+F85</f>
        <v>720</v>
      </c>
      <c r="G83" s="128">
        <f>G84+G85</f>
        <v>720</v>
      </c>
    </row>
    <row r="84" spans="1:7" ht="25.5">
      <c r="A84" s="140" t="s">
        <v>236</v>
      </c>
      <c r="B84" s="133" t="s">
        <v>111</v>
      </c>
      <c r="C84" s="127" t="s">
        <v>104</v>
      </c>
      <c r="D84" s="190">
        <f>D85</f>
        <v>9930540590</v>
      </c>
      <c r="E84" s="173">
        <v>611</v>
      </c>
      <c r="F84" s="128">
        <v>720</v>
      </c>
      <c r="G84" s="128">
        <v>720</v>
      </c>
    </row>
    <row r="85" spans="1:7" ht="15.75">
      <c r="A85" s="117" t="s">
        <v>288</v>
      </c>
      <c r="B85" s="133" t="s">
        <v>111</v>
      </c>
      <c r="C85" s="127" t="s">
        <v>104</v>
      </c>
      <c r="D85" s="190">
        <v>9930540590</v>
      </c>
      <c r="E85" s="173">
        <v>851</v>
      </c>
      <c r="F85" s="128">
        <v>0</v>
      </c>
      <c r="G85" s="128">
        <v>0</v>
      </c>
    </row>
    <row r="86" spans="1:7" ht="15.75">
      <c r="A86" s="122"/>
      <c r="B86" s="133"/>
      <c r="C86" s="127"/>
      <c r="D86" s="187"/>
      <c r="E86" s="171"/>
      <c r="F86" s="128"/>
      <c r="G86" s="128"/>
    </row>
    <row r="87" spans="1:7" ht="15.75">
      <c r="A87" s="98" t="s">
        <v>26</v>
      </c>
      <c r="B87" s="104" t="s">
        <v>112</v>
      </c>
      <c r="C87" s="105"/>
      <c r="D87" s="187"/>
      <c r="E87" s="171"/>
      <c r="F87" s="106">
        <f aca="true" t="shared" si="0" ref="F87:G89">F88</f>
        <v>120</v>
      </c>
      <c r="G87" s="106">
        <f t="shared" si="0"/>
        <v>120</v>
      </c>
    </row>
    <row r="88" spans="1:7" ht="15.75">
      <c r="A88" s="98" t="s">
        <v>36</v>
      </c>
      <c r="B88" s="108" t="s">
        <v>112</v>
      </c>
      <c r="C88" s="109"/>
      <c r="D88" s="186" t="s">
        <v>266</v>
      </c>
      <c r="E88" s="169"/>
      <c r="F88" s="106">
        <f t="shared" si="0"/>
        <v>120</v>
      </c>
      <c r="G88" s="106">
        <f t="shared" si="0"/>
        <v>120</v>
      </c>
    </row>
    <row r="89" spans="1:7" ht="25.5">
      <c r="A89" s="141" t="s">
        <v>237</v>
      </c>
      <c r="B89" s="104" t="s">
        <v>112</v>
      </c>
      <c r="C89" s="105"/>
      <c r="D89" s="183"/>
      <c r="E89" s="166"/>
      <c r="F89" s="106">
        <f t="shared" si="0"/>
        <v>120</v>
      </c>
      <c r="G89" s="106">
        <f t="shared" si="0"/>
        <v>120</v>
      </c>
    </row>
    <row r="90" spans="1:7" ht="14.25" customHeight="1">
      <c r="A90" s="116" t="s">
        <v>238</v>
      </c>
      <c r="B90" s="108" t="s">
        <v>112</v>
      </c>
      <c r="C90" s="109" t="s">
        <v>104</v>
      </c>
      <c r="D90" s="183" t="s">
        <v>267</v>
      </c>
      <c r="E90" s="166" t="s">
        <v>280</v>
      </c>
      <c r="F90" s="110">
        <v>120</v>
      </c>
      <c r="G90" s="110">
        <v>120</v>
      </c>
    </row>
    <row r="91" spans="1:7" ht="15.75">
      <c r="A91" s="107"/>
      <c r="B91" s="108"/>
      <c r="C91" s="109"/>
      <c r="D91" s="189"/>
      <c r="E91" s="172"/>
      <c r="F91" s="110"/>
      <c r="G91" s="110"/>
    </row>
    <row r="92" spans="1:7" ht="15.75">
      <c r="A92" s="98" t="s">
        <v>239</v>
      </c>
      <c r="B92" s="142" t="s">
        <v>115</v>
      </c>
      <c r="C92" s="105"/>
      <c r="D92" s="190"/>
      <c r="E92" s="173"/>
      <c r="F92" s="106">
        <f>F93</f>
        <v>50</v>
      </c>
      <c r="G92" s="106">
        <f>G93</f>
        <v>50</v>
      </c>
    </row>
    <row r="93" spans="1:7" ht="15.75">
      <c r="A93" s="143" t="s">
        <v>37</v>
      </c>
      <c r="B93" s="144" t="s">
        <v>115</v>
      </c>
      <c r="C93" s="113" t="s">
        <v>104</v>
      </c>
      <c r="D93" s="190"/>
      <c r="E93" s="173"/>
      <c r="F93" s="145">
        <f>F94+F95</f>
        <v>50</v>
      </c>
      <c r="G93" s="145">
        <f>G94+G95</f>
        <v>50</v>
      </c>
    </row>
    <row r="94" spans="1:7" ht="27" customHeight="1" hidden="1">
      <c r="A94" s="121" t="s">
        <v>240</v>
      </c>
      <c r="B94" s="144" t="s">
        <v>115</v>
      </c>
      <c r="C94" s="113" t="s">
        <v>104</v>
      </c>
      <c r="D94" s="187" t="s">
        <v>245</v>
      </c>
      <c r="E94" s="171"/>
      <c r="F94" s="115">
        <v>0</v>
      </c>
      <c r="G94" s="115">
        <v>0</v>
      </c>
    </row>
    <row r="95" spans="1:7" ht="15.75">
      <c r="A95" s="116" t="s">
        <v>217</v>
      </c>
      <c r="B95" s="146" t="s">
        <v>115</v>
      </c>
      <c r="C95" s="113" t="s">
        <v>104</v>
      </c>
      <c r="D95" s="187" t="s">
        <v>274</v>
      </c>
      <c r="E95" s="171" t="s">
        <v>80</v>
      </c>
      <c r="F95" s="115">
        <v>50</v>
      </c>
      <c r="G95" s="115">
        <v>50</v>
      </c>
    </row>
    <row r="96" spans="1:7" ht="7.5" customHeight="1">
      <c r="A96" s="107"/>
      <c r="B96" s="108"/>
      <c r="C96" s="109"/>
      <c r="D96" s="186"/>
      <c r="E96" s="169"/>
      <c r="F96" s="110"/>
      <c r="G96" s="110"/>
    </row>
    <row r="97" spans="1:7" ht="15.75">
      <c r="A97" s="98" t="s">
        <v>99</v>
      </c>
      <c r="B97" s="104" t="s">
        <v>113</v>
      </c>
      <c r="C97" s="105"/>
      <c r="D97" s="186"/>
      <c r="E97" s="169"/>
      <c r="F97" s="110">
        <f>F98</f>
        <v>171</v>
      </c>
      <c r="G97" s="110">
        <f>G98</f>
        <v>171</v>
      </c>
    </row>
    <row r="98" spans="1:7" ht="15.75">
      <c r="A98" s="119" t="s">
        <v>102</v>
      </c>
      <c r="B98" s="112" t="s">
        <v>113</v>
      </c>
      <c r="C98" s="113" t="s">
        <v>110</v>
      </c>
      <c r="D98" s="183" t="s">
        <v>100</v>
      </c>
      <c r="E98" s="166" t="s">
        <v>101</v>
      </c>
      <c r="F98" s="110">
        <v>171</v>
      </c>
      <c r="G98" s="110">
        <v>171</v>
      </c>
    </row>
    <row r="99" spans="1:7" ht="6" customHeight="1">
      <c r="A99" s="119"/>
      <c r="B99" s="112"/>
      <c r="C99" s="113"/>
      <c r="D99" s="183"/>
      <c r="E99" s="166"/>
      <c r="F99" s="110"/>
      <c r="G99" s="110"/>
    </row>
    <row r="100" spans="1:7" ht="21.75" customHeight="1">
      <c r="A100" s="139" t="s">
        <v>283</v>
      </c>
      <c r="B100" s="135"/>
      <c r="C100" s="136"/>
      <c r="D100" s="183"/>
      <c r="E100" s="166"/>
      <c r="F100" s="115">
        <v>238.4</v>
      </c>
      <c r="G100" s="115">
        <v>493</v>
      </c>
    </row>
    <row r="101" spans="1:7" ht="15.75">
      <c r="A101" s="163" t="s">
        <v>2</v>
      </c>
      <c r="B101" s="230"/>
      <c r="C101" s="231"/>
      <c r="D101" s="233"/>
      <c r="E101" s="233"/>
      <c r="F101" s="232">
        <f>F14+F100</f>
        <v>9889.9</v>
      </c>
      <c r="G101" s="232">
        <f>G14+G100</f>
        <v>10216.199999999999</v>
      </c>
    </row>
  </sheetData>
  <sheetProtection/>
  <mergeCells count="4">
    <mergeCell ref="A8:F8"/>
    <mergeCell ref="A11:F11"/>
    <mergeCell ref="A9:F9"/>
    <mergeCell ref="A10:F10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="90" zoomScaleNormal="90" zoomScalePageLayoutView="0" workbookViewId="0" topLeftCell="A80">
      <selection activeCell="G78" sqref="G78"/>
    </sheetView>
  </sheetViews>
  <sheetFormatPr defaultColWidth="9.00390625" defaultRowHeight="12.75"/>
  <cols>
    <col min="1" max="1" width="87.375" style="0" customWidth="1"/>
    <col min="2" max="2" width="7.875" style="0" customWidth="1"/>
    <col min="3" max="3" width="10.625" style="0" customWidth="1"/>
    <col min="4" max="4" width="10.75390625" style="0" customWidth="1"/>
    <col min="5" max="5" width="14.625" style="0" customWidth="1"/>
    <col min="6" max="6" width="10.625" style="0" customWidth="1"/>
    <col min="7" max="7" width="9.75390625" style="0" customWidth="1"/>
  </cols>
  <sheetData>
    <row r="1" ht="12.75">
      <c r="E1" s="1" t="s">
        <v>172</v>
      </c>
    </row>
    <row r="2" ht="12.75">
      <c r="E2" s="1" t="s">
        <v>47</v>
      </c>
    </row>
    <row r="3" ht="12.75">
      <c r="E3" s="1" t="s">
        <v>162</v>
      </c>
    </row>
    <row r="4" ht="12.75">
      <c r="E4" s="1" t="s">
        <v>297</v>
      </c>
    </row>
    <row r="5" ht="12.75">
      <c r="E5" s="1" t="s">
        <v>298</v>
      </c>
    </row>
    <row r="6" ht="12.75">
      <c r="E6" s="1" t="s">
        <v>405</v>
      </c>
    </row>
    <row r="7" spans="1:7" ht="12.75">
      <c r="A7" s="18"/>
      <c r="B7" s="18"/>
      <c r="C7" s="18"/>
      <c r="D7" s="18"/>
      <c r="E7" s="18"/>
      <c r="F7" s="18"/>
      <c r="G7" s="19"/>
    </row>
    <row r="8" spans="1:8" ht="12.75">
      <c r="A8" s="344" t="s">
        <v>281</v>
      </c>
      <c r="B8" s="344"/>
      <c r="C8" s="344"/>
      <c r="D8" s="344"/>
      <c r="E8" s="344"/>
      <c r="F8" s="344"/>
      <c r="G8" s="344"/>
      <c r="H8" s="344"/>
    </row>
    <row r="9" spans="1:8" ht="12.75">
      <c r="A9" s="343" t="s">
        <v>305</v>
      </c>
      <c r="B9" s="343"/>
      <c r="C9" s="343"/>
      <c r="D9" s="343"/>
      <c r="E9" s="343"/>
      <c r="F9" s="343"/>
      <c r="G9" s="343"/>
      <c r="H9" s="343"/>
    </row>
    <row r="10" spans="1:7" ht="12.75">
      <c r="A10" s="20"/>
      <c r="B10" s="20"/>
      <c r="C10" s="19"/>
      <c r="D10" s="21"/>
      <c r="E10" s="21"/>
      <c r="F10" s="21"/>
      <c r="G10" s="82" t="s">
        <v>120</v>
      </c>
    </row>
    <row r="11" spans="1:7" ht="25.5" customHeight="1">
      <c r="A11" s="95" t="s">
        <v>127</v>
      </c>
      <c r="B11" s="197" t="s">
        <v>20</v>
      </c>
      <c r="C11" s="195" t="s">
        <v>21</v>
      </c>
      <c r="D11" s="96" t="s">
        <v>203</v>
      </c>
      <c r="E11" s="174" t="s">
        <v>39</v>
      </c>
      <c r="F11" s="174" t="s">
        <v>275</v>
      </c>
      <c r="G11" s="97" t="s">
        <v>0</v>
      </c>
    </row>
    <row r="12" spans="1:7" ht="12.75">
      <c r="A12" s="98" t="s">
        <v>167</v>
      </c>
      <c r="B12" s="198" t="s">
        <v>165</v>
      </c>
      <c r="C12" s="196"/>
      <c r="D12" s="99"/>
      <c r="E12" s="99"/>
      <c r="F12" s="99"/>
      <c r="G12" s="100">
        <f>G14+G48+G55+G67+G85+G95+G90+G79</f>
        <v>8975.8</v>
      </c>
    </row>
    <row r="13" spans="1:7" ht="15.75">
      <c r="A13" s="101"/>
      <c r="B13" s="199"/>
      <c r="C13" s="200"/>
      <c r="D13" s="201"/>
      <c r="E13" s="178"/>
      <c r="F13" s="178"/>
      <c r="G13" s="202"/>
    </row>
    <row r="14" spans="1:7" ht="15.75">
      <c r="A14" s="98" t="s">
        <v>1</v>
      </c>
      <c r="B14" s="203" t="s">
        <v>165</v>
      </c>
      <c r="C14" s="104" t="s">
        <v>104</v>
      </c>
      <c r="D14" s="105"/>
      <c r="E14" s="166" t="s">
        <v>264</v>
      </c>
      <c r="F14" s="166"/>
      <c r="G14" s="204">
        <f>G16+G24+G35+G39+G42</f>
        <v>1569.5</v>
      </c>
    </row>
    <row r="15" spans="1:7" ht="15.75">
      <c r="A15" s="107" t="s">
        <v>204</v>
      </c>
      <c r="B15" s="205"/>
      <c r="C15" s="104"/>
      <c r="D15" s="105"/>
      <c r="E15" s="167"/>
      <c r="F15" s="167"/>
      <c r="G15" s="204"/>
    </row>
    <row r="16" spans="1:7" ht="15.75">
      <c r="A16" s="107" t="s">
        <v>205</v>
      </c>
      <c r="B16" s="206" t="s">
        <v>165</v>
      </c>
      <c r="C16" s="108" t="s">
        <v>104</v>
      </c>
      <c r="D16" s="109" t="s">
        <v>105</v>
      </c>
      <c r="E16" s="166" t="s">
        <v>82</v>
      </c>
      <c r="F16" s="166"/>
      <c r="G16" s="207">
        <f>G18</f>
        <v>297.3</v>
      </c>
    </row>
    <row r="17" spans="1:7" ht="15.75">
      <c r="A17" s="107" t="s">
        <v>206</v>
      </c>
      <c r="B17" s="205"/>
      <c r="C17" s="108"/>
      <c r="D17" s="109"/>
      <c r="E17" s="166"/>
      <c r="F17" s="166"/>
      <c r="G17" s="207"/>
    </row>
    <row r="18" spans="1:7" ht="15.75">
      <c r="A18" s="107" t="s">
        <v>207</v>
      </c>
      <c r="B18" s="206" t="s">
        <v>165</v>
      </c>
      <c r="C18" s="108" t="s">
        <v>104</v>
      </c>
      <c r="D18" s="109" t="s">
        <v>105</v>
      </c>
      <c r="E18" s="166" t="s">
        <v>82</v>
      </c>
      <c r="F18" s="166"/>
      <c r="G18" s="207">
        <f>G20</f>
        <v>297.3</v>
      </c>
    </row>
    <row r="19" spans="1:7" ht="12.75">
      <c r="A19" s="107" t="s">
        <v>208</v>
      </c>
      <c r="B19" s="205"/>
      <c r="C19" s="108"/>
      <c r="D19" s="109"/>
      <c r="E19" s="208"/>
      <c r="F19" s="192"/>
      <c r="G19" s="207"/>
    </row>
    <row r="20" spans="1:7" ht="25.5">
      <c r="A20" s="111" t="s">
        <v>209</v>
      </c>
      <c r="B20" s="209" t="s">
        <v>165</v>
      </c>
      <c r="C20" s="108" t="s">
        <v>104</v>
      </c>
      <c r="D20" s="109" t="s">
        <v>105</v>
      </c>
      <c r="E20" s="166" t="s">
        <v>82</v>
      </c>
      <c r="F20" s="166" t="s">
        <v>90</v>
      </c>
      <c r="G20" s="207">
        <v>297.3</v>
      </c>
    </row>
    <row r="21" spans="1:7" ht="15.75">
      <c r="A21" s="98"/>
      <c r="B21" s="203"/>
      <c r="C21" s="104"/>
      <c r="D21" s="105"/>
      <c r="E21" s="168"/>
      <c r="F21" s="168"/>
      <c r="G21" s="204"/>
    </row>
    <row r="22" spans="1:7" ht="15.75">
      <c r="A22" s="107" t="s">
        <v>210</v>
      </c>
      <c r="B22" s="205"/>
      <c r="C22" s="104"/>
      <c r="D22" s="105"/>
      <c r="E22" s="168"/>
      <c r="F22" s="168"/>
      <c r="G22" s="204"/>
    </row>
    <row r="23" spans="1:7" ht="15.75">
      <c r="A23" s="107" t="s">
        <v>211</v>
      </c>
      <c r="B23" s="205"/>
      <c r="C23" s="112"/>
      <c r="D23" s="113"/>
      <c r="E23" s="166"/>
      <c r="F23" s="166"/>
      <c r="G23" s="210"/>
    </row>
    <row r="24" spans="1:7" ht="15.75">
      <c r="A24" s="107" t="s">
        <v>212</v>
      </c>
      <c r="B24" s="206" t="s">
        <v>165</v>
      </c>
      <c r="C24" s="112" t="s">
        <v>104</v>
      </c>
      <c r="D24" s="113" t="s">
        <v>106</v>
      </c>
      <c r="E24" s="166" t="s">
        <v>81</v>
      </c>
      <c r="F24" s="166"/>
      <c r="G24" s="211">
        <f>G27</f>
        <v>1180</v>
      </c>
    </row>
    <row r="25" spans="1:7" ht="15.75">
      <c r="A25" s="107" t="s">
        <v>213</v>
      </c>
      <c r="B25" s="205"/>
      <c r="C25" s="112"/>
      <c r="D25" s="113"/>
      <c r="E25" s="166"/>
      <c r="F25" s="166"/>
      <c r="G25" s="211"/>
    </row>
    <row r="26" spans="1:7" ht="15.75">
      <c r="A26" s="107" t="s">
        <v>214</v>
      </c>
      <c r="B26" s="205"/>
      <c r="C26" s="112"/>
      <c r="D26" s="113"/>
      <c r="E26" s="166"/>
      <c r="F26" s="166"/>
      <c r="G26" s="211"/>
    </row>
    <row r="27" spans="1:7" ht="15.75">
      <c r="A27" s="107" t="s">
        <v>215</v>
      </c>
      <c r="B27" s="206" t="s">
        <v>165</v>
      </c>
      <c r="C27" s="112" t="s">
        <v>104</v>
      </c>
      <c r="D27" s="113" t="s">
        <v>106</v>
      </c>
      <c r="E27" s="166" t="s">
        <v>81</v>
      </c>
      <c r="F27" s="166"/>
      <c r="G27" s="211">
        <f>G28</f>
        <v>1180</v>
      </c>
    </row>
    <row r="28" spans="1:7" ht="15.75">
      <c r="A28" s="107" t="s">
        <v>216</v>
      </c>
      <c r="B28" s="206" t="s">
        <v>165</v>
      </c>
      <c r="C28" s="112" t="s">
        <v>104</v>
      </c>
      <c r="D28" s="113" t="s">
        <v>106</v>
      </c>
      <c r="E28" s="166" t="s">
        <v>81</v>
      </c>
      <c r="F28" s="166"/>
      <c r="G28" s="211">
        <f>G29+G30+G31+G32+G33</f>
        <v>1180</v>
      </c>
    </row>
    <row r="29" spans="1:7" ht="25.5">
      <c r="A29" s="111" t="s">
        <v>209</v>
      </c>
      <c r="B29" s="209" t="s">
        <v>165</v>
      </c>
      <c r="C29" s="112" t="s">
        <v>104</v>
      </c>
      <c r="D29" s="113" t="s">
        <v>106</v>
      </c>
      <c r="E29" s="166" t="s">
        <v>81</v>
      </c>
      <c r="F29" s="166" t="s">
        <v>90</v>
      </c>
      <c r="G29" s="211">
        <v>891.7</v>
      </c>
    </row>
    <row r="30" spans="1:7" ht="15.75">
      <c r="A30" s="116" t="s">
        <v>217</v>
      </c>
      <c r="B30" s="206" t="s">
        <v>165</v>
      </c>
      <c r="C30" s="112" t="s">
        <v>104</v>
      </c>
      <c r="D30" s="113" t="s">
        <v>106</v>
      </c>
      <c r="E30" s="166" t="s">
        <v>81</v>
      </c>
      <c r="F30" s="166" t="s">
        <v>80</v>
      </c>
      <c r="G30" s="211">
        <f>256.8+31.5</f>
        <v>288.3</v>
      </c>
    </row>
    <row r="31" spans="1:7" ht="15.75">
      <c r="A31" s="117" t="s">
        <v>288</v>
      </c>
      <c r="B31" s="206" t="s">
        <v>165</v>
      </c>
      <c r="C31" s="113" t="s">
        <v>104</v>
      </c>
      <c r="D31" s="118" t="s">
        <v>106</v>
      </c>
      <c r="E31" s="166" t="s">
        <v>81</v>
      </c>
      <c r="F31" s="166" t="s">
        <v>276</v>
      </c>
      <c r="G31" s="211">
        <v>0</v>
      </c>
    </row>
    <row r="32" spans="1:7" ht="15.75">
      <c r="A32" s="117" t="s">
        <v>218</v>
      </c>
      <c r="B32" s="209" t="s">
        <v>165</v>
      </c>
      <c r="C32" s="113" t="s">
        <v>104</v>
      </c>
      <c r="D32" s="118" t="s">
        <v>106</v>
      </c>
      <c r="E32" s="166" t="s">
        <v>81</v>
      </c>
      <c r="F32" s="166" t="s">
        <v>277</v>
      </c>
      <c r="G32" s="211">
        <v>0</v>
      </c>
    </row>
    <row r="33" spans="1:7" ht="15.75">
      <c r="A33" s="117" t="s">
        <v>219</v>
      </c>
      <c r="B33" s="206" t="s">
        <v>165</v>
      </c>
      <c r="C33" s="113" t="s">
        <v>104</v>
      </c>
      <c r="D33" s="118" t="s">
        <v>106</v>
      </c>
      <c r="E33" s="166" t="s">
        <v>81</v>
      </c>
      <c r="F33" s="166" t="s">
        <v>278</v>
      </c>
      <c r="G33" s="211">
        <v>0</v>
      </c>
    </row>
    <row r="34" spans="1:7" ht="15.75">
      <c r="A34" s="117"/>
      <c r="B34" s="206"/>
      <c r="C34" s="112"/>
      <c r="D34" s="118"/>
      <c r="E34" s="166"/>
      <c r="F34" s="166"/>
      <c r="G34" s="211"/>
    </row>
    <row r="35" spans="1:7" ht="15.75">
      <c r="A35" s="179" t="s">
        <v>268</v>
      </c>
      <c r="B35" s="239" t="s">
        <v>165</v>
      </c>
      <c r="C35" s="181" t="s">
        <v>104</v>
      </c>
      <c r="D35" s="240" t="s">
        <v>271</v>
      </c>
      <c r="E35" s="169"/>
      <c r="F35" s="169"/>
      <c r="G35" s="241">
        <f>G36+G37</f>
        <v>0</v>
      </c>
    </row>
    <row r="36" spans="1:7" ht="15.75">
      <c r="A36" s="119" t="s">
        <v>269</v>
      </c>
      <c r="B36" s="209" t="s">
        <v>165</v>
      </c>
      <c r="C36" s="113" t="s">
        <v>104</v>
      </c>
      <c r="D36" s="242" t="s">
        <v>271</v>
      </c>
      <c r="E36" s="183" t="s">
        <v>273</v>
      </c>
      <c r="F36" s="166" t="s">
        <v>279</v>
      </c>
      <c r="G36" s="211">
        <v>0</v>
      </c>
    </row>
    <row r="37" spans="1:7" ht="15.75">
      <c r="A37" s="119" t="s">
        <v>270</v>
      </c>
      <c r="B37" s="206" t="s">
        <v>165</v>
      </c>
      <c r="C37" s="113" t="s">
        <v>104</v>
      </c>
      <c r="D37" s="242" t="s">
        <v>271</v>
      </c>
      <c r="E37" s="183" t="s">
        <v>273</v>
      </c>
      <c r="F37" s="166" t="s">
        <v>279</v>
      </c>
      <c r="G37" s="211">
        <v>0</v>
      </c>
    </row>
    <row r="38" spans="1:7" ht="15.75">
      <c r="A38" s="107"/>
      <c r="B38" s="205"/>
      <c r="C38" s="112"/>
      <c r="D38" s="113"/>
      <c r="E38" s="169"/>
      <c r="F38" s="166"/>
      <c r="G38" s="211"/>
    </row>
    <row r="39" spans="1:7" ht="15.75">
      <c r="A39" s="98" t="s">
        <v>220</v>
      </c>
      <c r="B39" s="203" t="s">
        <v>165</v>
      </c>
      <c r="C39" s="104" t="s">
        <v>104</v>
      </c>
      <c r="D39" s="105" t="s">
        <v>115</v>
      </c>
      <c r="E39" s="169" t="s">
        <v>91</v>
      </c>
      <c r="F39" s="166"/>
      <c r="G39" s="204">
        <f>G40</f>
        <v>48</v>
      </c>
    </row>
    <row r="40" spans="1:7" ht="15.75">
      <c r="A40" s="116" t="s">
        <v>92</v>
      </c>
      <c r="B40" s="212" t="s">
        <v>165</v>
      </c>
      <c r="C40" s="108" t="s">
        <v>104</v>
      </c>
      <c r="D40" s="109" t="s">
        <v>115</v>
      </c>
      <c r="E40" s="166" t="s">
        <v>83</v>
      </c>
      <c r="F40" s="166" t="s">
        <v>93</v>
      </c>
      <c r="G40" s="211">
        <v>48</v>
      </c>
    </row>
    <row r="41" spans="1:7" ht="15.75">
      <c r="A41" s="107"/>
      <c r="B41" s="205"/>
      <c r="C41" s="108"/>
      <c r="D41" s="109"/>
      <c r="E41" s="171"/>
      <c r="F41" s="166"/>
      <c r="G41" s="211"/>
    </row>
    <row r="42" spans="1:7" ht="15.75">
      <c r="A42" s="98" t="s">
        <v>221</v>
      </c>
      <c r="B42" s="203" t="s">
        <v>165</v>
      </c>
      <c r="C42" s="104" t="s">
        <v>104</v>
      </c>
      <c r="D42" s="105" t="s">
        <v>107</v>
      </c>
      <c r="E42" s="169" t="s">
        <v>94</v>
      </c>
      <c r="F42" s="169"/>
      <c r="G42" s="204">
        <f>G43+G44+G45+G46</f>
        <v>44.2</v>
      </c>
    </row>
    <row r="43" spans="1:7" ht="15.75">
      <c r="A43" s="119" t="s">
        <v>222</v>
      </c>
      <c r="B43" s="206" t="s">
        <v>165</v>
      </c>
      <c r="C43" s="108" t="s">
        <v>104</v>
      </c>
      <c r="D43" s="109" t="s">
        <v>107</v>
      </c>
      <c r="E43" s="170" t="s">
        <v>95</v>
      </c>
      <c r="F43" s="170" t="s">
        <v>80</v>
      </c>
      <c r="G43" s="211">
        <v>0.7</v>
      </c>
    </row>
    <row r="44" spans="1:7" ht="26.25">
      <c r="A44" s="121" t="s">
        <v>284</v>
      </c>
      <c r="B44" s="206" t="s">
        <v>165</v>
      </c>
      <c r="C44" s="120" t="s">
        <v>104</v>
      </c>
      <c r="D44" s="109" t="s">
        <v>107</v>
      </c>
      <c r="E44" s="171" t="s">
        <v>89</v>
      </c>
      <c r="F44" s="170" t="s">
        <v>80</v>
      </c>
      <c r="G44" s="211">
        <v>15</v>
      </c>
    </row>
    <row r="45" spans="1:7" ht="26.25">
      <c r="A45" s="121" t="s">
        <v>223</v>
      </c>
      <c r="B45" s="206" t="s">
        <v>165</v>
      </c>
      <c r="C45" s="108" t="s">
        <v>104</v>
      </c>
      <c r="D45" s="109" t="s">
        <v>107</v>
      </c>
      <c r="E45" s="171" t="s">
        <v>265</v>
      </c>
      <c r="F45" s="170" t="s">
        <v>80</v>
      </c>
      <c r="G45" s="211">
        <v>0</v>
      </c>
    </row>
    <row r="46" spans="1:7" ht="39">
      <c r="A46" s="121" t="s">
        <v>224</v>
      </c>
      <c r="B46" s="212" t="s">
        <v>165</v>
      </c>
      <c r="C46" s="108" t="s">
        <v>104</v>
      </c>
      <c r="D46" s="109" t="s">
        <v>107</v>
      </c>
      <c r="E46" s="171" t="s">
        <v>247</v>
      </c>
      <c r="F46" s="171" t="s">
        <v>80</v>
      </c>
      <c r="G46" s="211">
        <v>28.5</v>
      </c>
    </row>
    <row r="47" spans="1:7" ht="15.75">
      <c r="A47" s="107"/>
      <c r="B47" s="205"/>
      <c r="C47" s="108"/>
      <c r="D47" s="109"/>
      <c r="E47" s="171"/>
      <c r="F47" s="171"/>
      <c r="G47" s="211"/>
    </row>
    <row r="48" spans="1:7" ht="15.75">
      <c r="A48" s="98" t="s">
        <v>3</v>
      </c>
      <c r="B48" s="203" t="s">
        <v>165</v>
      </c>
      <c r="C48" s="104" t="s">
        <v>105</v>
      </c>
      <c r="D48" s="105"/>
      <c r="E48" s="169" t="s">
        <v>96</v>
      </c>
      <c r="F48" s="169"/>
      <c r="G48" s="204">
        <f>G51</f>
        <v>287.9</v>
      </c>
    </row>
    <row r="49" spans="1:7" ht="15.75">
      <c r="A49" s="107" t="s">
        <v>225</v>
      </c>
      <c r="B49" s="206" t="s">
        <v>165</v>
      </c>
      <c r="C49" s="108" t="s">
        <v>105</v>
      </c>
      <c r="D49" s="109" t="s">
        <v>226</v>
      </c>
      <c r="E49" s="166" t="s">
        <v>97</v>
      </c>
      <c r="F49" s="166"/>
      <c r="G49" s="207"/>
    </row>
    <row r="50" spans="1:7" ht="15.75">
      <c r="A50" s="107" t="s">
        <v>227</v>
      </c>
      <c r="B50" s="205"/>
      <c r="C50" s="108"/>
      <c r="D50" s="109"/>
      <c r="E50" s="166"/>
      <c r="F50" s="166"/>
      <c r="G50" s="207"/>
    </row>
    <row r="51" spans="1:7" ht="15.75">
      <c r="A51" s="122" t="s">
        <v>228</v>
      </c>
      <c r="B51" s="221" t="s">
        <v>165</v>
      </c>
      <c r="C51" s="108" t="s">
        <v>105</v>
      </c>
      <c r="D51" s="109" t="s">
        <v>226</v>
      </c>
      <c r="E51" s="166" t="s">
        <v>97</v>
      </c>
      <c r="F51" s="166"/>
      <c r="G51" s="207">
        <f>G52+G53</f>
        <v>287.9</v>
      </c>
    </row>
    <row r="52" spans="1:7" ht="25.5">
      <c r="A52" s="123" t="s">
        <v>229</v>
      </c>
      <c r="B52" s="209" t="s">
        <v>165</v>
      </c>
      <c r="C52" s="108" t="s">
        <v>105</v>
      </c>
      <c r="D52" s="109" t="s">
        <v>226</v>
      </c>
      <c r="E52" s="166" t="s">
        <v>97</v>
      </c>
      <c r="F52" s="166" t="s">
        <v>90</v>
      </c>
      <c r="G52" s="207">
        <v>282</v>
      </c>
    </row>
    <row r="53" spans="1:7" ht="15.75">
      <c r="A53" s="116" t="s">
        <v>217</v>
      </c>
      <c r="B53" s="212" t="s">
        <v>165</v>
      </c>
      <c r="C53" s="108" t="s">
        <v>105</v>
      </c>
      <c r="D53" s="109" t="s">
        <v>226</v>
      </c>
      <c r="E53" s="166" t="s">
        <v>97</v>
      </c>
      <c r="F53" s="166" t="s">
        <v>80</v>
      </c>
      <c r="G53" s="110">
        <f>3.2+2.7</f>
        <v>5.9</v>
      </c>
    </row>
    <row r="54" spans="1:7" ht="15.75">
      <c r="A54" s="122"/>
      <c r="B54" s="213"/>
      <c r="C54" s="104"/>
      <c r="D54" s="105"/>
      <c r="E54" s="166"/>
      <c r="F54" s="166"/>
      <c r="G54" s="204"/>
    </row>
    <row r="55" spans="1:7" ht="15.75">
      <c r="A55" s="124" t="s">
        <v>27</v>
      </c>
      <c r="B55" s="214" t="s">
        <v>165</v>
      </c>
      <c r="C55" s="104" t="s">
        <v>106</v>
      </c>
      <c r="D55" s="105"/>
      <c r="E55" s="166"/>
      <c r="F55" s="166"/>
      <c r="G55" s="204">
        <f>G56+G59+G64</f>
        <v>3048.4</v>
      </c>
    </row>
    <row r="56" spans="1:7" ht="15.75">
      <c r="A56" s="107" t="s">
        <v>98</v>
      </c>
      <c r="B56" s="206" t="s">
        <v>165</v>
      </c>
      <c r="C56" s="108" t="s">
        <v>106</v>
      </c>
      <c r="D56" s="109" t="s">
        <v>104</v>
      </c>
      <c r="E56" s="166" t="s">
        <v>84</v>
      </c>
      <c r="F56" s="166"/>
      <c r="G56" s="207">
        <f>G57+G58</f>
        <v>67.3</v>
      </c>
    </row>
    <row r="57" spans="1:7" ht="25.5">
      <c r="A57" s="123" t="s">
        <v>229</v>
      </c>
      <c r="B57" s="209" t="s">
        <v>165</v>
      </c>
      <c r="C57" s="108" t="s">
        <v>106</v>
      </c>
      <c r="D57" s="109" t="s">
        <v>104</v>
      </c>
      <c r="E57" s="166" t="s">
        <v>84</v>
      </c>
      <c r="F57" s="166" t="s">
        <v>90</v>
      </c>
      <c r="G57" s="207">
        <v>64</v>
      </c>
    </row>
    <row r="58" spans="1:7" ht="15.75">
      <c r="A58" s="116" t="s">
        <v>217</v>
      </c>
      <c r="B58" s="206" t="s">
        <v>165</v>
      </c>
      <c r="C58" s="108" t="s">
        <v>106</v>
      </c>
      <c r="D58" s="109" t="s">
        <v>104</v>
      </c>
      <c r="E58" s="166" t="s">
        <v>84</v>
      </c>
      <c r="F58" s="166" t="s">
        <v>80</v>
      </c>
      <c r="G58" s="207">
        <v>3.3</v>
      </c>
    </row>
    <row r="59" spans="1:7" ht="15.75">
      <c r="A59" s="125" t="s">
        <v>76</v>
      </c>
      <c r="B59" s="209" t="s">
        <v>165</v>
      </c>
      <c r="C59" s="112" t="s">
        <v>106</v>
      </c>
      <c r="D59" s="113" t="s">
        <v>114</v>
      </c>
      <c r="E59" s="169"/>
      <c r="F59" s="169"/>
      <c r="G59" s="207">
        <f>G60+G61</f>
        <v>2881.1</v>
      </c>
    </row>
    <row r="60" spans="1:7" ht="15.75">
      <c r="A60" s="116" t="s">
        <v>217</v>
      </c>
      <c r="B60" s="206" t="s">
        <v>165</v>
      </c>
      <c r="C60" s="126" t="s">
        <v>106</v>
      </c>
      <c r="D60" s="127" t="s">
        <v>114</v>
      </c>
      <c r="E60" s="166" t="s">
        <v>272</v>
      </c>
      <c r="F60" s="166" t="s">
        <v>80</v>
      </c>
      <c r="G60" s="215">
        <v>0</v>
      </c>
    </row>
    <row r="61" spans="1:7" ht="15.75">
      <c r="A61" s="117" t="s">
        <v>387</v>
      </c>
      <c r="B61" s="209" t="s">
        <v>165</v>
      </c>
      <c r="C61" s="126" t="s">
        <v>106</v>
      </c>
      <c r="D61" s="127" t="s">
        <v>114</v>
      </c>
      <c r="E61" s="166" t="s">
        <v>85</v>
      </c>
      <c r="F61" s="166" t="s">
        <v>80</v>
      </c>
      <c r="G61" s="215">
        <f>G62</f>
        <v>2881.1</v>
      </c>
    </row>
    <row r="62" spans="1:7" ht="26.25">
      <c r="A62" s="117" t="s">
        <v>404</v>
      </c>
      <c r="B62" s="206" t="s">
        <v>165</v>
      </c>
      <c r="C62" s="126" t="s">
        <v>106</v>
      </c>
      <c r="D62" s="127" t="s">
        <v>114</v>
      </c>
      <c r="E62" s="166" t="s">
        <v>85</v>
      </c>
      <c r="F62" s="166" t="s">
        <v>80</v>
      </c>
      <c r="G62" s="215">
        <v>2881.1</v>
      </c>
    </row>
    <row r="63" spans="1:7" ht="15.75">
      <c r="A63" s="116" t="s">
        <v>217</v>
      </c>
      <c r="B63" s="209" t="s">
        <v>165</v>
      </c>
      <c r="C63" s="126" t="s">
        <v>106</v>
      </c>
      <c r="D63" s="127" t="s">
        <v>114</v>
      </c>
      <c r="E63" s="166" t="s">
        <v>248</v>
      </c>
      <c r="F63" s="166" t="s">
        <v>80</v>
      </c>
      <c r="G63" s="215">
        <v>0</v>
      </c>
    </row>
    <row r="64" spans="1:7" ht="15.75">
      <c r="A64" s="129" t="s">
        <v>55</v>
      </c>
      <c r="B64" s="206" t="s">
        <v>165</v>
      </c>
      <c r="C64" s="130" t="s">
        <v>106</v>
      </c>
      <c r="D64" s="131" t="s">
        <v>108</v>
      </c>
      <c r="E64" s="166" t="s">
        <v>86</v>
      </c>
      <c r="F64" s="166" t="s">
        <v>80</v>
      </c>
      <c r="G64" s="215">
        <f>G65</f>
        <v>100</v>
      </c>
    </row>
    <row r="65" spans="1:7" ht="15.75">
      <c r="A65" s="116" t="s">
        <v>217</v>
      </c>
      <c r="B65" s="209" t="s">
        <v>165</v>
      </c>
      <c r="C65" s="130" t="s">
        <v>106</v>
      </c>
      <c r="D65" s="131" t="s">
        <v>108</v>
      </c>
      <c r="E65" s="166" t="s">
        <v>86</v>
      </c>
      <c r="F65" s="166" t="s">
        <v>80</v>
      </c>
      <c r="G65" s="215">
        <v>100</v>
      </c>
    </row>
    <row r="66" spans="1:7" ht="15.75">
      <c r="A66" s="132"/>
      <c r="B66" s="217"/>
      <c r="C66" s="133"/>
      <c r="D66" s="127"/>
      <c r="E66" s="166"/>
      <c r="F66" s="166"/>
      <c r="G66" s="215"/>
    </row>
    <row r="67" spans="1:7" ht="15.75">
      <c r="A67" s="134" t="s">
        <v>38</v>
      </c>
      <c r="B67" s="218" t="s">
        <v>165</v>
      </c>
      <c r="C67" s="135" t="s">
        <v>109</v>
      </c>
      <c r="D67" s="136"/>
      <c r="E67" s="166"/>
      <c r="F67" s="166"/>
      <c r="G67" s="219">
        <f>G68+G72+G75</f>
        <v>3009</v>
      </c>
    </row>
    <row r="68" spans="1:7" ht="15.75">
      <c r="A68" s="235" t="s">
        <v>289</v>
      </c>
      <c r="B68" s="243" t="s">
        <v>109</v>
      </c>
      <c r="C68" s="236" t="s">
        <v>104</v>
      </c>
      <c r="D68" s="136"/>
      <c r="E68" s="166"/>
      <c r="F68" s="166"/>
      <c r="G68" s="234">
        <f>G69+G70+G71</f>
        <v>0</v>
      </c>
    </row>
    <row r="69" spans="1:7" ht="26.25">
      <c r="A69" s="132" t="s">
        <v>231</v>
      </c>
      <c r="B69" s="216" t="s">
        <v>165</v>
      </c>
      <c r="C69" s="133" t="s">
        <v>109</v>
      </c>
      <c r="D69" s="127" t="s">
        <v>104</v>
      </c>
      <c r="E69" s="166"/>
      <c r="F69" s="166"/>
      <c r="G69" s="215">
        <v>0</v>
      </c>
    </row>
    <row r="70" spans="1:7" ht="26.25">
      <c r="A70" s="132" t="s">
        <v>232</v>
      </c>
      <c r="B70" s="216" t="s">
        <v>165</v>
      </c>
      <c r="C70" s="126" t="s">
        <v>109</v>
      </c>
      <c r="D70" s="127" t="s">
        <v>104</v>
      </c>
      <c r="E70" s="166"/>
      <c r="F70" s="166"/>
      <c r="G70" s="220">
        <v>0</v>
      </c>
    </row>
    <row r="71" spans="1:7" ht="15.75">
      <c r="A71" s="117" t="s">
        <v>288</v>
      </c>
      <c r="B71" s="216" t="s">
        <v>165</v>
      </c>
      <c r="C71" s="126" t="s">
        <v>109</v>
      </c>
      <c r="D71" s="127" t="s">
        <v>104</v>
      </c>
      <c r="E71" s="166" t="s">
        <v>291</v>
      </c>
      <c r="F71" s="166" t="s">
        <v>276</v>
      </c>
      <c r="G71" s="215">
        <v>0</v>
      </c>
    </row>
    <row r="72" spans="1:7" ht="15.75">
      <c r="A72" s="122" t="s">
        <v>4</v>
      </c>
      <c r="B72" s="216" t="s">
        <v>165</v>
      </c>
      <c r="C72" s="133" t="s">
        <v>109</v>
      </c>
      <c r="D72" s="127" t="s">
        <v>105</v>
      </c>
      <c r="E72" s="166" t="s">
        <v>87</v>
      </c>
      <c r="F72" s="166"/>
      <c r="G72" s="215">
        <f>G73+G74</f>
        <v>1165.5</v>
      </c>
    </row>
    <row r="73" spans="1:7" ht="15.75">
      <c r="A73" s="116" t="s">
        <v>217</v>
      </c>
      <c r="B73" s="216" t="s">
        <v>165</v>
      </c>
      <c r="C73" s="133" t="s">
        <v>109</v>
      </c>
      <c r="D73" s="127" t="s">
        <v>105</v>
      </c>
      <c r="E73" s="166" t="s">
        <v>87</v>
      </c>
      <c r="F73" s="166" t="s">
        <v>80</v>
      </c>
      <c r="G73" s="215">
        <v>1115.5</v>
      </c>
    </row>
    <row r="74" spans="1:7" ht="15.75">
      <c r="A74" s="117" t="s">
        <v>288</v>
      </c>
      <c r="B74" s="216" t="s">
        <v>165</v>
      </c>
      <c r="C74" s="133" t="s">
        <v>109</v>
      </c>
      <c r="D74" s="127" t="s">
        <v>105</v>
      </c>
      <c r="E74" s="166" t="s">
        <v>87</v>
      </c>
      <c r="F74" s="166" t="s">
        <v>80</v>
      </c>
      <c r="G74" s="215">
        <v>50</v>
      </c>
    </row>
    <row r="75" spans="1:7" ht="15.75">
      <c r="A75" s="122" t="s">
        <v>233</v>
      </c>
      <c r="B75" s="216" t="s">
        <v>165</v>
      </c>
      <c r="C75" s="133" t="s">
        <v>109</v>
      </c>
      <c r="D75" s="127" t="s">
        <v>110</v>
      </c>
      <c r="E75" s="166" t="s">
        <v>88</v>
      </c>
      <c r="F75" s="166"/>
      <c r="G75" s="215">
        <f>G76+G77</f>
        <v>1843.5</v>
      </c>
    </row>
    <row r="76" spans="1:7" ht="15.75">
      <c r="A76" s="116" t="s">
        <v>217</v>
      </c>
      <c r="B76" s="216" t="s">
        <v>165</v>
      </c>
      <c r="C76" s="133" t="s">
        <v>109</v>
      </c>
      <c r="D76" s="127" t="s">
        <v>110</v>
      </c>
      <c r="E76" s="166" t="s">
        <v>88</v>
      </c>
      <c r="F76" s="166" t="s">
        <v>80</v>
      </c>
      <c r="G76" s="215">
        <v>300</v>
      </c>
    </row>
    <row r="77" spans="1:7" ht="15.75">
      <c r="A77" s="117" t="s">
        <v>288</v>
      </c>
      <c r="B77" s="216" t="s">
        <v>165</v>
      </c>
      <c r="C77" s="133" t="s">
        <v>109</v>
      </c>
      <c r="D77" s="127" t="s">
        <v>110</v>
      </c>
      <c r="E77" s="166" t="s">
        <v>88</v>
      </c>
      <c r="F77" s="166" t="s">
        <v>80</v>
      </c>
      <c r="G77" s="215">
        <v>1543.5</v>
      </c>
    </row>
    <row r="78" spans="1:7" ht="15.75">
      <c r="A78" s="122"/>
      <c r="B78" s="213"/>
      <c r="C78" s="133"/>
      <c r="D78" s="127"/>
      <c r="E78" s="171"/>
      <c r="F78" s="171"/>
      <c r="G78" s="215"/>
    </row>
    <row r="79" spans="1:7" ht="15.75">
      <c r="A79" s="134" t="s">
        <v>234</v>
      </c>
      <c r="B79" s="218" t="s">
        <v>165</v>
      </c>
      <c r="C79" s="135" t="s">
        <v>111</v>
      </c>
      <c r="D79" s="136"/>
      <c r="E79" s="171"/>
      <c r="F79" s="171"/>
      <c r="G79" s="219">
        <f>G80</f>
        <v>720</v>
      </c>
    </row>
    <row r="80" spans="1:7" ht="15.75">
      <c r="A80" s="134" t="s">
        <v>103</v>
      </c>
      <c r="B80" s="216" t="s">
        <v>165</v>
      </c>
      <c r="C80" s="135" t="s">
        <v>111</v>
      </c>
      <c r="D80" s="136" t="s">
        <v>104</v>
      </c>
      <c r="E80" s="172">
        <f>E81</f>
        <v>9930540590</v>
      </c>
      <c r="F80" s="172"/>
      <c r="G80" s="219">
        <f>G81</f>
        <v>720</v>
      </c>
    </row>
    <row r="81" spans="1:7" ht="15.75">
      <c r="A81" s="139" t="s">
        <v>235</v>
      </c>
      <c r="B81" s="216" t="s">
        <v>165</v>
      </c>
      <c r="C81" s="133" t="s">
        <v>111</v>
      </c>
      <c r="D81" s="127" t="s">
        <v>104</v>
      </c>
      <c r="E81" s="173">
        <f>E82</f>
        <v>9930540590</v>
      </c>
      <c r="F81" s="173"/>
      <c r="G81" s="215">
        <f>G82+G83</f>
        <v>720</v>
      </c>
    </row>
    <row r="82" spans="1:7" ht="25.5">
      <c r="A82" s="140" t="s">
        <v>236</v>
      </c>
      <c r="B82" s="216" t="s">
        <v>165</v>
      </c>
      <c r="C82" s="133" t="s">
        <v>111</v>
      </c>
      <c r="D82" s="127" t="s">
        <v>104</v>
      </c>
      <c r="E82" s="173">
        <f>E83</f>
        <v>9930540590</v>
      </c>
      <c r="F82" s="173">
        <v>611</v>
      </c>
      <c r="G82" s="215">
        <v>720</v>
      </c>
    </row>
    <row r="83" spans="1:7" ht="15.75">
      <c r="A83" s="117" t="s">
        <v>288</v>
      </c>
      <c r="B83" s="216" t="s">
        <v>165</v>
      </c>
      <c r="C83" s="133" t="s">
        <v>111</v>
      </c>
      <c r="D83" s="127" t="s">
        <v>104</v>
      </c>
      <c r="E83" s="173">
        <v>9930540590</v>
      </c>
      <c r="F83" s="173">
        <v>851</v>
      </c>
      <c r="G83" s="215">
        <v>0</v>
      </c>
    </row>
    <row r="84" spans="1:7" ht="15.75">
      <c r="A84" s="122"/>
      <c r="B84" s="213"/>
      <c r="C84" s="133"/>
      <c r="D84" s="127"/>
      <c r="E84" s="171"/>
      <c r="F84" s="171"/>
      <c r="G84" s="215"/>
    </row>
    <row r="85" spans="1:7" ht="15.75">
      <c r="A85" s="98" t="s">
        <v>26</v>
      </c>
      <c r="B85" s="218" t="s">
        <v>165</v>
      </c>
      <c r="C85" s="104" t="s">
        <v>112</v>
      </c>
      <c r="D85" s="105"/>
      <c r="E85" s="171"/>
      <c r="F85" s="171"/>
      <c r="G85" s="204">
        <f>G86</f>
        <v>120</v>
      </c>
    </row>
    <row r="86" spans="1:7" ht="15.75">
      <c r="A86" s="98" t="s">
        <v>36</v>
      </c>
      <c r="B86" s="216" t="s">
        <v>165</v>
      </c>
      <c r="C86" s="108" t="s">
        <v>112</v>
      </c>
      <c r="D86" s="109"/>
      <c r="E86" s="169" t="s">
        <v>266</v>
      </c>
      <c r="F86" s="169"/>
      <c r="G86" s="204">
        <f>G87</f>
        <v>120</v>
      </c>
    </row>
    <row r="87" spans="1:7" ht="25.5">
      <c r="A87" s="141" t="s">
        <v>237</v>
      </c>
      <c r="B87" s="216" t="s">
        <v>165</v>
      </c>
      <c r="C87" s="104" t="s">
        <v>112</v>
      </c>
      <c r="D87" s="105"/>
      <c r="E87" s="166"/>
      <c r="F87" s="166"/>
      <c r="G87" s="204">
        <f>G88</f>
        <v>120</v>
      </c>
    </row>
    <row r="88" spans="1:7" ht="26.25">
      <c r="A88" s="116" t="s">
        <v>238</v>
      </c>
      <c r="B88" s="212" t="s">
        <v>165</v>
      </c>
      <c r="C88" s="108" t="s">
        <v>112</v>
      </c>
      <c r="D88" s="109" t="s">
        <v>104</v>
      </c>
      <c r="E88" s="166" t="s">
        <v>267</v>
      </c>
      <c r="F88" s="166" t="s">
        <v>280</v>
      </c>
      <c r="G88" s="207">
        <v>120</v>
      </c>
    </row>
    <row r="89" spans="1:7" ht="15.75">
      <c r="A89" s="107"/>
      <c r="B89" s="205"/>
      <c r="C89" s="108"/>
      <c r="D89" s="109"/>
      <c r="E89" s="172"/>
      <c r="F89" s="172"/>
      <c r="G89" s="207"/>
    </row>
    <row r="90" spans="1:7" ht="15.75">
      <c r="A90" s="98" t="s">
        <v>239</v>
      </c>
      <c r="B90" s="218" t="s">
        <v>165</v>
      </c>
      <c r="C90" s="142" t="s">
        <v>115</v>
      </c>
      <c r="D90" s="105"/>
      <c r="E90" s="173"/>
      <c r="F90" s="173"/>
      <c r="G90" s="204">
        <f>G91</f>
        <v>50</v>
      </c>
    </row>
    <row r="91" spans="1:7" ht="15.75">
      <c r="A91" s="143" t="s">
        <v>37</v>
      </c>
      <c r="B91" s="216" t="s">
        <v>165</v>
      </c>
      <c r="C91" s="144" t="s">
        <v>115</v>
      </c>
      <c r="D91" s="113" t="s">
        <v>104</v>
      </c>
      <c r="E91" s="173"/>
      <c r="F91" s="173"/>
      <c r="G91" s="222">
        <f>G92</f>
        <v>50</v>
      </c>
    </row>
    <row r="92" spans="1:7" ht="39" hidden="1">
      <c r="A92" s="121" t="s">
        <v>240</v>
      </c>
      <c r="B92" s="216" t="s">
        <v>165</v>
      </c>
      <c r="C92" s="144" t="s">
        <v>115</v>
      </c>
      <c r="D92" s="113" t="s">
        <v>104</v>
      </c>
      <c r="E92" s="171" t="s">
        <v>245</v>
      </c>
      <c r="F92" s="171"/>
      <c r="G92" s="211">
        <f>G93</f>
        <v>50</v>
      </c>
    </row>
    <row r="93" spans="1:7" ht="15.75">
      <c r="A93" s="116" t="s">
        <v>217</v>
      </c>
      <c r="B93" s="212" t="s">
        <v>165</v>
      </c>
      <c r="C93" s="146" t="s">
        <v>115</v>
      </c>
      <c r="D93" s="113" t="s">
        <v>104</v>
      </c>
      <c r="E93" s="171" t="s">
        <v>274</v>
      </c>
      <c r="F93" s="171" t="s">
        <v>80</v>
      </c>
      <c r="G93" s="211">
        <v>50</v>
      </c>
    </row>
    <row r="94" spans="1:7" ht="15.75">
      <c r="A94" s="107"/>
      <c r="B94" s="205"/>
      <c r="C94" s="108"/>
      <c r="D94" s="109"/>
      <c r="E94" s="169"/>
      <c r="F94" s="169"/>
      <c r="G94" s="207"/>
    </row>
    <row r="95" spans="1:7" ht="15.75">
      <c r="A95" s="98" t="s">
        <v>99</v>
      </c>
      <c r="B95" s="203" t="s">
        <v>165</v>
      </c>
      <c r="C95" s="104" t="s">
        <v>113</v>
      </c>
      <c r="D95" s="105"/>
      <c r="E95" s="169"/>
      <c r="F95" s="169"/>
      <c r="G95" s="207">
        <f>G96</f>
        <v>171</v>
      </c>
    </row>
    <row r="96" spans="1:7" ht="15.75">
      <c r="A96" s="119" t="s">
        <v>102</v>
      </c>
      <c r="B96" s="206" t="s">
        <v>165</v>
      </c>
      <c r="C96" s="112" t="s">
        <v>113</v>
      </c>
      <c r="D96" s="113" t="s">
        <v>110</v>
      </c>
      <c r="E96" s="166" t="s">
        <v>100</v>
      </c>
      <c r="F96" s="166" t="s">
        <v>101</v>
      </c>
      <c r="G96" s="207">
        <v>171</v>
      </c>
    </row>
    <row r="97" spans="1:7" ht="15.75">
      <c r="A97" s="139"/>
      <c r="B97" s="223"/>
      <c r="C97" s="135"/>
      <c r="D97" s="136"/>
      <c r="E97" s="166"/>
      <c r="F97" s="166"/>
      <c r="G97" s="211"/>
    </row>
    <row r="98" spans="1:7" ht="15.75">
      <c r="A98" s="147"/>
      <c r="B98" s="224"/>
      <c r="C98" s="148"/>
      <c r="D98" s="149"/>
      <c r="E98" s="193"/>
      <c r="F98" s="178"/>
      <c r="G98" s="225"/>
    </row>
    <row r="99" spans="1:7" ht="15.75">
      <c r="A99" s="151" t="s">
        <v>2</v>
      </c>
      <c r="B99" s="226"/>
      <c r="C99" s="227"/>
      <c r="D99" s="228"/>
      <c r="E99" s="191"/>
      <c r="F99" s="194"/>
      <c r="G99" s="229">
        <f>G12</f>
        <v>8975.8</v>
      </c>
    </row>
  </sheetData>
  <sheetProtection/>
  <mergeCells count="2">
    <mergeCell ref="A8:H8"/>
    <mergeCell ref="A9:H9"/>
  </mergeCells>
  <printOptions/>
  <pageMargins left="0.75" right="0.75" top="1" bottom="1" header="0.5" footer="0.5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zoomScale="70" zoomScaleNormal="70" zoomScalePageLayoutView="0" workbookViewId="0" topLeftCell="A79">
      <selection activeCell="H55" sqref="H55"/>
    </sheetView>
  </sheetViews>
  <sheetFormatPr defaultColWidth="9.00390625" defaultRowHeight="12.75"/>
  <cols>
    <col min="1" max="1" width="98.875" style="0" customWidth="1"/>
    <col min="2" max="2" width="12.25390625" style="0" customWidth="1"/>
    <col min="4" max="4" width="10.75390625" style="0" customWidth="1"/>
    <col min="5" max="5" width="14.625" style="0" customWidth="1"/>
    <col min="6" max="6" width="10.75390625" style="0" customWidth="1"/>
    <col min="7" max="8" width="9.75390625" style="0" customWidth="1"/>
  </cols>
  <sheetData>
    <row r="1" ht="12.75">
      <c r="F1" s="1" t="s">
        <v>173</v>
      </c>
    </row>
    <row r="2" ht="12.75">
      <c r="F2" s="1" t="s">
        <v>47</v>
      </c>
    </row>
    <row r="3" ht="12.75">
      <c r="F3" s="1" t="s">
        <v>162</v>
      </c>
    </row>
    <row r="4" ht="12.75">
      <c r="F4" s="1" t="s">
        <v>297</v>
      </c>
    </row>
    <row r="5" ht="12.75">
      <c r="F5" s="1" t="s">
        <v>298</v>
      </c>
    </row>
    <row r="6" ht="12.75">
      <c r="F6" s="1" t="s">
        <v>405</v>
      </c>
    </row>
    <row r="7" spans="1:8" ht="12.75">
      <c r="A7" s="18"/>
      <c r="B7" s="18"/>
      <c r="C7" s="18"/>
      <c r="D7" s="18"/>
      <c r="E7" s="18"/>
      <c r="F7" s="18"/>
      <c r="G7" s="19"/>
      <c r="H7" s="19"/>
    </row>
    <row r="8" spans="1:9" ht="12.75">
      <c r="A8" s="344" t="s">
        <v>281</v>
      </c>
      <c r="B8" s="344"/>
      <c r="C8" s="344"/>
      <c r="D8" s="344"/>
      <c r="E8" s="344"/>
      <c r="F8" s="344"/>
      <c r="G8" s="344"/>
      <c r="H8" s="344"/>
      <c r="I8" s="344"/>
    </row>
    <row r="9" spans="1:9" ht="12.75">
      <c r="A9" s="343" t="s">
        <v>282</v>
      </c>
      <c r="B9" s="343"/>
      <c r="C9" s="343"/>
      <c r="D9" s="343"/>
      <c r="E9" s="343"/>
      <c r="F9" s="343"/>
      <c r="G9" s="343"/>
      <c r="H9" s="343"/>
      <c r="I9" s="343"/>
    </row>
    <row r="10" spans="1:7" ht="12.75">
      <c r="A10" s="343" t="s">
        <v>304</v>
      </c>
      <c r="B10" s="343"/>
      <c r="C10" s="343"/>
      <c r="D10" s="343"/>
      <c r="E10" s="343"/>
      <c r="F10" s="343"/>
      <c r="G10" s="343"/>
    </row>
    <row r="11" spans="1:7" ht="12.75">
      <c r="A11" s="343"/>
      <c r="B11" s="343"/>
      <c r="C11" s="343"/>
      <c r="D11" s="343"/>
      <c r="E11" s="343"/>
      <c r="F11" s="343"/>
      <c r="G11" s="343"/>
    </row>
    <row r="12" spans="1:8" ht="12.75">
      <c r="A12" s="20"/>
      <c r="B12" s="20"/>
      <c r="C12" s="19"/>
      <c r="D12" s="21"/>
      <c r="E12" s="21"/>
      <c r="F12" s="21"/>
      <c r="G12" s="82"/>
      <c r="H12" s="82" t="s">
        <v>120</v>
      </c>
    </row>
    <row r="13" spans="1:8" ht="25.5">
      <c r="A13" s="95" t="s">
        <v>127</v>
      </c>
      <c r="B13" s="197" t="s">
        <v>20</v>
      </c>
      <c r="C13" s="96" t="s">
        <v>21</v>
      </c>
      <c r="D13" s="96" t="s">
        <v>203</v>
      </c>
      <c r="E13" s="174" t="s">
        <v>39</v>
      </c>
      <c r="F13" s="174" t="s">
        <v>275</v>
      </c>
      <c r="G13" s="165" t="s">
        <v>290</v>
      </c>
      <c r="H13" s="165" t="s">
        <v>301</v>
      </c>
    </row>
    <row r="14" spans="1:8" ht="12.75">
      <c r="A14" s="98" t="s">
        <v>167</v>
      </c>
      <c r="B14" s="198" t="s">
        <v>165</v>
      </c>
      <c r="C14" s="99"/>
      <c r="D14" s="99"/>
      <c r="E14" s="99"/>
      <c r="F14" s="99"/>
      <c r="G14" s="100">
        <f>G16+G50+G57+G70+G88+G98+G93+G82</f>
        <v>9651.5</v>
      </c>
      <c r="H14" s="100">
        <f>H16+H50+H57+H70+H88+H98+H93+H82</f>
        <v>9723.199999999999</v>
      </c>
    </row>
    <row r="15" spans="1:8" ht="15.75">
      <c r="A15" s="101"/>
      <c r="B15" s="199"/>
      <c r="C15" s="98"/>
      <c r="D15" s="102"/>
      <c r="E15" s="183"/>
      <c r="F15" s="178"/>
      <c r="G15" s="103"/>
      <c r="H15" s="103"/>
    </row>
    <row r="16" spans="1:8" ht="15.75">
      <c r="A16" s="98" t="s">
        <v>1</v>
      </c>
      <c r="B16" s="203" t="s">
        <v>165</v>
      </c>
      <c r="C16" s="104" t="s">
        <v>104</v>
      </c>
      <c r="D16" s="105"/>
      <c r="E16" s="183" t="s">
        <v>264</v>
      </c>
      <c r="F16" s="166"/>
      <c r="G16" s="106">
        <f>G18+G26+G37+G41+G44</f>
        <v>3334</v>
      </c>
      <c r="H16" s="106">
        <f>H18+H26+H41+H44</f>
        <v>3305.5</v>
      </c>
    </row>
    <row r="17" spans="1:8" ht="15.75">
      <c r="A17" s="107" t="s">
        <v>204</v>
      </c>
      <c r="B17" s="205"/>
      <c r="C17" s="104"/>
      <c r="D17" s="105"/>
      <c r="E17" s="184"/>
      <c r="F17" s="167"/>
      <c r="G17" s="106"/>
      <c r="H17" s="106"/>
    </row>
    <row r="18" spans="1:8" ht="15.75">
      <c r="A18" s="107" t="s">
        <v>205</v>
      </c>
      <c r="B18" s="206" t="s">
        <v>165</v>
      </c>
      <c r="C18" s="108" t="s">
        <v>104</v>
      </c>
      <c r="D18" s="109" t="s">
        <v>105</v>
      </c>
      <c r="E18" s="183" t="s">
        <v>82</v>
      </c>
      <c r="F18" s="166"/>
      <c r="G18" s="110">
        <f>G20</f>
        <v>297.3</v>
      </c>
      <c r="H18" s="110">
        <f>H20</f>
        <v>297.3</v>
      </c>
    </row>
    <row r="19" spans="1:8" ht="15.75">
      <c r="A19" s="107" t="s">
        <v>206</v>
      </c>
      <c r="B19" s="205"/>
      <c r="C19" s="108"/>
      <c r="D19" s="109"/>
      <c r="E19" s="183"/>
      <c r="F19" s="166"/>
      <c r="G19" s="110"/>
      <c r="H19" s="110"/>
    </row>
    <row r="20" spans="1:8" ht="15.75">
      <c r="A20" s="107" t="s">
        <v>207</v>
      </c>
      <c r="B20" s="206" t="s">
        <v>165</v>
      </c>
      <c r="C20" s="108" t="s">
        <v>104</v>
      </c>
      <c r="D20" s="109" t="s">
        <v>105</v>
      </c>
      <c r="E20" s="183" t="s">
        <v>82</v>
      </c>
      <c r="F20" s="166"/>
      <c r="G20" s="110">
        <f>G22</f>
        <v>297.3</v>
      </c>
      <c r="H20" s="110">
        <f>H22</f>
        <v>297.3</v>
      </c>
    </row>
    <row r="21" spans="1:8" ht="12.75">
      <c r="A21" s="107" t="s">
        <v>208</v>
      </c>
      <c r="B21" s="205"/>
      <c r="C21" s="108"/>
      <c r="D21" s="109"/>
      <c r="F21" s="192"/>
      <c r="G21" s="110"/>
      <c r="H21" s="110"/>
    </row>
    <row r="22" spans="1:8" ht="25.5">
      <c r="A22" s="111" t="s">
        <v>209</v>
      </c>
      <c r="B22" s="209" t="s">
        <v>165</v>
      </c>
      <c r="C22" s="108" t="s">
        <v>104</v>
      </c>
      <c r="D22" s="109" t="s">
        <v>105</v>
      </c>
      <c r="E22" s="183" t="s">
        <v>82</v>
      </c>
      <c r="F22" s="166" t="s">
        <v>90</v>
      </c>
      <c r="G22" s="110">
        <v>297.3</v>
      </c>
      <c r="H22" s="110">
        <v>297.3</v>
      </c>
    </row>
    <row r="23" spans="1:8" ht="15.75">
      <c r="A23" s="98"/>
      <c r="B23" s="203"/>
      <c r="C23" s="104"/>
      <c r="D23" s="105"/>
      <c r="E23" s="185"/>
      <c r="F23" s="168"/>
      <c r="G23" s="106"/>
      <c r="H23" s="106"/>
    </row>
    <row r="24" spans="1:8" ht="15.75">
      <c r="A24" s="107" t="s">
        <v>210</v>
      </c>
      <c r="B24" s="205"/>
      <c r="C24" s="104"/>
      <c r="D24" s="105"/>
      <c r="E24" s="185"/>
      <c r="F24" s="168"/>
      <c r="G24" s="106"/>
      <c r="H24" s="106"/>
    </row>
    <row r="25" spans="1:8" ht="15.75">
      <c r="A25" s="107" t="s">
        <v>211</v>
      </c>
      <c r="B25" s="205"/>
      <c r="C25" s="112"/>
      <c r="D25" s="113"/>
      <c r="E25" s="183"/>
      <c r="F25" s="166"/>
      <c r="G25" s="114"/>
      <c r="H25" s="114"/>
    </row>
    <row r="26" spans="1:8" ht="15.75">
      <c r="A26" s="107" t="s">
        <v>212</v>
      </c>
      <c r="B26" s="206" t="s">
        <v>165</v>
      </c>
      <c r="C26" s="112" t="s">
        <v>104</v>
      </c>
      <c r="D26" s="113" t="s">
        <v>106</v>
      </c>
      <c r="E26" s="183" t="s">
        <v>81</v>
      </c>
      <c r="F26" s="166"/>
      <c r="G26" s="115">
        <f>G29</f>
        <v>2988</v>
      </c>
      <c r="H26" s="115">
        <f>H29</f>
        <v>2959.5</v>
      </c>
    </row>
    <row r="27" spans="1:8" ht="15.75">
      <c r="A27" s="107" t="s">
        <v>213</v>
      </c>
      <c r="B27" s="205"/>
      <c r="C27" s="112"/>
      <c r="D27" s="113"/>
      <c r="E27" s="183"/>
      <c r="F27" s="166"/>
      <c r="G27" s="115"/>
      <c r="H27" s="115"/>
    </row>
    <row r="28" spans="1:8" ht="15.75">
      <c r="A28" s="107" t="s">
        <v>214</v>
      </c>
      <c r="B28" s="205"/>
      <c r="C28" s="112"/>
      <c r="D28" s="113"/>
      <c r="E28" s="183"/>
      <c r="F28" s="166"/>
      <c r="G28" s="115"/>
      <c r="H28" s="115"/>
    </row>
    <row r="29" spans="1:8" ht="15.75">
      <c r="A29" s="107" t="s">
        <v>215</v>
      </c>
      <c r="B29" s="206" t="s">
        <v>165</v>
      </c>
      <c r="C29" s="112" t="s">
        <v>104</v>
      </c>
      <c r="D29" s="113" t="s">
        <v>106</v>
      </c>
      <c r="E29" s="183" t="s">
        <v>81</v>
      </c>
      <c r="F29" s="166"/>
      <c r="G29" s="115">
        <f>G30</f>
        <v>2988</v>
      </c>
      <c r="H29" s="115">
        <f>H30</f>
        <v>2959.5</v>
      </c>
    </row>
    <row r="30" spans="1:8" ht="15.75">
      <c r="A30" s="107" t="s">
        <v>216</v>
      </c>
      <c r="B30" s="206" t="s">
        <v>165</v>
      </c>
      <c r="C30" s="112" t="s">
        <v>104</v>
      </c>
      <c r="D30" s="113" t="s">
        <v>106</v>
      </c>
      <c r="E30" s="183" t="s">
        <v>81</v>
      </c>
      <c r="F30" s="166"/>
      <c r="G30" s="115">
        <f>G31+G32+G33+G34+G35</f>
        <v>2988</v>
      </c>
      <c r="H30" s="115">
        <f>H31+H32+H33+H34+H35</f>
        <v>2959.5</v>
      </c>
    </row>
    <row r="31" spans="1:8" ht="25.5">
      <c r="A31" s="111" t="s">
        <v>209</v>
      </c>
      <c r="B31" s="209" t="s">
        <v>165</v>
      </c>
      <c r="C31" s="112" t="s">
        <v>104</v>
      </c>
      <c r="D31" s="113" t="s">
        <v>106</v>
      </c>
      <c r="E31" s="183" t="s">
        <v>81</v>
      </c>
      <c r="F31" s="166" t="s">
        <v>90</v>
      </c>
      <c r="G31" s="115">
        <v>2702.7</v>
      </c>
      <c r="H31" s="115">
        <v>2702.7</v>
      </c>
    </row>
    <row r="32" spans="1:8" ht="15.75">
      <c r="A32" s="116" t="s">
        <v>217</v>
      </c>
      <c r="B32" s="206" t="s">
        <v>165</v>
      </c>
      <c r="C32" s="112" t="s">
        <v>104</v>
      </c>
      <c r="D32" s="113" t="s">
        <v>106</v>
      </c>
      <c r="E32" s="183" t="s">
        <v>81</v>
      </c>
      <c r="F32" s="166" t="s">
        <v>80</v>
      </c>
      <c r="G32" s="115">
        <f>256.8+28.5</f>
        <v>285.3</v>
      </c>
      <c r="H32" s="115">
        <v>256.8</v>
      </c>
    </row>
    <row r="33" spans="1:8" ht="15.75">
      <c r="A33" s="117" t="s">
        <v>288</v>
      </c>
      <c r="B33" s="206" t="s">
        <v>165</v>
      </c>
      <c r="C33" s="113" t="s">
        <v>104</v>
      </c>
      <c r="D33" s="118" t="s">
        <v>106</v>
      </c>
      <c r="E33" s="183" t="s">
        <v>81</v>
      </c>
      <c r="F33" s="166" t="s">
        <v>276</v>
      </c>
      <c r="G33" s="115">
        <v>0</v>
      </c>
      <c r="H33" s="115">
        <v>0</v>
      </c>
    </row>
    <row r="34" spans="1:8" ht="15.75">
      <c r="A34" s="117" t="s">
        <v>218</v>
      </c>
      <c r="B34" s="209" t="s">
        <v>165</v>
      </c>
      <c r="C34" s="113" t="s">
        <v>104</v>
      </c>
      <c r="D34" s="118" t="s">
        <v>106</v>
      </c>
      <c r="E34" s="183" t="s">
        <v>81</v>
      </c>
      <c r="F34" s="166" t="s">
        <v>277</v>
      </c>
      <c r="G34" s="115">
        <v>0</v>
      </c>
      <c r="H34" s="115">
        <v>0</v>
      </c>
    </row>
    <row r="35" spans="1:8" ht="15.75">
      <c r="A35" s="117" t="s">
        <v>219</v>
      </c>
      <c r="B35" s="206" t="s">
        <v>165</v>
      </c>
      <c r="C35" s="113" t="s">
        <v>104</v>
      </c>
      <c r="D35" s="118" t="s">
        <v>106</v>
      </c>
      <c r="E35" s="183" t="s">
        <v>81</v>
      </c>
      <c r="F35" s="166" t="s">
        <v>278</v>
      </c>
      <c r="G35" s="115">
        <v>0</v>
      </c>
      <c r="H35" s="115">
        <v>0</v>
      </c>
    </row>
    <row r="36" spans="1:8" ht="15.75" hidden="1">
      <c r="A36" s="117"/>
      <c r="B36" s="205"/>
      <c r="C36" s="112"/>
      <c r="D36" s="118"/>
      <c r="E36" s="183"/>
      <c r="F36" s="166"/>
      <c r="G36" s="115"/>
      <c r="H36" s="115"/>
    </row>
    <row r="37" spans="1:8" ht="15.75" hidden="1">
      <c r="A37" s="179" t="s">
        <v>268</v>
      </c>
      <c r="B37" s="203" t="s">
        <v>165</v>
      </c>
      <c r="C37" s="180" t="s">
        <v>104</v>
      </c>
      <c r="D37" s="181" t="s">
        <v>271</v>
      </c>
      <c r="E37" s="183"/>
      <c r="F37" s="166"/>
      <c r="G37" s="182">
        <f>G38</f>
        <v>0</v>
      </c>
      <c r="H37" s="182">
        <f>H38</f>
        <v>0</v>
      </c>
    </row>
    <row r="38" spans="1:8" ht="15.75" hidden="1">
      <c r="A38" s="119" t="s">
        <v>269</v>
      </c>
      <c r="B38" s="212" t="s">
        <v>165</v>
      </c>
      <c r="C38" s="112" t="s">
        <v>104</v>
      </c>
      <c r="D38" s="113" t="s">
        <v>271</v>
      </c>
      <c r="E38" s="183" t="s">
        <v>273</v>
      </c>
      <c r="F38" s="166" t="s">
        <v>279</v>
      </c>
      <c r="G38" s="115">
        <v>0</v>
      </c>
      <c r="H38" s="115">
        <v>0</v>
      </c>
    </row>
    <row r="39" spans="1:8" ht="15.75" hidden="1">
      <c r="A39" s="119" t="s">
        <v>270</v>
      </c>
      <c r="B39" s="206" t="s">
        <v>165</v>
      </c>
      <c r="C39" s="112" t="s">
        <v>104</v>
      </c>
      <c r="D39" s="113" t="s">
        <v>271</v>
      </c>
      <c r="E39" s="183"/>
      <c r="F39" s="166"/>
      <c r="G39" s="115"/>
      <c r="H39" s="115"/>
    </row>
    <row r="40" spans="1:8" ht="15.75">
      <c r="A40" s="107"/>
      <c r="B40" s="203"/>
      <c r="C40" s="112"/>
      <c r="D40" s="113"/>
      <c r="E40" s="186"/>
      <c r="F40" s="169"/>
      <c r="G40" s="115"/>
      <c r="H40" s="115"/>
    </row>
    <row r="41" spans="1:8" ht="15.75">
      <c r="A41" s="98" t="s">
        <v>220</v>
      </c>
      <c r="B41" s="203" t="s">
        <v>165</v>
      </c>
      <c r="C41" s="104" t="s">
        <v>104</v>
      </c>
      <c r="D41" s="105" t="s">
        <v>115</v>
      </c>
      <c r="E41" s="186" t="s">
        <v>91</v>
      </c>
      <c r="F41" s="169"/>
      <c r="G41" s="106">
        <f>G42</f>
        <v>48</v>
      </c>
      <c r="H41" s="106">
        <f>H42</f>
        <v>48</v>
      </c>
    </row>
    <row r="42" spans="1:8" ht="15.75">
      <c r="A42" s="116" t="s">
        <v>92</v>
      </c>
      <c r="B42" s="206" t="s">
        <v>165</v>
      </c>
      <c r="C42" s="108" t="s">
        <v>104</v>
      </c>
      <c r="D42" s="109" t="s">
        <v>115</v>
      </c>
      <c r="E42" s="183" t="s">
        <v>83</v>
      </c>
      <c r="F42" s="166" t="s">
        <v>93</v>
      </c>
      <c r="G42" s="115">
        <v>48</v>
      </c>
      <c r="H42" s="115">
        <v>48</v>
      </c>
    </row>
    <row r="43" spans="1:8" ht="15.75">
      <c r="A43" s="107"/>
      <c r="B43" s="206"/>
      <c r="C43" s="108"/>
      <c r="D43" s="109"/>
      <c r="E43" s="187"/>
      <c r="F43" s="171"/>
      <c r="G43" s="115"/>
      <c r="H43" s="115"/>
    </row>
    <row r="44" spans="1:8" ht="15.75">
      <c r="A44" s="98" t="s">
        <v>221</v>
      </c>
      <c r="B44" s="203" t="s">
        <v>165</v>
      </c>
      <c r="C44" s="104" t="s">
        <v>104</v>
      </c>
      <c r="D44" s="105" t="s">
        <v>107</v>
      </c>
      <c r="E44" s="186" t="s">
        <v>94</v>
      </c>
      <c r="F44" s="169"/>
      <c r="G44" s="106">
        <f>G45+G46+G47+G48</f>
        <v>0.7</v>
      </c>
      <c r="H44" s="106">
        <f>H45+H46+H47+H48</f>
        <v>0.7</v>
      </c>
    </row>
    <row r="45" spans="1:8" ht="15.75">
      <c r="A45" s="119" t="s">
        <v>222</v>
      </c>
      <c r="B45" s="206" t="s">
        <v>165</v>
      </c>
      <c r="C45" s="108" t="s">
        <v>104</v>
      </c>
      <c r="D45" s="109" t="s">
        <v>107</v>
      </c>
      <c r="E45" s="188" t="s">
        <v>95</v>
      </c>
      <c r="F45" s="170" t="s">
        <v>80</v>
      </c>
      <c r="G45" s="115">
        <v>0.7</v>
      </c>
      <c r="H45" s="115">
        <v>0.7</v>
      </c>
    </row>
    <row r="46" spans="1:8" ht="26.25">
      <c r="A46" s="121" t="s">
        <v>284</v>
      </c>
      <c r="B46" s="206" t="s">
        <v>165</v>
      </c>
      <c r="C46" s="120" t="s">
        <v>104</v>
      </c>
      <c r="D46" s="109" t="s">
        <v>107</v>
      </c>
      <c r="E46" s="187" t="s">
        <v>89</v>
      </c>
      <c r="F46" s="170" t="s">
        <v>80</v>
      </c>
      <c r="G46" s="115">
        <v>0</v>
      </c>
      <c r="H46" s="115">
        <v>0</v>
      </c>
    </row>
    <row r="47" spans="1:8" ht="15.75" hidden="1">
      <c r="A47" s="121" t="s">
        <v>223</v>
      </c>
      <c r="B47" s="206" t="s">
        <v>165</v>
      </c>
      <c r="C47" s="108" t="s">
        <v>104</v>
      </c>
      <c r="D47" s="109" t="s">
        <v>107</v>
      </c>
      <c r="E47" s="187" t="s">
        <v>265</v>
      </c>
      <c r="F47" s="170" t="s">
        <v>80</v>
      </c>
      <c r="G47" s="115">
        <v>0</v>
      </c>
      <c r="H47" s="115">
        <v>0</v>
      </c>
    </row>
    <row r="48" spans="1:8" ht="39">
      <c r="A48" s="121" t="s">
        <v>224</v>
      </c>
      <c r="B48" s="212" t="s">
        <v>165</v>
      </c>
      <c r="C48" s="108" t="s">
        <v>104</v>
      </c>
      <c r="D48" s="109" t="s">
        <v>107</v>
      </c>
      <c r="E48" s="187" t="s">
        <v>247</v>
      </c>
      <c r="F48" s="171" t="s">
        <v>80</v>
      </c>
      <c r="G48" s="115">
        <v>0</v>
      </c>
      <c r="H48" s="115">
        <v>0</v>
      </c>
    </row>
    <row r="49" spans="1:8" ht="15.75">
      <c r="A49" s="107"/>
      <c r="B49" s="205"/>
      <c r="C49" s="108"/>
      <c r="D49" s="109"/>
      <c r="E49" s="187"/>
      <c r="F49" s="171"/>
      <c r="G49" s="115"/>
      <c r="H49" s="115"/>
    </row>
    <row r="50" spans="1:8" ht="15.75">
      <c r="A50" s="98" t="s">
        <v>3</v>
      </c>
      <c r="B50" s="203" t="s">
        <v>165</v>
      </c>
      <c r="C50" s="104" t="s">
        <v>105</v>
      </c>
      <c r="D50" s="105"/>
      <c r="E50" s="186" t="s">
        <v>96</v>
      </c>
      <c r="F50" s="169"/>
      <c r="G50" s="106">
        <f>G53</f>
        <v>287.9</v>
      </c>
      <c r="H50" s="106">
        <f>H53</f>
        <v>287.9</v>
      </c>
    </row>
    <row r="51" spans="1:8" ht="15.75">
      <c r="A51" s="107" t="s">
        <v>225</v>
      </c>
      <c r="B51" s="206" t="s">
        <v>165</v>
      </c>
      <c r="C51" s="108" t="s">
        <v>105</v>
      </c>
      <c r="D51" s="109" t="s">
        <v>226</v>
      </c>
      <c r="E51" s="183" t="s">
        <v>97</v>
      </c>
      <c r="F51" s="166"/>
      <c r="G51" s="110"/>
      <c r="H51" s="110"/>
    </row>
    <row r="52" spans="1:8" ht="15.75">
      <c r="A52" s="107" t="s">
        <v>227</v>
      </c>
      <c r="B52" s="205"/>
      <c r="C52" s="108"/>
      <c r="D52" s="109"/>
      <c r="E52" s="183"/>
      <c r="F52" s="166"/>
      <c r="G52" s="110"/>
      <c r="H52" s="110"/>
    </row>
    <row r="53" spans="1:8" ht="15.75">
      <c r="A53" s="122" t="s">
        <v>228</v>
      </c>
      <c r="B53" s="221" t="s">
        <v>165</v>
      </c>
      <c r="C53" s="108" t="s">
        <v>105</v>
      </c>
      <c r="D53" s="109" t="s">
        <v>226</v>
      </c>
      <c r="E53" s="183" t="s">
        <v>97</v>
      </c>
      <c r="F53" s="166"/>
      <c r="G53" s="110">
        <f>G54+G55</f>
        <v>287.9</v>
      </c>
      <c r="H53" s="110">
        <f>H54+H55</f>
        <v>287.9</v>
      </c>
    </row>
    <row r="54" spans="1:8" ht="25.5">
      <c r="A54" s="123" t="s">
        <v>229</v>
      </c>
      <c r="B54" s="209" t="s">
        <v>165</v>
      </c>
      <c r="C54" s="108" t="s">
        <v>105</v>
      </c>
      <c r="D54" s="109" t="s">
        <v>226</v>
      </c>
      <c r="E54" s="183" t="s">
        <v>97</v>
      </c>
      <c r="F54" s="166" t="s">
        <v>90</v>
      </c>
      <c r="G54" s="110">
        <v>282</v>
      </c>
      <c r="H54" s="110">
        <v>282</v>
      </c>
    </row>
    <row r="55" spans="1:8" ht="15.75">
      <c r="A55" s="116" t="s">
        <v>217</v>
      </c>
      <c r="B55" s="212" t="s">
        <v>165</v>
      </c>
      <c r="C55" s="108" t="s">
        <v>105</v>
      </c>
      <c r="D55" s="109" t="s">
        <v>226</v>
      </c>
      <c r="E55" s="183" t="s">
        <v>97</v>
      </c>
      <c r="F55" s="166" t="s">
        <v>80</v>
      </c>
      <c r="G55" s="110">
        <f>3.2+2.7</f>
        <v>5.9</v>
      </c>
      <c r="H55" s="110">
        <f>3.2+2.7</f>
        <v>5.9</v>
      </c>
    </row>
    <row r="56" spans="1:8" ht="15.75">
      <c r="A56" s="122"/>
      <c r="B56" s="213"/>
      <c r="C56" s="104"/>
      <c r="D56" s="105"/>
      <c r="E56" s="183"/>
      <c r="F56" s="166"/>
      <c r="G56" s="106"/>
      <c r="H56" s="106"/>
    </row>
    <row r="57" spans="1:8" ht="15.75">
      <c r="A57" s="124" t="s">
        <v>27</v>
      </c>
      <c r="B57" s="214" t="s">
        <v>165</v>
      </c>
      <c r="C57" s="104" t="s">
        <v>106</v>
      </c>
      <c r="D57" s="105"/>
      <c r="E57" s="183"/>
      <c r="F57" s="166"/>
      <c r="G57" s="106">
        <f>G58+G61+G67</f>
        <v>3765.6000000000004</v>
      </c>
      <c r="H57" s="106">
        <f>H58+H61+H67</f>
        <v>4054.5</v>
      </c>
    </row>
    <row r="58" spans="1:8" ht="15.75">
      <c r="A58" s="107" t="s">
        <v>98</v>
      </c>
      <c r="B58" s="206" t="s">
        <v>165</v>
      </c>
      <c r="C58" s="108" t="s">
        <v>106</v>
      </c>
      <c r="D58" s="109" t="s">
        <v>104</v>
      </c>
      <c r="E58" s="183" t="s">
        <v>84</v>
      </c>
      <c r="F58" s="166"/>
      <c r="G58" s="110">
        <f>G59+G60</f>
        <v>67.3</v>
      </c>
      <c r="H58" s="110">
        <f>H59+H60</f>
        <v>67.3</v>
      </c>
    </row>
    <row r="59" spans="1:8" ht="25.5">
      <c r="A59" s="123" t="s">
        <v>229</v>
      </c>
      <c r="B59" s="209" t="s">
        <v>165</v>
      </c>
      <c r="C59" s="108" t="s">
        <v>106</v>
      </c>
      <c r="D59" s="109" t="s">
        <v>104</v>
      </c>
      <c r="E59" s="183" t="s">
        <v>84</v>
      </c>
      <c r="F59" s="166" t="s">
        <v>90</v>
      </c>
      <c r="G59" s="110">
        <v>64</v>
      </c>
      <c r="H59" s="110">
        <v>64</v>
      </c>
    </row>
    <row r="60" spans="1:8" ht="15.75">
      <c r="A60" s="116" t="s">
        <v>217</v>
      </c>
      <c r="B60" s="206" t="s">
        <v>165</v>
      </c>
      <c r="C60" s="108" t="s">
        <v>106</v>
      </c>
      <c r="D60" s="109" t="s">
        <v>104</v>
      </c>
      <c r="E60" s="183" t="s">
        <v>84</v>
      </c>
      <c r="F60" s="166" t="s">
        <v>80</v>
      </c>
      <c r="G60" s="110">
        <v>3.3</v>
      </c>
      <c r="H60" s="110">
        <v>3.3</v>
      </c>
    </row>
    <row r="61" spans="1:8" ht="15.75">
      <c r="A61" s="125" t="s">
        <v>76</v>
      </c>
      <c r="B61" s="209" t="s">
        <v>165</v>
      </c>
      <c r="C61" s="112" t="s">
        <v>106</v>
      </c>
      <c r="D61" s="113" t="s">
        <v>114</v>
      </c>
      <c r="E61" s="186"/>
      <c r="F61" s="169"/>
      <c r="G61" s="110">
        <f>G62+G63</f>
        <v>3698.3</v>
      </c>
      <c r="H61" s="110">
        <f>H62+H63</f>
        <v>3987.2</v>
      </c>
    </row>
    <row r="62" spans="1:8" ht="15.75">
      <c r="A62" s="116" t="s">
        <v>217</v>
      </c>
      <c r="B62" s="206" t="s">
        <v>165</v>
      </c>
      <c r="C62" s="126" t="s">
        <v>106</v>
      </c>
      <c r="D62" s="127" t="s">
        <v>114</v>
      </c>
      <c r="E62" s="183" t="s">
        <v>272</v>
      </c>
      <c r="F62" s="166" t="s">
        <v>80</v>
      </c>
      <c r="G62" s="128">
        <v>0</v>
      </c>
      <c r="H62" s="128">
        <v>0</v>
      </c>
    </row>
    <row r="63" spans="1:8" ht="15.75">
      <c r="A63" s="117" t="s">
        <v>76</v>
      </c>
      <c r="B63" s="209" t="s">
        <v>165</v>
      </c>
      <c r="C63" s="126" t="s">
        <v>106</v>
      </c>
      <c r="D63" s="127" t="s">
        <v>114</v>
      </c>
      <c r="E63" s="183"/>
      <c r="F63" s="166"/>
      <c r="G63" s="128">
        <v>3698.3</v>
      </c>
      <c r="H63" s="128">
        <v>3987.2</v>
      </c>
    </row>
    <row r="64" spans="1:8" ht="15.75">
      <c r="A64" s="117" t="s">
        <v>387</v>
      </c>
      <c r="B64" s="209" t="s">
        <v>165</v>
      </c>
      <c r="C64" s="126" t="s">
        <v>106</v>
      </c>
      <c r="D64" s="127" t="s">
        <v>114</v>
      </c>
      <c r="E64" s="183"/>
      <c r="F64" s="166" t="s">
        <v>80</v>
      </c>
      <c r="G64" s="128">
        <v>3698.3</v>
      </c>
      <c r="H64" s="128">
        <v>3987.2</v>
      </c>
    </row>
    <row r="65" spans="1:8" ht="26.25">
      <c r="A65" s="117" t="s">
        <v>404</v>
      </c>
      <c r="B65" s="206" t="s">
        <v>165</v>
      </c>
      <c r="C65" s="126" t="s">
        <v>106</v>
      </c>
      <c r="D65" s="127" t="s">
        <v>114</v>
      </c>
      <c r="E65" s="183" t="s">
        <v>85</v>
      </c>
      <c r="F65" s="166" t="s">
        <v>80</v>
      </c>
      <c r="G65" s="128">
        <v>3698.3</v>
      </c>
      <c r="H65" s="128">
        <v>3987.2</v>
      </c>
    </row>
    <row r="66" spans="1:8" ht="15.75">
      <c r="A66" s="116" t="s">
        <v>217</v>
      </c>
      <c r="B66" s="209" t="s">
        <v>165</v>
      </c>
      <c r="C66" s="126" t="s">
        <v>106</v>
      </c>
      <c r="D66" s="127" t="s">
        <v>114</v>
      </c>
      <c r="E66" s="183" t="s">
        <v>248</v>
      </c>
      <c r="F66" s="166" t="s">
        <v>80</v>
      </c>
      <c r="G66" s="128">
        <v>0</v>
      </c>
      <c r="H66" s="128">
        <v>0</v>
      </c>
    </row>
    <row r="67" spans="1:8" ht="15.75">
      <c r="A67" s="129" t="s">
        <v>55</v>
      </c>
      <c r="B67" s="206" t="s">
        <v>165</v>
      </c>
      <c r="C67" s="130" t="s">
        <v>106</v>
      </c>
      <c r="D67" s="131" t="s">
        <v>108</v>
      </c>
      <c r="E67" s="183" t="s">
        <v>86</v>
      </c>
      <c r="F67" s="166" t="s">
        <v>80</v>
      </c>
      <c r="G67" s="128">
        <f>G68</f>
        <v>0</v>
      </c>
      <c r="H67" s="128">
        <f>H68</f>
        <v>0</v>
      </c>
    </row>
    <row r="68" spans="1:8" ht="15.75">
      <c r="A68" s="116" t="s">
        <v>217</v>
      </c>
      <c r="B68" s="209" t="s">
        <v>165</v>
      </c>
      <c r="C68" s="130" t="s">
        <v>106</v>
      </c>
      <c r="D68" s="131" t="s">
        <v>108</v>
      </c>
      <c r="E68" s="183" t="s">
        <v>86</v>
      </c>
      <c r="F68" s="166" t="s">
        <v>80</v>
      </c>
      <c r="G68" s="128">
        <v>0</v>
      </c>
      <c r="H68" s="128">
        <v>0</v>
      </c>
    </row>
    <row r="69" spans="1:8" ht="15.75">
      <c r="A69" s="132"/>
      <c r="B69" s="217"/>
      <c r="C69" s="133"/>
      <c r="D69" s="127"/>
      <c r="E69" s="183"/>
      <c r="F69" s="166"/>
      <c r="G69" s="128"/>
      <c r="H69" s="128"/>
    </row>
    <row r="70" spans="1:8" ht="15.75">
      <c r="A70" s="134" t="s">
        <v>38</v>
      </c>
      <c r="B70" s="218" t="s">
        <v>165</v>
      </c>
      <c r="C70" s="135" t="s">
        <v>109</v>
      </c>
      <c r="D70" s="136"/>
      <c r="E70" s="183"/>
      <c r="F70" s="166"/>
      <c r="G70" s="137">
        <f>G71+G75+G78</f>
        <v>1203</v>
      </c>
      <c r="H70" s="137">
        <f>H71+H75+H78</f>
        <v>1014.3</v>
      </c>
    </row>
    <row r="71" spans="1:8" ht="15.75">
      <c r="A71" s="235" t="s">
        <v>289</v>
      </c>
      <c r="B71" s="216" t="s">
        <v>165</v>
      </c>
      <c r="C71" s="133" t="s">
        <v>109</v>
      </c>
      <c r="D71" s="127" t="s">
        <v>104</v>
      </c>
      <c r="E71" s="183"/>
      <c r="F71" s="166"/>
      <c r="G71" s="238">
        <f>G72+G73+G74</f>
        <v>0</v>
      </c>
      <c r="H71" s="238">
        <f>H72+H73+H74</f>
        <v>0</v>
      </c>
    </row>
    <row r="72" spans="1:8" ht="26.25">
      <c r="A72" s="132" t="s">
        <v>231</v>
      </c>
      <c r="B72" s="216" t="s">
        <v>165</v>
      </c>
      <c r="C72" s="133" t="s">
        <v>109</v>
      </c>
      <c r="D72" s="127" t="s">
        <v>104</v>
      </c>
      <c r="E72" s="183"/>
      <c r="F72" s="166"/>
      <c r="G72" s="128">
        <v>0</v>
      </c>
      <c r="H72" s="128">
        <v>0</v>
      </c>
    </row>
    <row r="73" spans="1:8" ht="26.25">
      <c r="A73" s="132" t="s">
        <v>232</v>
      </c>
      <c r="B73" s="216" t="s">
        <v>165</v>
      </c>
      <c r="C73" s="126" t="s">
        <v>109</v>
      </c>
      <c r="D73" s="127" t="s">
        <v>104</v>
      </c>
      <c r="E73" s="183"/>
      <c r="F73" s="166"/>
      <c r="G73" s="128">
        <v>0</v>
      </c>
      <c r="H73" s="138">
        <v>0</v>
      </c>
    </row>
    <row r="74" spans="1:8" ht="15.75">
      <c r="A74" s="117" t="s">
        <v>288</v>
      </c>
      <c r="B74" s="216" t="s">
        <v>165</v>
      </c>
      <c r="C74" s="126" t="s">
        <v>109</v>
      </c>
      <c r="D74" s="127" t="s">
        <v>104</v>
      </c>
      <c r="E74" s="166" t="s">
        <v>291</v>
      </c>
      <c r="F74" s="166" t="s">
        <v>276</v>
      </c>
      <c r="G74" s="128">
        <v>0</v>
      </c>
      <c r="H74" s="128">
        <v>0</v>
      </c>
    </row>
    <row r="75" spans="1:8" ht="15.75">
      <c r="A75" s="122" t="s">
        <v>4</v>
      </c>
      <c r="B75" s="216" t="s">
        <v>165</v>
      </c>
      <c r="C75" s="133" t="s">
        <v>109</v>
      </c>
      <c r="D75" s="127" t="s">
        <v>105</v>
      </c>
      <c r="E75" s="183" t="s">
        <v>87</v>
      </c>
      <c r="F75" s="166"/>
      <c r="G75" s="128">
        <f>G76+G77</f>
        <v>888</v>
      </c>
      <c r="H75" s="128">
        <f>H76+H77</f>
        <v>699.3</v>
      </c>
    </row>
    <row r="76" spans="1:8" ht="15.75">
      <c r="A76" s="116" t="s">
        <v>217</v>
      </c>
      <c r="B76" s="216" t="s">
        <v>165</v>
      </c>
      <c r="C76" s="133" t="s">
        <v>109</v>
      </c>
      <c r="D76" s="127" t="s">
        <v>105</v>
      </c>
      <c r="E76" s="183" t="s">
        <v>87</v>
      </c>
      <c r="F76" s="166" t="s">
        <v>80</v>
      </c>
      <c r="G76" s="128">
        <v>888</v>
      </c>
      <c r="H76" s="128">
        <v>699.3</v>
      </c>
    </row>
    <row r="77" spans="1:8" ht="15.75">
      <c r="A77" s="117" t="s">
        <v>288</v>
      </c>
      <c r="B77" s="216" t="s">
        <v>165</v>
      </c>
      <c r="C77" s="133" t="s">
        <v>109</v>
      </c>
      <c r="D77" s="127" t="s">
        <v>105</v>
      </c>
      <c r="E77" s="183" t="s">
        <v>87</v>
      </c>
      <c r="F77" s="166" t="s">
        <v>80</v>
      </c>
      <c r="G77" s="128">
        <v>0</v>
      </c>
      <c r="H77" s="128">
        <v>0</v>
      </c>
    </row>
    <row r="78" spans="1:8" ht="15.75">
      <c r="A78" s="122" t="s">
        <v>233</v>
      </c>
      <c r="B78" s="216" t="s">
        <v>165</v>
      </c>
      <c r="C78" s="133" t="s">
        <v>109</v>
      </c>
      <c r="D78" s="127" t="s">
        <v>110</v>
      </c>
      <c r="E78" s="183" t="s">
        <v>88</v>
      </c>
      <c r="F78" s="166"/>
      <c r="G78" s="128">
        <f>G79+G80</f>
        <v>315</v>
      </c>
      <c r="H78" s="128">
        <f>H79+H80</f>
        <v>315</v>
      </c>
    </row>
    <row r="79" spans="1:8" ht="15.75">
      <c r="A79" s="116" t="s">
        <v>217</v>
      </c>
      <c r="B79" s="216" t="s">
        <v>165</v>
      </c>
      <c r="C79" s="133" t="s">
        <v>109</v>
      </c>
      <c r="D79" s="127" t="s">
        <v>110</v>
      </c>
      <c r="E79" s="183" t="s">
        <v>88</v>
      </c>
      <c r="F79" s="166" t="s">
        <v>80</v>
      </c>
      <c r="G79" s="128">
        <v>315</v>
      </c>
      <c r="H79" s="128">
        <v>315</v>
      </c>
    </row>
    <row r="80" spans="1:8" ht="15.75">
      <c r="A80" s="117" t="s">
        <v>288</v>
      </c>
      <c r="B80" s="216" t="s">
        <v>165</v>
      </c>
      <c r="C80" s="133" t="s">
        <v>109</v>
      </c>
      <c r="D80" s="127" t="s">
        <v>110</v>
      </c>
      <c r="E80" s="183" t="s">
        <v>88</v>
      </c>
      <c r="F80" s="166" t="s">
        <v>276</v>
      </c>
      <c r="G80" s="128">
        <v>0</v>
      </c>
      <c r="H80" s="128">
        <v>0</v>
      </c>
    </row>
    <row r="81" spans="1:8" ht="15.75">
      <c r="A81" s="122"/>
      <c r="B81" s="213"/>
      <c r="C81" s="133"/>
      <c r="D81" s="127"/>
      <c r="E81" s="187"/>
      <c r="F81" s="171"/>
      <c r="G81" s="128"/>
      <c r="H81" s="128"/>
    </row>
    <row r="82" spans="1:8" ht="15.75">
      <c r="A82" s="134" t="s">
        <v>234</v>
      </c>
      <c r="B82" s="218" t="s">
        <v>165</v>
      </c>
      <c r="C82" s="135" t="s">
        <v>111</v>
      </c>
      <c r="D82" s="136"/>
      <c r="E82" s="187"/>
      <c r="F82" s="171"/>
      <c r="G82" s="137">
        <f>G83</f>
        <v>720</v>
      </c>
      <c r="H82" s="137">
        <f>H83</f>
        <v>720</v>
      </c>
    </row>
    <row r="83" spans="1:8" ht="15.75">
      <c r="A83" s="134" t="s">
        <v>103</v>
      </c>
      <c r="B83" s="216" t="s">
        <v>165</v>
      </c>
      <c r="C83" s="135" t="s">
        <v>111</v>
      </c>
      <c r="D83" s="136" t="s">
        <v>104</v>
      </c>
      <c r="E83" s="189">
        <f>E84</f>
        <v>9930540590</v>
      </c>
      <c r="F83" s="172"/>
      <c r="G83" s="137">
        <f>G84</f>
        <v>720</v>
      </c>
      <c r="H83" s="137">
        <f>H84</f>
        <v>720</v>
      </c>
    </row>
    <row r="84" spans="1:8" ht="15.75">
      <c r="A84" s="139" t="s">
        <v>235</v>
      </c>
      <c r="B84" s="216" t="s">
        <v>165</v>
      </c>
      <c r="C84" s="133" t="s">
        <v>111</v>
      </c>
      <c r="D84" s="127" t="s">
        <v>104</v>
      </c>
      <c r="E84" s="190">
        <f>E85</f>
        <v>9930540590</v>
      </c>
      <c r="F84" s="173"/>
      <c r="G84" s="128">
        <f>G85+G86</f>
        <v>720</v>
      </c>
      <c r="H84" s="128">
        <f>H85+H86</f>
        <v>720</v>
      </c>
    </row>
    <row r="85" spans="1:8" ht="25.5">
      <c r="A85" s="140" t="s">
        <v>236</v>
      </c>
      <c r="B85" s="216" t="s">
        <v>165</v>
      </c>
      <c r="C85" s="133" t="s">
        <v>111</v>
      </c>
      <c r="D85" s="127" t="s">
        <v>104</v>
      </c>
      <c r="E85" s="190">
        <f>E86</f>
        <v>9930540590</v>
      </c>
      <c r="F85" s="173">
        <v>611</v>
      </c>
      <c r="G85" s="128">
        <v>720</v>
      </c>
      <c r="H85" s="128">
        <v>720</v>
      </c>
    </row>
    <row r="86" spans="1:8" ht="15.75">
      <c r="A86" s="117" t="s">
        <v>288</v>
      </c>
      <c r="B86" s="216" t="s">
        <v>165</v>
      </c>
      <c r="C86" s="133" t="s">
        <v>111</v>
      </c>
      <c r="D86" s="127" t="s">
        <v>104</v>
      </c>
      <c r="E86" s="190">
        <v>9930540590</v>
      </c>
      <c r="F86" s="173">
        <v>851</v>
      </c>
      <c r="G86" s="128">
        <v>0</v>
      </c>
      <c r="H86" s="128">
        <v>0</v>
      </c>
    </row>
    <row r="87" spans="1:8" ht="15.75">
      <c r="A87" s="122"/>
      <c r="B87" s="213"/>
      <c r="C87" s="133"/>
      <c r="D87" s="127"/>
      <c r="E87" s="187"/>
      <c r="F87" s="171"/>
      <c r="G87" s="128"/>
      <c r="H87" s="128"/>
    </row>
    <row r="88" spans="1:8" ht="15.75">
      <c r="A88" s="98" t="s">
        <v>26</v>
      </c>
      <c r="B88" s="218" t="s">
        <v>165</v>
      </c>
      <c r="C88" s="104" t="s">
        <v>112</v>
      </c>
      <c r="D88" s="105"/>
      <c r="E88" s="187"/>
      <c r="F88" s="171"/>
      <c r="G88" s="106">
        <f aca="true" t="shared" si="0" ref="G88:H90">G89</f>
        <v>120</v>
      </c>
      <c r="H88" s="106">
        <f t="shared" si="0"/>
        <v>120</v>
      </c>
    </row>
    <row r="89" spans="1:8" ht="15.75">
      <c r="A89" s="98" t="s">
        <v>36</v>
      </c>
      <c r="B89" s="216" t="s">
        <v>165</v>
      </c>
      <c r="C89" s="108" t="s">
        <v>112</v>
      </c>
      <c r="D89" s="109"/>
      <c r="E89" s="186" t="s">
        <v>266</v>
      </c>
      <c r="F89" s="169"/>
      <c r="G89" s="106">
        <f t="shared" si="0"/>
        <v>120</v>
      </c>
      <c r="H89" s="106">
        <f t="shared" si="0"/>
        <v>120</v>
      </c>
    </row>
    <row r="90" spans="1:8" ht="25.5">
      <c r="A90" s="141" t="s">
        <v>237</v>
      </c>
      <c r="B90" s="216" t="s">
        <v>165</v>
      </c>
      <c r="C90" s="104" t="s">
        <v>112</v>
      </c>
      <c r="D90" s="105"/>
      <c r="E90" s="183"/>
      <c r="F90" s="166"/>
      <c r="G90" s="106">
        <f t="shared" si="0"/>
        <v>120</v>
      </c>
      <c r="H90" s="106">
        <f t="shared" si="0"/>
        <v>120</v>
      </c>
    </row>
    <row r="91" spans="1:8" ht="15.75">
      <c r="A91" s="116" t="s">
        <v>238</v>
      </c>
      <c r="B91" s="212" t="s">
        <v>165</v>
      </c>
      <c r="C91" s="108" t="s">
        <v>112</v>
      </c>
      <c r="D91" s="109" t="s">
        <v>104</v>
      </c>
      <c r="E91" s="183" t="s">
        <v>267</v>
      </c>
      <c r="F91" s="166" t="s">
        <v>280</v>
      </c>
      <c r="G91" s="110">
        <v>120</v>
      </c>
      <c r="H91" s="110">
        <v>120</v>
      </c>
    </row>
    <row r="92" spans="1:8" ht="15.75">
      <c r="A92" s="107"/>
      <c r="B92" s="205"/>
      <c r="C92" s="108"/>
      <c r="D92" s="109"/>
      <c r="E92" s="189"/>
      <c r="F92" s="172"/>
      <c r="G92" s="110"/>
      <c r="H92" s="110"/>
    </row>
    <row r="93" spans="1:8" ht="15.75">
      <c r="A93" s="98" t="s">
        <v>239</v>
      </c>
      <c r="B93" s="218" t="s">
        <v>165</v>
      </c>
      <c r="C93" s="142" t="s">
        <v>115</v>
      </c>
      <c r="D93" s="105"/>
      <c r="E93" s="190"/>
      <c r="F93" s="173"/>
      <c r="G93" s="106">
        <f>G94</f>
        <v>50</v>
      </c>
      <c r="H93" s="106">
        <f>H94</f>
        <v>50</v>
      </c>
    </row>
    <row r="94" spans="1:8" ht="15" customHeight="1">
      <c r="A94" s="143" t="s">
        <v>37</v>
      </c>
      <c r="B94" s="216" t="s">
        <v>165</v>
      </c>
      <c r="C94" s="144" t="s">
        <v>115</v>
      </c>
      <c r="D94" s="113" t="s">
        <v>104</v>
      </c>
      <c r="E94" s="190"/>
      <c r="F94" s="173"/>
      <c r="G94" s="145">
        <f>G95+G96</f>
        <v>50</v>
      </c>
      <c r="H94" s="145">
        <f>H95+H96</f>
        <v>50</v>
      </c>
    </row>
    <row r="95" spans="1:8" ht="26.25" hidden="1">
      <c r="A95" s="121" t="s">
        <v>240</v>
      </c>
      <c r="B95" s="216" t="s">
        <v>165</v>
      </c>
      <c r="C95" s="144" t="s">
        <v>115</v>
      </c>
      <c r="D95" s="113" t="s">
        <v>104</v>
      </c>
      <c r="E95" s="187" t="s">
        <v>245</v>
      </c>
      <c r="F95" s="171"/>
      <c r="G95" s="115">
        <v>0</v>
      </c>
      <c r="H95" s="115">
        <v>0</v>
      </c>
    </row>
    <row r="96" spans="1:8" ht="15.75">
      <c r="A96" s="116" t="s">
        <v>217</v>
      </c>
      <c r="B96" s="212" t="s">
        <v>165</v>
      </c>
      <c r="C96" s="146" t="s">
        <v>115</v>
      </c>
      <c r="D96" s="113" t="s">
        <v>104</v>
      </c>
      <c r="E96" s="187" t="s">
        <v>274</v>
      </c>
      <c r="F96" s="171" t="s">
        <v>80</v>
      </c>
      <c r="G96" s="115">
        <v>50</v>
      </c>
      <c r="H96" s="115">
        <v>50</v>
      </c>
    </row>
    <row r="97" spans="1:8" ht="15.75">
      <c r="A97" s="107"/>
      <c r="B97" s="205"/>
      <c r="C97" s="108"/>
      <c r="D97" s="109"/>
      <c r="E97" s="186"/>
      <c r="F97" s="169"/>
      <c r="G97" s="110"/>
      <c r="H97" s="110"/>
    </row>
    <row r="98" spans="1:8" ht="15.75">
      <c r="A98" s="98" t="s">
        <v>99</v>
      </c>
      <c r="B98" s="203" t="s">
        <v>165</v>
      </c>
      <c r="C98" s="104" t="s">
        <v>113</v>
      </c>
      <c r="D98" s="105"/>
      <c r="E98" s="186"/>
      <c r="F98" s="169"/>
      <c r="G98" s="110">
        <f>G99</f>
        <v>171</v>
      </c>
      <c r="H98" s="110">
        <f>H99</f>
        <v>171</v>
      </c>
    </row>
    <row r="99" spans="1:8" ht="15.75">
      <c r="A99" s="119" t="s">
        <v>102</v>
      </c>
      <c r="B99" s="206" t="s">
        <v>165</v>
      </c>
      <c r="C99" s="112" t="s">
        <v>113</v>
      </c>
      <c r="D99" s="113" t="s">
        <v>110</v>
      </c>
      <c r="E99" s="183" t="s">
        <v>100</v>
      </c>
      <c r="F99" s="166" t="s">
        <v>101</v>
      </c>
      <c r="G99" s="110">
        <v>171</v>
      </c>
      <c r="H99" s="110">
        <v>171</v>
      </c>
    </row>
    <row r="100" spans="1:8" ht="15.75">
      <c r="A100" s="139"/>
      <c r="B100" s="139"/>
      <c r="C100" s="135"/>
      <c r="D100" s="136"/>
      <c r="E100" s="183"/>
      <c r="F100" s="166"/>
      <c r="G100" s="115"/>
      <c r="H100" s="115"/>
    </row>
    <row r="101" spans="1:8" ht="15.75">
      <c r="A101" s="139" t="s">
        <v>283</v>
      </c>
      <c r="B101" s="139"/>
      <c r="C101" s="135"/>
      <c r="D101" s="135"/>
      <c r="E101" s="183"/>
      <c r="F101" s="166"/>
      <c r="G101" s="115">
        <v>238.4</v>
      </c>
      <c r="H101" s="115">
        <v>493</v>
      </c>
    </row>
    <row r="102" spans="1:8" ht="15.75">
      <c r="A102" s="163" t="s">
        <v>2</v>
      </c>
      <c r="B102" s="163"/>
      <c r="C102" s="230"/>
      <c r="D102" s="231"/>
      <c r="E102" s="233"/>
      <c r="F102" s="233"/>
      <c r="G102" s="232">
        <f>G14+G101</f>
        <v>9889.9</v>
      </c>
      <c r="H102" s="232">
        <f>H14+H101</f>
        <v>10216.199999999999</v>
      </c>
    </row>
  </sheetData>
  <sheetProtection/>
  <mergeCells count="4">
    <mergeCell ref="A11:G11"/>
    <mergeCell ref="A8:I8"/>
    <mergeCell ref="A9:I9"/>
    <mergeCell ref="A10:G10"/>
  </mergeCells>
  <printOptions/>
  <pageMargins left="0.25" right="0.25" top="0.75" bottom="0.75" header="0.3" footer="0.3"/>
  <pageSetup fitToHeight="1" fitToWidth="1" horizontalDpi="600" verticalDpi="600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5.00390625" style="0" customWidth="1"/>
    <col min="2" max="2" width="51.125" style="0" customWidth="1"/>
    <col min="3" max="3" width="16.25390625" style="0" customWidth="1"/>
    <col min="4" max="4" width="11.25390625" style="0" customWidth="1"/>
    <col min="5" max="5" width="12.75390625" style="0" customWidth="1"/>
    <col min="6" max="6" width="12.875" style="0" customWidth="1"/>
    <col min="7" max="7" width="14.875" style="0" customWidth="1"/>
  </cols>
  <sheetData>
    <row r="1" ht="12.75">
      <c r="F1" s="1" t="s">
        <v>179</v>
      </c>
    </row>
    <row r="2" ht="12.75">
      <c r="F2" s="1" t="s">
        <v>47</v>
      </c>
    </row>
    <row r="3" ht="12.75">
      <c r="F3" s="1" t="s">
        <v>162</v>
      </c>
    </row>
    <row r="4" ht="12.75">
      <c r="F4" s="1" t="s">
        <v>297</v>
      </c>
    </row>
    <row r="5" ht="12.75">
      <c r="F5" s="1" t="s">
        <v>298</v>
      </c>
    </row>
    <row r="6" ht="12.75">
      <c r="F6" s="1" t="s">
        <v>405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28.5" customHeight="1">
      <c r="A8" s="345" t="s">
        <v>306</v>
      </c>
      <c r="B8" s="345"/>
      <c r="C8" s="345"/>
      <c r="D8" s="345"/>
      <c r="E8" s="345"/>
      <c r="F8" s="345"/>
      <c r="G8" s="345"/>
      <c r="H8" s="345"/>
    </row>
    <row r="9" spans="1:8" ht="18.75">
      <c r="A9" s="40"/>
      <c r="B9" s="3"/>
      <c r="C9" s="3"/>
      <c r="D9" s="3"/>
      <c r="E9" s="3"/>
      <c r="F9" s="3"/>
      <c r="G9" s="3"/>
      <c r="H9" s="3"/>
    </row>
    <row r="10" spans="1:8" ht="12.75">
      <c r="A10" s="3"/>
      <c r="B10" s="3"/>
      <c r="C10" s="3"/>
      <c r="D10" s="3"/>
      <c r="E10" s="3"/>
      <c r="F10" s="3"/>
      <c r="G10" s="3"/>
      <c r="H10" s="82" t="s">
        <v>120</v>
      </c>
    </row>
    <row r="11" spans="1:8" ht="25.5">
      <c r="A11" s="155" t="s">
        <v>242</v>
      </c>
      <c r="B11" s="155" t="s">
        <v>28</v>
      </c>
      <c r="C11" s="155" t="s">
        <v>243</v>
      </c>
      <c r="D11" s="155" t="s">
        <v>20</v>
      </c>
      <c r="E11" s="155" t="s">
        <v>21</v>
      </c>
      <c r="F11" s="155" t="s">
        <v>39</v>
      </c>
      <c r="G11" s="155" t="s">
        <v>35</v>
      </c>
      <c r="H11" s="155" t="s">
        <v>0</v>
      </c>
    </row>
    <row r="12" spans="1:8" ht="38.25" customHeight="1">
      <c r="A12" s="330">
        <v>1</v>
      </c>
      <c r="B12" s="99" t="s">
        <v>404</v>
      </c>
      <c r="C12" s="99" t="s">
        <v>244</v>
      </c>
      <c r="D12" s="331" t="s">
        <v>165</v>
      </c>
      <c r="E12" s="331" t="s">
        <v>75</v>
      </c>
      <c r="F12" s="331" t="s">
        <v>85</v>
      </c>
      <c r="G12" s="331" t="s">
        <v>80</v>
      </c>
      <c r="H12" s="99">
        <v>2881.1</v>
      </c>
    </row>
    <row r="13" spans="1:8" ht="12.75">
      <c r="A13" s="43"/>
      <c r="B13" s="163" t="s">
        <v>249</v>
      </c>
      <c r="C13" s="163"/>
      <c r="D13" s="163"/>
      <c r="E13" s="163"/>
      <c r="F13" s="163"/>
      <c r="G13" s="163"/>
      <c r="H13" s="164">
        <f>SUM(H12:H12)</f>
        <v>2881.1</v>
      </c>
    </row>
  </sheetData>
  <sheetProtection/>
  <mergeCells count="1">
    <mergeCell ref="A8:H8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.00390625" style="0" customWidth="1"/>
    <col min="2" max="2" width="51.375" style="0" customWidth="1"/>
    <col min="3" max="3" width="16.875" style="0" customWidth="1"/>
    <col min="4" max="4" width="7.625" style="0" customWidth="1"/>
    <col min="5" max="5" width="9.125" style="0" customWidth="1"/>
    <col min="6" max="6" width="12.125" style="0" customWidth="1"/>
    <col min="7" max="7" width="14.875" style="0" customWidth="1"/>
  </cols>
  <sheetData>
    <row r="1" ht="12.75">
      <c r="G1" s="1" t="s">
        <v>178</v>
      </c>
    </row>
    <row r="2" ht="12.75">
      <c r="G2" s="1" t="s">
        <v>47</v>
      </c>
    </row>
    <row r="3" ht="12.75">
      <c r="G3" s="1" t="s">
        <v>162</v>
      </c>
    </row>
    <row r="4" ht="12.75">
      <c r="G4" s="1" t="s">
        <v>297</v>
      </c>
    </row>
    <row r="5" ht="12.75">
      <c r="G5" s="1" t="s">
        <v>298</v>
      </c>
    </row>
    <row r="6" ht="12.75">
      <c r="G6" s="1" t="s">
        <v>405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36.75" customHeight="1">
      <c r="A8" s="345" t="s">
        <v>307</v>
      </c>
      <c r="B8" s="345"/>
      <c r="C8" s="345"/>
      <c r="D8" s="345"/>
      <c r="E8" s="345"/>
      <c r="F8" s="345"/>
      <c r="G8" s="345"/>
      <c r="H8" s="345"/>
    </row>
    <row r="9" spans="1:8" ht="18.75">
      <c r="A9" s="40"/>
      <c r="B9" s="3"/>
      <c r="C9" s="3"/>
      <c r="D9" s="3"/>
      <c r="E9" s="3"/>
      <c r="F9" s="3"/>
      <c r="G9" s="3"/>
      <c r="H9" s="3"/>
    </row>
    <row r="10" spans="1:9" ht="12.75">
      <c r="A10" s="3"/>
      <c r="B10" s="3"/>
      <c r="C10" s="3"/>
      <c r="D10" s="3"/>
      <c r="E10" s="3"/>
      <c r="F10" s="3"/>
      <c r="G10" s="3"/>
      <c r="H10" s="4"/>
      <c r="I10" s="82" t="s">
        <v>120</v>
      </c>
    </row>
    <row r="11" spans="1:9" ht="25.5">
      <c r="A11" s="155" t="s">
        <v>242</v>
      </c>
      <c r="B11" s="155" t="s">
        <v>28</v>
      </c>
      <c r="C11" s="155" t="s">
        <v>243</v>
      </c>
      <c r="D11" s="155" t="s">
        <v>20</v>
      </c>
      <c r="E11" s="155" t="s">
        <v>21</v>
      </c>
      <c r="F11" s="155" t="s">
        <v>39</v>
      </c>
      <c r="G11" s="155" t="s">
        <v>35</v>
      </c>
      <c r="H11" s="155" t="s">
        <v>290</v>
      </c>
      <c r="I11" s="155" t="s">
        <v>301</v>
      </c>
    </row>
    <row r="12" spans="1:9" ht="0.75" customHeight="1">
      <c r="A12" s="43">
        <v>1</v>
      </c>
      <c r="B12" s="161" t="s">
        <v>285</v>
      </c>
      <c r="C12" s="156" t="s">
        <v>244</v>
      </c>
      <c r="D12" s="157" t="s">
        <v>165</v>
      </c>
      <c r="E12" s="158" t="s">
        <v>29</v>
      </c>
      <c r="F12" s="159" t="s">
        <v>89</v>
      </c>
      <c r="G12" s="159" t="s">
        <v>80</v>
      </c>
      <c r="H12" s="160">
        <v>0</v>
      </c>
      <c r="I12" s="160">
        <v>0</v>
      </c>
    </row>
    <row r="13" spans="1:9" ht="51" hidden="1">
      <c r="A13" s="43">
        <v>3</v>
      </c>
      <c r="B13" s="161" t="s">
        <v>240</v>
      </c>
      <c r="C13" s="156" t="s">
        <v>244</v>
      </c>
      <c r="D13" s="157" t="s">
        <v>165</v>
      </c>
      <c r="E13" s="162" t="s">
        <v>40</v>
      </c>
      <c r="F13" s="159" t="s">
        <v>245</v>
      </c>
      <c r="G13" s="159" t="s">
        <v>80</v>
      </c>
      <c r="H13" s="160">
        <v>0</v>
      </c>
      <c r="I13" s="160">
        <v>0</v>
      </c>
    </row>
    <row r="14" spans="1:9" ht="25.5" hidden="1">
      <c r="A14" s="43">
        <v>4</v>
      </c>
      <c r="B14" s="161" t="s">
        <v>223</v>
      </c>
      <c r="C14" s="156" t="s">
        <v>244</v>
      </c>
      <c r="D14" s="157" t="s">
        <v>165</v>
      </c>
      <c r="E14" s="158" t="s">
        <v>29</v>
      </c>
      <c r="F14" s="159" t="s">
        <v>246</v>
      </c>
      <c r="G14" s="159" t="s">
        <v>80</v>
      </c>
      <c r="H14" s="160">
        <v>0</v>
      </c>
      <c r="I14" s="160">
        <v>0</v>
      </c>
    </row>
    <row r="15" spans="1:9" ht="42" customHeight="1">
      <c r="A15" s="330">
        <v>1</v>
      </c>
      <c r="B15" s="99" t="s">
        <v>404</v>
      </c>
      <c r="C15" s="99" t="s">
        <v>244</v>
      </c>
      <c r="D15" s="331" t="s">
        <v>165</v>
      </c>
      <c r="E15" s="331" t="s">
        <v>75</v>
      </c>
      <c r="F15" s="331" t="s">
        <v>85</v>
      </c>
      <c r="G15" s="331" t="s">
        <v>80</v>
      </c>
      <c r="H15" s="99">
        <v>3698.3</v>
      </c>
      <c r="I15" s="332">
        <v>3987.2</v>
      </c>
    </row>
    <row r="16" spans="1:9" ht="38.25" hidden="1">
      <c r="A16" s="43">
        <v>6</v>
      </c>
      <c r="B16" s="161" t="s">
        <v>230</v>
      </c>
      <c r="C16" s="156" t="s">
        <v>244</v>
      </c>
      <c r="D16" s="157" t="s">
        <v>165</v>
      </c>
      <c r="E16" s="162" t="s">
        <v>75</v>
      </c>
      <c r="F16" s="159" t="s">
        <v>248</v>
      </c>
      <c r="G16" s="159" t="s">
        <v>80</v>
      </c>
      <c r="H16" s="160">
        <v>0</v>
      </c>
      <c r="I16" s="160">
        <v>0</v>
      </c>
    </row>
    <row r="17" spans="1:9" ht="12.75">
      <c r="A17" s="43"/>
      <c r="B17" s="163" t="s">
        <v>249</v>
      </c>
      <c r="C17" s="163"/>
      <c r="D17" s="163"/>
      <c r="E17" s="163"/>
      <c r="F17" s="163"/>
      <c r="G17" s="163"/>
      <c r="H17" s="164">
        <f>SUM(H12:H16)</f>
        <v>3698.3</v>
      </c>
      <c r="I17" s="164">
        <f>SUM(I12:I16)</f>
        <v>3987.2</v>
      </c>
    </row>
  </sheetData>
  <sheetProtection/>
  <mergeCells count="1">
    <mergeCell ref="A8:H8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6.375" style="0" customWidth="1"/>
    <col min="2" max="2" width="14.25390625" style="0" customWidth="1"/>
    <col min="3" max="3" width="14.625" style="0" customWidth="1"/>
    <col min="4" max="4" width="15.625" style="0" customWidth="1"/>
    <col min="5" max="5" width="19.625" style="0" customWidth="1"/>
    <col min="6" max="6" width="15.75390625" style="0" customWidth="1"/>
    <col min="7" max="7" width="16.75390625" style="0" customWidth="1"/>
    <col min="8" max="8" width="18.875" style="0" customWidth="1"/>
  </cols>
  <sheetData>
    <row r="1" ht="12.75">
      <c r="D1" s="1" t="s">
        <v>177</v>
      </c>
    </row>
    <row r="2" ht="12.75">
      <c r="D2" s="1" t="s">
        <v>47</v>
      </c>
    </row>
    <row r="3" ht="12.75">
      <c r="D3" s="1" t="s">
        <v>162</v>
      </c>
    </row>
    <row r="4" ht="12.75">
      <c r="D4" s="1" t="s">
        <v>297</v>
      </c>
    </row>
    <row r="5" ht="12.75">
      <c r="D5" s="1" t="s">
        <v>298</v>
      </c>
    </row>
    <row r="6" ht="12.75">
      <c r="D6" s="1" t="s">
        <v>405</v>
      </c>
    </row>
    <row r="7" spans="1:6" ht="15.75">
      <c r="A7" s="50"/>
      <c r="B7" s="50"/>
      <c r="C7" s="50"/>
      <c r="D7" s="78"/>
      <c r="E7" s="78"/>
      <c r="F7" s="17"/>
    </row>
    <row r="8" spans="1:5" ht="15.75">
      <c r="A8" s="346" t="s">
        <v>308</v>
      </c>
      <c r="B8" s="346"/>
      <c r="C8" s="346"/>
      <c r="D8" s="346"/>
      <c r="E8" s="346"/>
    </row>
    <row r="9" spans="1:5" ht="15.75">
      <c r="A9" s="77"/>
      <c r="B9" s="77"/>
      <c r="C9" s="77"/>
      <c r="D9" s="77"/>
      <c r="E9" s="77"/>
    </row>
    <row r="10" spans="1:5" ht="15.75">
      <c r="A10" s="50"/>
      <c r="B10" s="50"/>
      <c r="C10" s="50"/>
      <c r="D10" s="50"/>
      <c r="E10" s="82" t="s">
        <v>120</v>
      </c>
    </row>
    <row r="11" spans="1:5" ht="71.25">
      <c r="A11" s="68" t="s">
        <v>121</v>
      </c>
      <c r="B11" s="68" t="s">
        <v>292</v>
      </c>
      <c r="C11" s="68" t="s">
        <v>161</v>
      </c>
      <c r="D11" s="68" t="s">
        <v>160</v>
      </c>
      <c r="E11" s="68" t="s">
        <v>159</v>
      </c>
    </row>
    <row r="12" spans="1:5" ht="15.75">
      <c r="A12" s="52" t="s">
        <v>122</v>
      </c>
      <c r="B12" s="53">
        <v>0</v>
      </c>
      <c r="C12" s="53">
        <f>C16</f>
        <v>410.5</v>
      </c>
      <c r="D12" s="53">
        <f>D16</f>
        <v>-410.5</v>
      </c>
      <c r="E12" s="53">
        <v>0</v>
      </c>
    </row>
    <row r="13" spans="1:5" ht="15.75">
      <c r="A13" s="52" t="s">
        <v>123</v>
      </c>
      <c r="B13" s="53"/>
      <c r="C13" s="53"/>
      <c r="D13" s="53"/>
      <c r="E13" s="53">
        <v>0</v>
      </c>
    </row>
    <row r="14" spans="1:5" ht="63">
      <c r="A14" s="41" t="s">
        <v>124</v>
      </c>
      <c r="B14" s="53">
        <v>0</v>
      </c>
      <c r="C14" s="53">
        <v>0</v>
      </c>
      <c r="D14" s="53">
        <v>0</v>
      </c>
      <c r="E14" s="53">
        <v>0</v>
      </c>
    </row>
    <row r="15" spans="1:5" ht="47.25">
      <c r="A15" s="41" t="s">
        <v>125</v>
      </c>
      <c r="B15" s="53">
        <v>0</v>
      </c>
      <c r="C15" s="53">
        <v>0</v>
      </c>
      <c r="D15" s="53">
        <v>0</v>
      </c>
      <c r="E15" s="53">
        <v>0</v>
      </c>
    </row>
    <row r="16" spans="1:5" ht="31.5">
      <c r="A16" s="41" t="s">
        <v>126</v>
      </c>
      <c r="B16" s="53">
        <v>0</v>
      </c>
      <c r="C16" s="53">
        <v>410.5</v>
      </c>
      <c r="D16" s="53">
        <f>-C16</f>
        <v>-410.5</v>
      </c>
      <c r="E16" s="53">
        <v>0</v>
      </c>
    </row>
  </sheetData>
  <sheetProtection/>
  <mergeCells count="1">
    <mergeCell ref="A8:E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H15"/>
  <sheetViews>
    <sheetView zoomScale="80" zoomScaleNormal="80" zoomScalePageLayoutView="0" workbookViewId="0" topLeftCell="A1">
      <selection activeCell="C16" sqref="C16"/>
    </sheetView>
  </sheetViews>
  <sheetFormatPr defaultColWidth="9.00390625" defaultRowHeight="12.75"/>
  <cols>
    <col min="1" max="1" width="46.375" style="0" customWidth="1"/>
    <col min="2" max="2" width="14.25390625" style="0" customWidth="1"/>
    <col min="3" max="3" width="14.625" style="0" customWidth="1"/>
    <col min="4" max="4" width="15.625" style="0" customWidth="1"/>
    <col min="5" max="5" width="19.625" style="0" customWidth="1"/>
    <col min="6" max="6" width="15.75390625" style="0" customWidth="1"/>
    <col min="7" max="7" width="16.75390625" style="0" customWidth="1"/>
    <col min="8" max="8" width="18.875" style="0" customWidth="1"/>
  </cols>
  <sheetData>
    <row r="1" ht="12.75">
      <c r="G1" s="1" t="s">
        <v>176</v>
      </c>
    </row>
    <row r="2" ht="12.75">
      <c r="G2" s="1" t="s">
        <v>47</v>
      </c>
    </row>
    <row r="3" ht="12.75">
      <c r="G3" s="1" t="s">
        <v>162</v>
      </c>
    </row>
    <row r="4" ht="12.75">
      <c r="G4" s="1" t="s">
        <v>297</v>
      </c>
    </row>
    <row r="5" ht="12.75">
      <c r="G5" s="1" t="s">
        <v>298</v>
      </c>
    </row>
    <row r="6" ht="12.75">
      <c r="G6" s="1" t="s">
        <v>405</v>
      </c>
    </row>
    <row r="8" spans="1:8" ht="20.25" customHeight="1">
      <c r="A8" s="346" t="s">
        <v>309</v>
      </c>
      <c r="B8" s="346"/>
      <c r="C8" s="346"/>
      <c r="D8" s="346"/>
      <c r="E8" s="346"/>
      <c r="F8" s="346"/>
      <c r="G8" s="346"/>
      <c r="H8" s="346"/>
    </row>
    <row r="9" spans="1:8" ht="15.75">
      <c r="A9" s="50"/>
      <c r="B9" s="50"/>
      <c r="C9" s="50"/>
      <c r="D9" s="50"/>
      <c r="E9" s="51"/>
      <c r="H9" s="82" t="s">
        <v>120</v>
      </c>
    </row>
    <row r="10" spans="1:8" ht="71.25">
      <c r="A10" s="68" t="s">
        <v>121</v>
      </c>
      <c r="B10" s="68" t="s">
        <v>381</v>
      </c>
      <c r="C10" s="68" t="s">
        <v>293</v>
      </c>
      <c r="D10" s="68" t="s">
        <v>294</v>
      </c>
      <c r="E10" s="68" t="s">
        <v>295</v>
      </c>
      <c r="F10" s="68" t="s">
        <v>382</v>
      </c>
      <c r="G10" s="68" t="s">
        <v>383</v>
      </c>
      <c r="H10" s="68" t="s">
        <v>384</v>
      </c>
    </row>
    <row r="11" spans="1:8" ht="15.75">
      <c r="A11" s="52" t="s">
        <v>122</v>
      </c>
      <c r="B11" s="53">
        <v>0</v>
      </c>
      <c r="C11" s="53">
        <f>C15</f>
        <v>454</v>
      </c>
      <c r="D11" s="53">
        <f>D15</f>
        <v>-454</v>
      </c>
      <c r="E11" s="53">
        <v>0</v>
      </c>
      <c r="F11" s="53">
        <f>F15</f>
        <v>469.5</v>
      </c>
      <c r="G11" s="53">
        <f>G15</f>
        <v>-469.5</v>
      </c>
      <c r="H11" s="53">
        <v>0</v>
      </c>
    </row>
    <row r="12" spans="1:8" ht="15.75">
      <c r="A12" s="52" t="s">
        <v>123</v>
      </c>
      <c r="B12" s="53"/>
      <c r="C12" s="53"/>
      <c r="D12" s="53"/>
      <c r="E12" s="53"/>
      <c r="F12" s="53"/>
      <c r="G12" s="53"/>
      <c r="H12" s="53">
        <v>0</v>
      </c>
    </row>
    <row r="13" spans="1:8" ht="63">
      <c r="A13" s="41" t="s">
        <v>124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</row>
    <row r="14" spans="1:8" ht="47.25">
      <c r="A14" s="41" t="s">
        <v>125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</row>
    <row r="15" spans="1:8" ht="31.5">
      <c r="A15" s="41" t="s">
        <v>126</v>
      </c>
      <c r="B15" s="53">
        <v>0</v>
      </c>
      <c r="C15" s="53">
        <v>454</v>
      </c>
      <c r="D15" s="53">
        <f>-C15</f>
        <v>-454</v>
      </c>
      <c r="E15" s="53">
        <v>0</v>
      </c>
      <c r="F15" s="53">
        <v>469.5</v>
      </c>
      <c r="G15" s="53">
        <f>-F15</f>
        <v>-469.5</v>
      </c>
      <c r="H15" s="53">
        <v>0</v>
      </c>
    </row>
  </sheetData>
  <sheetProtection/>
  <mergeCells count="1">
    <mergeCell ref="A8:H8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26"/>
  <sheetViews>
    <sheetView zoomScalePageLayoutView="0" workbookViewId="0" topLeftCell="A13">
      <selection activeCell="C23" sqref="C23"/>
    </sheetView>
  </sheetViews>
  <sheetFormatPr defaultColWidth="9.00390625" defaultRowHeight="12.75"/>
  <cols>
    <col min="1" max="1" width="72.375" style="0" customWidth="1"/>
    <col min="2" max="2" width="23.00390625" style="0" customWidth="1"/>
    <col min="3" max="3" width="12.875" style="0" customWidth="1"/>
  </cols>
  <sheetData>
    <row r="1" ht="12.75">
      <c r="B1" s="1" t="s">
        <v>175</v>
      </c>
    </row>
    <row r="2" ht="12.75">
      <c r="B2" s="1" t="s">
        <v>47</v>
      </c>
    </row>
    <row r="3" ht="12.75">
      <c r="B3" s="1" t="s">
        <v>162</v>
      </c>
    </row>
    <row r="4" ht="12.75">
      <c r="B4" s="1" t="s">
        <v>297</v>
      </c>
    </row>
    <row r="5" ht="12.75">
      <c r="B5" s="1" t="s">
        <v>298</v>
      </c>
    </row>
    <row r="6" ht="12.75">
      <c r="B6" s="1" t="s">
        <v>405</v>
      </c>
    </row>
    <row r="7" ht="12.75">
      <c r="B7" s="1"/>
    </row>
    <row r="8" spans="1:3" ht="18">
      <c r="A8" s="347" t="s">
        <v>385</v>
      </c>
      <c r="B8" s="347"/>
      <c r="C8" s="347"/>
    </row>
    <row r="9" spans="1:3" ht="18">
      <c r="A9" s="54"/>
      <c r="B9" s="54"/>
      <c r="C9" s="82" t="s">
        <v>120</v>
      </c>
    </row>
    <row r="10" spans="1:3" ht="14.25">
      <c r="A10" s="56" t="s">
        <v>127</v>
      </c>
      <c r="B10" s="56" t="s">
        <v>128</v>
      </c>
      <c r="C10" s="57" t="s">
        <v>0</v>
      </c>
    </row>
    <row r="11" spans="1:3" ht="14.25">
      <c r="A11" s="58" t="s">
        <v>129</v>
      </c>
      <c r="B11" s="59" t="s">
        <v>130</v>
      </c>
      <c r="C11" s="60">
        <f>C13</f>
        <v>410.5</v>
      </c>
    </row>
    <row r="12" spans="1:3" ht="25.5">
      <c r="A12" s="67" t="s">
        <v>131</v>
      </c>
      <c r="B12" s="59" t="s">
        <v>250</v>
      </c>
      <c r="C12" s="62">
        <f>C13</f>
        <v>410.5</v>
      </c>
    </row>
    <row r="13" spans="1:3" ht="25.5">
      <c r="A13" s="63" t="s">
        <v>132</v>
      </c>
      <c r="B13" s="64" t="s">
        <v>251</v>
      </c>
      <c r="C13" s="60">
        <f>C17</f>
        <v>410.5</v>
      </c>
    </row>
    <row r="14" spans="1:3" ht="42.75">
      <c r="A14" s="65" t="s">
        <v>133</v>
      </c>
      <c r="B14" s="66" t="s">
        <v>252</v>
      </c>
      <c r="C14" s="60"/>
    </row>
    <row r="15" spans="1:3" ht="38.25">
      <c r="A15" s="63" t="s">
        <v>134</v>
      </c>
      <c r="B15" s="64" t="s">
        <v>253</v>
      </c>
      <c r="C15" s="60">
        <v>0</v>
      </c>
    </row>
    <row r="16" spans="1:3" ht="42.75">
      <c r="A16" s="65" t="s">
        <v>135</v>
      </c>
      <c r="B16" s="66" t="s">
        <v>254</v>
      </c>
      <c r="C16" s="60">
        <v>0</v>
      </c>
    </row>
    <row r="17" spans="1:3" ht="14.25">
      <c r="A17" s="61" t="s">
        <v>136</v>
      </c>
      <c r="B17" s="59" t="s">
        <v>137</v>
      </c>
      <c r="C17" s="60">
        <f>C22-C18</f>
        <v>410.5</v>
      </c>
    </row>
    <row r="18" spans="1:3" ht="14.25">
      <c r="A18" s="63" t="s">
        <v>138</v>
      </c>
      <c r="B18" s="59" t="s">
        <v>139</v>
      </c>
      <c r="C18" s="60">
        <v>8565.3</v>
      </c>
    </row>
    <row r="19" spans="1:3" ht="14.25">
      <c r="A19" s="65" t="s">
        <v>255</v>
      </c>
      <c r="B19" s="64" t="s">
        <v>140</v>
      </c>
      <c r="C19" s="60"/>
    </row>
    <row r="20" spans="1:3" ht="14.25">
      <c r="A20" s="65" t="s">
        <v>256</v>
      </c>
      <c r="B20" s="64" t="s">
        <v>257</v>
      </c>
      <c r="C20" s="60"/>
    </row>
    <row r="21" spans="1:3" ht="28.5">
      <c r="A21" s="65" t="s">
        <v>258</v>
      </c>
      <c r="B21" s="64" t="s">
        <v>259</v>
      </c>
      <c r="C21" s="60"/>
    </row>
    <row r="22" spans="1:3" ht="14.25">
      <c r="A22" s="63" t="s">
        <v>141</v>
      </c>
      <c r="B22" s="59" t="s">
        <v>142</v>
      </c>
      <c r="C22" s="60">
        <v>8975.8</v>
      </c>
    </row>
    <row r="23" spans="1:3" ht="14.25">
      <c r="A23" s="65" t="s">
        <v>143</v>
      </c>
      <c r="B23" s="64" t="s">
        <v>144</v>
      </c>
      <c r="C23" s="60"/>
    </row>
    <row r="24" spans="1:3" ht="14.25">
      <c r="A24" s="65" t="s">
        <v>260</v>
      </c>
      <c r="B24" s="64" t="s">
        <v>261</v>
      </c>
      <c r="C24" s="60"/>
    </row>
    <row r="25" spans="1:3" ht="28.5">
      <c r="A25" s="65" t="s">
        <v>262</v>
      </c>
      <c r="B25" s="64" t="s">
        <v>263</v>
      </c>
      <c r="C25" s="60"/>
    </row>
    <row r="26" spans="1:3" ht="14.25">
      <c r="A26" s="58" t="s">
        <v>145</v>
      </c>
      <c r="B26" s="59" t="s">
        <v>146</v>
      </c>
      <c r="C26" s="60"/>
    </row>
  </sheetData>
  <sheetProtection/>
  <mergeCells count="1">
    <mergeCell ref="A8:C8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D43"/>
  <sheetViews>
    <sheetView tabSelected="1" zoomScalePageLayoutView="0" workbookViewId="0" topLeftCell="A13">
      <selection activeCell="D23" sqref="D23"/>
    </sheetView>
  </sheetViews>
  <sheetFormatPr defaultColWidth="9.00390625" defaultRowHeight="12.75"/>
  <cols>
    <col min="1" max="1" width="72.375" style="0" customWidth="1"/>
    <col min="2" max="2" width="23.00390625" style="0" customWidth="1"/>
    <col min="3" max="3" width="12.875" style="0" customWidth="1"/>
  </cols>
  <sheetData>
    <row r="1" ht="12.75">
      <c r="B1" s="1" t="s">
        <v>174</v>
      </c>
    </row>
    <row r="2" ht="12.75">
      <c r="B2" s="1" t="s">
        <v>47</v>
      </c>
    </row>
    <row r="3" ht="12.75">
      <c r="B3" s="1" t="s">
        <v>162</v>
      </c>
    </row>
    <row r="4" ht="12.75">
      <c r="B4" s="1" t="s">
        <v>297</v>
      </c>
    </row>
    <row r="5" ht="12.75">
      <c r="B5" s="1" t="s">
        <v>298</v>
      </c>
    </row>
    <row r="6" ht="12.75">
      <c r="B6" s="1" t="s">
        <v>405</v>
      </c>
    </row>
    <row r="7" ht="12.75">
      <c r="D7" s="1"/>
    </row>
    <row r="8" spans="1:3" ht="38.25" customHeight="1">
      <c r="A8" s="348" t="s">
        <v>386</v>
      </c>
      <c r="B8" s="348"/>
      <c r="C8" s="348"/>
    </row>
    <row r="9" spans="1:4" ht="18">
      <c r="A9" s="54"/>
      <c r="B9" s="54"/>
      <c r="C9" s="55"/>
      <c r="D9" s="82" t="s">
        <v>120</v>
      </c>
    </row>
    <row r="10" spans="1:4" ht="14.25">
      <c r="A10" s="56" t="s">
        <v>127</v>
      </c>
      <c r="B10" s="56" t="s">
        <v>128</v>
      </c>
      <c r="C10" s="57">
        <v>2020</v>
      </c>
      <c r="D10" s="57">
        <v>2021</v>
      </c>
    </row>
    <row r="11" spans="1:4" ht="14.25">
      <c r="A11" s="58" t="s">
        <v>129</v>
      </c>
      <c r="B11" s="59" t="s">
        <v>130</v>
      </c>
      <c r="C11" s="60">
        <f>C13</f>
        <v>454</v>
      </c>
      <c r="D11" s="60">
        <f>D13</f>
        <v>469.5</v>
      </c>
    </row>
    <row r="12" spans="1:4" ht="25.5">
      <c r="A12" s="67" t="s">
        <v>131</v>
      </c>
      <c r="B12" s="59" t="s">
        <v>250</v>
      </c>
      <c r="C12" s="62">
        <f>C13</f>
        <v>454</v>
      </c>
      <c r="D12" s="62">
        <f>D13</f>
        <v>469.5</v>
      </c>
    </row>
    <row r="13" spans="1:4" ht="25.5">
      <c r="A13" s="63" t="s">
        <v>132</v>
      </c>
      <c r="B13" s="64" t="s">
        <v>251</v>
      </c>
      <c r="C13" s="60">
        <f>C17</f>
        <v>454</v>
      </c>
      <c r="D13" s="60">
        <f>D17</f>
        <v>469.5</v>
      </c>
    </row>
    <row r="14" spans="1:4" ht="42.75">
      <c r="A14" s="65" t="s">
        <v>133</v>
      </c>
      <c r="B14" s="66" t="s">
        <v>252</v>
      </c>
      <c r="C14" s="60"/>
      <c r="D14" s="60"/>
    </row>
    <row r="15" spans="1:4" ht="38.25">
      <c r="A15" s="63" t="s">
        <v>134</v>
      </c>
      <c r="B15" s="64" t="s">
        <v>253</v>
      </c>
      <c r="C15" s="60">
        <v>0</v>
      </c>
      <c r="D15" s="60">
        <v>0</v>
      </c>
    </row>
    <row r="16" spans="1:4" ht="42.75">
      <c r="A16" s="65" t="s">
        <v>135</v>
      </c>
      <c r="B16" s="66" t="s">
        <v>254</v>
      </c>
      <c r="C16" s="60">
        <v>0</v>
      </c>
      <c r="D16" s="60">
        <v>0</v>
      </c>
    </row>
    <row r="17" spans="1:4" ht="14.25">
      <c r="A17" s="61" t="s">
        <v>136</v>
      </c>
      <c r="B17" s="59" t="s">
        <v>137</v>
      </c>
      <c r="C17" s="60">
        <f>C22-C18</f>
        <v>454</v>
      </c>
      <c r="D17" s="60">
        <f>D22-D18</f>
        <v>469.5</v>
      </c>
    </row>
    <row r="18" spans="1:4" ht="14.25">
      <c r="A18" s="63" t="s">
        <v>138</v>
      </c>
      <c r="B18" s="59" t="s">
        <v>139</v>
      </c>
      <c r="C18" s="60">
        <v>9435.9</v>
      </c>
      <c r="D18" s="60">
        <v>9746.7</v>
      </c>
    </row>
    <row r="19" spans="1:4" ht="14.25">
      <c r="A19" s="65" t="s">
        <v>255</v>
      </c>
      <c r="B19" s="64" t="s">
        <v>140</v>
      </c>
      <c r="C19" s="60"/>
      <c r="D19" s="60"/>
    </row>
    <row r="20" spans="1:4" ht="14.25">
      <c r="A20" s="65" t="s">
        <v>256</v>
      </c>
      <c r="B20" s="64" t="s">
        <v>257</v>
      </c>
      <c r="C20" s="60"/>
      <c r="D20" s="60"/>
    </row>
    <row r="21" spans="1:4" ht="28.5">
      <c r="A21" s="65" t="s">
        <v>258</v>
      </c>
      <c r="B21" s="64" t="s">
        <v>259</v>
      </c>
      <c r="C21" s="60"/>
      <c r="D21" s="60"/>
    </row>
    <row r="22" spans="1:4" ht="14.25">
      <c r="A22" s="63" t="s">
        <v>141</v>
      </c>
      <c r="B22" s="59" t="s">
        <v>142</v>
      </c>
      <c r="C22" s="60">
        <v>9889.9</v>
      </c>
      <c r="D22" s="60">
        <v>10216.2</v>
      </c>
    </row>
    <row r="23" spans="1:4" ht="14.25">
      <c r="A23" s="65" t="s">
        <v>143</v>
      </c>
      <c r="B23" s="64" t="s">
        <v>144</v>
      </c>
      <c r="C23" s="60"/>
      <c r="D23" s="60"/>
    </row>
    <row r="24" spans="1:4" ht="14.25">
      <c r="A24" s="65" t="s">
        <v>260</v>
      </c>
      <c r="B24" s="64" t="s">
        <v>261</v>
      </c>
      <c r="C24" s="60"/>
      <c r="D24" s="60"/>
    </row>
    <row r="25" spans="1:4" ht="28.5">
      <c r="A25" s="65" t="s">
        <v>262</v>
      </c>
      <c r="B25" s="64" t="s">
        <v>263</v>
      </c>
      <c r="C25" s="60"/>
      <c r="D25" s="60"/>
    </row>
    <row r="26" spans="1:4" ht="14.25">
      <c r="A26" s="58" t="s">
        <v>145</v>
      </c>
      <c r="B26" s="59" t="s">
        <v>146</v>
      </c>
      <c r="C26" s="60"/>
      <c r="D26" s="60"/>
    </row>
    <row r="27" spans="1:3" ht="14.25">
      <c r="A27" s="55"/>
      <c r="B27" s="55"/>
      <c r="C27" s="55"/>
    </row>
    <row r="28" spans="1:3" ht="14.25">
      <c r="A28" s="55"/>
      <c r="B28" s="55"/>
      <c r="C28" s="55"/>
    </row>
    <row r="29" spans="1:3" ht="14.25">
      <c r="A29" s="55"/>
      <c r="B29" s="55"/>
      <c r="C29" s="55"/>
    </row>
    <row r="30" spans="1:3" ht="14.25">
      <c r="A30" s="55"/>
      <c r="B30" s="55"/>
      <c r="C30" s="55"/>
    </row>
    <row r="31" spans="1:3" ht="14.25">
      <c r="A31" s="55"/>
      <c r="B31" s="55"/>
      <c r="C31" s="55"/>
    </row>
    <row r="32" spans="1:3" ht="14.25">
      <c r="A32" s="55"/>
      <c r="B32" s="55"/>
      <c r="C32" s="55"/>
    </row>
    <row r="33" spans="1:3" ht="14.25">
      <c r="A33" s="55"/>
      <c r="B33" s="55"/>
      <c r="C33" s="55"/>
    </row>
    <row r="34" spans="1:3" ht="14.25">
      <c r="A34" s="55"/>
      <c r="B34" s="55"/>
      <c r="C34" s="55"/>
    </row>
    <row r="35" spans="1:3" ht="14.25">
      <c r="A35" s="55"/>
      <c r="B35" s="55"/>
      <c r="C35" s="55"/>
    </row>
    <row r="36" spans="1:3" ht="14.25">
      <c r="A36" s="55"/>
      <c r="B36" s="55"/>
      <c r="C36" s="55"/>
    </row>
    <row r="37" spans="1:3" ht="14.25">
      <c r="A37" s="55"/>
      <c r="B37" s="55"/>
      <c r="C37" s="55"/>
    </row>
    <row r="38" spans="1:3" ht="14.25">
      <c r="A38" s="55"/>
      <c r="B38" s="55"/>
      <c r="C38" s="55"/>
    </row>
    <row r="39" spans="1:3" ht="14.25">
      <c r="A39" s="55"/>
      <c r="B39" s="55"/>
      <c r="C39" s="55"/>
    </row>
    <row r="40" spans="1:3" ht="14.25">
      <c r="A40" s="55"/>
      <c r="B40" s="55"/>
      <c r="C40" s="55"/>
    </row>
    <row r="41" spans="1:3" ht="14.25">
      <c r="A41" s="55"/>
      <c r="B41" s="55"/>
      <c r="C41" s="55"/>
    </row>
    <row r="42" spans="1:3" ht="14.25">
      <c r="A42" s="55"/>
      <c r="B42" s="55"/>
      <c r="C42" s="55"/>
    </row>
    <row r="43" spans="1:3" ht="14.25">
      <c r="A43" s="55"/>
      <c r="B43" s="55"/>
      <c r="C43" s="55"/>
    </row>
  </sheetData>
  <sheetProtection/>
  <mergeCells count="1">
    <mergeCell ref="A8:C8"/>
  </mergeCells>
  <printOptions/>
  <pageMargins left="0.25" right="0.25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6" sqref="F6:F7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4" width="10.375" style="0" customWidth="1"/>
    <col min="5" max="5" width="10.625" style="0" customWidth="1"/>
    <col min="6" max="6" width="11.00390625" style="0" customWidth="1"/>
    <col min="8" max="8" width="10.25390625" style="0" customWidth="1"/>
    <col min="9" max="9" width="9.625" style="0" bestFit="1" customWidth="1"/>
    <col min="10" max="10" width="10.375" style="0" customWidth="1"/>
    <col min="11" max="11" width="10.25390625" style="0" customWidth="1"/>
    <col min="12" max="12" width="10.75390625" style="0" customWidth="1"/>
    <col min="13" max="13" width="10.25390625" style="0" customWidth="1"/>
    <col min="14" max="14" width="9.625" style="0" bestFit="1" customWidth="1"/>
    <col min="15" max="15" width="10.25390625" style="0" customWidth="1"/>
    <col min="16" max="16" width="10.75390625" style="0" customWidth="1"/>
    <col min="17" max="17" width="10.625" style="0" bestFit="1" customWidth="1"/>
    <col min="18" max="18" width="10.875" style="0" customWidth="1"/>
    <col min="19" max="19" width="10.75390625" style="0" customWidth="1"/>
    <col min="20" max="20" width="10.625" style="0" customWidth="1"/>
    <col min="21" max="21" width="9.875" style="0" customWidth="1"/>
    <col min="22" max="22" width="11.25390625" style="0" customWidth="1"/>
    <col min="23" max="23" width="12.125" style="0" customWidth="1"/>
  </cols>
  <sheetData>
    <row r="1" spans="1:22" ht="12.75">
      <c r="A1" s="248" t="s">
        <v>325</v>
      </c>
      <c r="C1" s="249"/>
      <c r="D1" s="250" t="s">
        <v>379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3" ht="12.75">
      <c r="A2" s="251"/>
      <c r="B2" s="251"/>
      <c r="C2" s="252">
        <v>210</v>
      </c>
      <c r="D2" s="253">
        <v>211</v>
      </c>
      <c r="E2" s="253">
        <v>213</v>
      </c>
      <c r="F2" s="253">
        <v>220</v>
      </c>
      <c r="G2" s="253">
        <v>221</v>
      </c>
      <c r="H2" s="253">
        <v>222</v>
      </c>
      <c r="I2" s="253">
        <v>223</v>
      </c>
      <c r="J2" s="253">
        <v>224</v>
      </c>
      <c r="K2" s="253">
        <v>225</v>
      </c>
      <c r="L2" s="253">
        <v>226</v>
      </c>
      <c r="M2" s="253">
        <v>241</v>
      </c>
      <c r="N2" s="253">
        <v>251</v>
      </c>
      <c r="O2" s="253">
        <v>263</v>
      </c>
      <c r="P2" s="253">
        <v>290</v>
      </c>
      <c r="Q2" s="253">
        <v>300</v>
      </c>
      <c r="R2" s="253">
        <v>310</v>
      </c>
      <c r="S2" s="254" t="s">
        <v>326</v>
      </c>
      <c r="T2" s="253" t="s">
        <v>327</v>
      </c>
      <c r="U2" s="253" t="s">
        <v>328</v>
      </c>
      <c r="V2" s="253" t="s">
        <v>329</v>
      </c>
      <c r="W2" s="253" t="s">
        <v>330</v>
      </c>
    </row>
    <row r="3" spans="1:23" ht="12.75">
      <c r="A3" s="255"/>
      <c r="B3" s="255"/>
      <c r="C3" s="256" t="s">
        <v>331</v>
      </c>
      <c r="D3" s="257" t="s">
        <v>331</v>
      </c>
      <c r="E3" s="257" t="s">
        <v>331</v>
      </c>
      <c r="F3" s="257" t="s">
        <v>331</v>
      </c>
      <c r="G3" s="257" t="s">
        <v>331</v>
      </c>
      <c r="H3" s="257" t="s">
        <v>331</v>
      </c>
      <c r="I3" s="257" t="s">
        <v>331</v>
      </c>
      <c r="J3" s="257" t="s">
        <v>331</v>
      </c>
      <c r="K3" s="257" t="s">
        <v>331</v>
      </c>
      <c r="L3" s="257" t="s">
        <v>331</v>
      </c>
      <c r="M3" s="257" t="s">
        <v>331</v>
      </c>
      <c r="N3" s="257" t="s">
        <v>331</v>
      </c>
      <c r="O3" s="257" t="s">
        <v>331</v>
      </c>
      <c r="P3" s="257" t="s">
        <v>331</v>
      </c>
      <c r="Q3" s="257" t="s">
        <v>331</v>
      </c>
      <c r="R3" s="257" t="s">
        <v>331</v>
      </c>
      <c r="S3" s="258" t="s">
        <v>331</v>
      </c>
      <c r="T3" s="257" t="s">
        <v>331</v>
      </c>
      <c r="U3" s="257" t="s">
        <v>331</v>
      </c>
      <c r="V3" s="257" t="s">
        <v>331</v>
      </c>
      <c r="W3" s="257" t="s">
        <v>331</v>
      </c>
    </row>
    <row r="4" spans="1:23" ht="25.5">
      <c r="A4" s="259" t="s">
        <v>332</v>
      </c>
      <c r="B4" s="260" t="s">
        <v>333</v>
      </c>
      <c r="C4" s="261">
        <f aca="true" t="shared" si="0" ref="C4:W4">C5+C6+C11+C12</f>
        <v>3000000</v>
      </c>
      <c r="D4" s="262">
        <f t="shared" si="0"/>
        <v>2304100</v>
      </c>
      <c r="E4" s="262">
        <f t="shared" si="0"/>
        <v>695900</v>
      </c>
      <c r="F4" s="262">
        <f t="shared" si="0"/>
        <v>142300</v>
      </c>
      <c r="G4" s="262">
        <f t="shared" si="0"/>
        <v>10000</v>
      </c>
      <c r="H4" s="262">
        <f t="shared" si="0"/>
        <v>0</v>
      </c>
      <c r="I4" s="262">
        <f t="shared" si="0"/>
        <v>100000</v>
      </c>
      <c r="J4" s="262">
        <f t="shared" si="0"/>
        <v>0</v>
      </c>
      <c r="K4" s="262">
        <f t="shared" si="0"/>
        <v>1000</v>
      </c>
      <c r="L4" s="262">
        <f t="shared" si="0"/>
        <v>31300</v>
      </c>
      <c r="M4" s="262">
        <f t="shared" si="0"/>
        <v>0</v>
      </c>
      <c r="N4" s="262">
        <f t="shared" si="0"/>
        <v>0</v>
      </c>
      <c r="O4" s="262">
        <f t="shared" si="0"/>
        <v>0</v>
      </c>
      <c r="P4" s="262">
        <f t="shared" si="0"/>
        <v>48000</v>
      </c>
      <c r="Q4" s="262">
        <f t="shared" si="0"/>
        <v>143700</v>
      </c>
      <c r="R4" s="262">
        <f t="shared" si="0"/>
        <v>0</v>
      </c>
      <c r="S4" s="263">
        <f t="shared" si="0"/>
        <v>143700</v>
      </c>
      <c r="T4" s="262">
        <f t="shared" si="0"/>
        <v>130000</v>
      </c>
      <c r="U4" s="262">
        <f t="shared" si="0"/>
        <v>9200</v>
      </c>
      <c r="V4" s="262">
        <f t="shared" si="0"/>
        <v>4500</v>
      </c>
      <c r="W4" s="262">
        <f t="shared" si="0"/>
        <v>3334000</v>
      </c>
    </row>
    <row r="5" spans="1:23" ht="12.75">
      <c r="A5" s="264" t="s">
        <v>334</v>
      </c>
      <c r="B5" s="265" t="s">
        <v>335</v>
      </c>
      <c r="C5" s="266">
        <f>D5+E5</f>
        <v>297300</v>
      </c>
      <c r="D5" s="267">
        <v>228300</v>
      </c>
      <c r="E5" s="268">
        <v>69000</v>
      </c>
      <c r="F5" s="267">
        <f>G5+H5+I5+J5+K5+L5</f>
        <v>0</v>
      </c>
      <c r="G5" s="267"/>
      <c r="H5" s="269"/>
      <c r="I5" s="269"/>
      <c r="J5" s="269"/>
      <c r="K5" s="269"/>
      <c r="L5" s="269"/>
      <c r="M5" s="269"/>
      <c r="N5" s="269"/>
      <c r="O5" s="269"/>
      <c r="P5" s="269"/>
      <c r="Q5" s="269">
        <f aca="true" t="shared" si="1" ref="Q5:Q12">R5+S5</f>
        <v>0</v>
      </c>
      <c r="R5" s="269"/>
      <c r="S5" s="270">
        <f>T5+U5+V5</f>
        <v>0</v>
      </c>
      <c r="T5" s="269"/>
      <c r="U5" s="269"/>
      <c r="V5" s="269"/>
      <c r="W5" s="267">
        <f>C5+F5+M5+N5+O5+P5+Q5</f>
        <v>297300</v>
      </c>
    </row>
    <row r="6" spans="1:23" ht="12.75">
      <c r="A6" s="264" t="s">
        <v>336</v>
      </c>
      <c r="B6" s="265" t="s">
        <v>337</v>
      </c>
      <c r="C6" s="266">
        <f>D6+E6</f>
        <v>2702700</v>
      </c>
      <c r="D6" s="267">
        <f>930300+1983300+228000+300-503500-562600</f>
        <v>2075800</v>
      </c>
      <c r="E6" s="268">
        <f>948800-152000-169900</f>
        <v>626900</v>
      </c>
      <c r="F6" s="267">
        <f>G6+H6+I6+J6+K6+L6</f>
        <v>113800</v>
      </c>
      <c r="G6" s="267">
        <f>G7</f>
        <v>10000</v>
      </c>
      <c r="H6" s="267">
        <f>0</f>
        <v>0</v>
      </c>
      <c r="I6" s="267">
        <v>100000</v>
      </c>
      <c r="J6" s="269">
        <f>0</f>
        <v>0</v>
      </c>
      <c r="K6" s="269">
        <v>1000</v>
      </c>
      <c r="L6" s="269">
        <v>2800</v>
      </c>
      <c r="M6" s="267"/>
      <c r="N6" s="267"/>
      <c r="O6" s="267"/>
      <c r="P6" s="269">
        <v>0</v>
      </c>
      <c r="Q6" s="269">
        <f t="shared" si="1"/>
        <v>143000</v>
      </c>
      <c r="R6" s="269"/>
      <c r="S6" s="270">
        <f>T6+U6+V6</f>
        <v>143000</v>
      </c>
      <c r="T6" s="269">
        <v>130000</v>
      </c>
      <c r="U6" s="269">
        <v>8500</v>
      </c>
      <c r="V6" s="269">
        <v>4500</v>
      </c>
      <c r="W6" s="267">
        <f>C6+F6+M6+N6+O6+P6+Q6</f>
        <v>2959500</v>
      </c>
    </row>
    <row r="7" spans="1:23" ht="12.75">
      <c r="A7" s="264"/>
      <c r="B7" s="265">
        <v>244</v>
      </c>
      <c r="C7" s="266"/>
      <c r="D7" s="267"/>
      <c r="E7" s="268"/>
      <c r="F7" s="267">
        <f>G7+H7+I7+J7+K7+L7</f>
        <v>113800</v>
      </c>
      <c r="G7" s="267">
        <f>10000</f>
        <v>10000</v>
      </c>
      <c r="H7" s="267">
        <f>0</f>
        <v>0</v>
      </c>
      <c r="I7" s="267">
        <v>100000</v>
      </c>
      <c r="J7" s="269">
        <f>0</f>
        <v>0</v>
      </c>
      <c r="K7" s="269">
        <v>1000</v>
      </c>
      <c r="L7" s="269">
        <v>2800</v>
      </c>
      <c r="M7" s="267"/>
      <c r="N7" s="267"/>
      <c r="O7" s="267"/>
      <c r="P7" s="269">
        <v>0</v>
      </c>
      <c r="Q7" s="269">
        <f t="shared" si="1"/>
        <v>143000</v>
      </c>
      <c r="R7" s="269"/>
      <c r="S7" s="270">
        <f>T7+U7+V7</f>
        <v>143000</v>
      </c>
      <c r="T7" s="269">
        <v>130000</v>
      </c>
      <c r="U7" s="269">
        <v>8500</v>
      </c>
      <c r="V7" s="269">
        <v>4500</v>
      </c>
      <c r="W7" s="267">
        <f aca="true" t="shared" si="2" ref="W7:W32">C7+F7+M7+N7+O7+P7+Q7</f>
        <v>256800</v>
      </c>
    </row>
    <row r="8" spans="1:23" ht="12.75">
      <c r="A8" s="264"/>
      <c r="B8" s="265">
        <v>851</v>
      </c>
      <c r="C8" s="266"/>
      <c r="D8" s="267"/>
      <c r="E8" s="268"/>
      <c r="F8" s="267"/>
      <c r="G8" s="267"/>
      <c r="H8" s="267"/>
      <c r="I8" s="267"/>
      <c r="J8" s="269"/>
      <c r="K8" s="269"/>
      <c r="L8" s="269"/>
      <c r="M8" s="267"/>
      <c r="N8" s="267"/>
      <c r="O8" s="267"/>
      <c r="P8" s="269">
        <v>0</v>
      </c>
      <c r="Q8" s="269">
        <f t="shared" si="1"/>
        <v>0</v>
      </c>
      <c r="R8" s="269"/>
      <c r="S8" s="270"/>
      <c r="T8" s="269"/>
      <c r="U8" s="269"/>
      <c r="V8" s="269"/>
      <c r="W8" s="267">
        <f t="shared" si="2"/>
        <v>0</v>
      </c>
    </row>
    <row r="9" spans="1:23" ht="12.75">
      <c r="A9" s="264"/>
      <c r="B9" s="265">
        <v>852</v>
      </c>
      <c r="C9" s="266"/>
      <c r="D9" s="267"/>
      <c r="E9" s="268"/>
      <c r="F9" s="267"/>
      <c r="G9" s="267"/>
      <c r="H9" s="267"/>
      <c r="I9" s="267"/>
      <c r="J9" s="269"/>
      <c r="K9" s="269"/>
      <c r="L9" s="269"/>
      <c r="M9" s="267"/>
      <c r="N9" s="267"/>
      <c r="O9" s="267"/>
      <c r="P9" s="269">
        <v>0</v>
      </c>
      <c r="Q9" s="269">
        <f t="shared" si="1"/>
        <v>0</v>
      </c>
      <c r="R9" s="269"/>
      <c r="S9" s="270"/>
      <c r="T9" s="269"/>
      <c r="U9" s="269"/>
      <c r="V9" s="269"/>
      <c r="W9" s="267">
        <f t="shared" si="2"/>
        <v>0</v>
      </c>
    </row>
    <row r="10" spans="1:23" ht="12.75">
      <c r="A10" s="264"/>
      <c r="B10" s="265">
        <v>853</v>
      </c>
      <c r="C10" s="266"/>
      <c r="D10" s="267"/>
      <c r="E10" s="268"/>
      <c r="F10" s="267"/>
      <c r="G10" s="267"/>
      <c r="H10" s="267"/>
      <c r="I10" s="267"/>
      <c r="J10" s="269"/>
      <c r="K10" s="269"/>
      <c r="L10" s="269"/>
      <c r="M10" s="267"/>
      <c r="N10" s="267"/>
      <c r="O10" s="267"/>
      <c r="P10" s="269">
        <v>0</v>
      </c>
      <c r="Q10" s="269">
        <f t="shared" si="1"/>
        <v>0</v>
      </c>
      <c r="R10" s="269"/>
      <c r="S10" s="270"/>
      <c r="T10" s="269"/>
      <c r="U10" s="269"/>
      <c r="V10" s="269"/>
      <c r="W10" s="267">
        <f t="shared" si="2"/>
        <v>0</v>
      </c>
    </row>
    <row r="11" spans="1:23" ht="12.75">
      <c r="A11" s="264" t="s">
        <v>338</v>
      </c>
      <c r="B11" s="265" t="s">
        <v>339</v>
      </c>
      <c r="C11" s="266">
        <f>D11+E11</f>
        <v>0</v>
      </c>
      <c r="D11" s="267"/>
      <c r="E11" s="267"/>
      <c r="F11" s="267">
        <f>G11+H11+I11+J11+K11+L11</f>
        <v>0</v>
      </c>
      <c r="G11" s="267"/>
      <c r="H11" s="267"/>
      <c r="I11" s="267"/>
      <c r="J11" s="269"/>
      <c r="K11" s="269"/>
      <c r="L11" s="269"/>
      <c r="M11" s="267"/>
      <c r="N11" s="267"/>
      <c r="O11" s="267"/>
      <c r="P11" s="269">
        <v>48000</v>
      </c>
      <c r="Q11" s="269">
        <f t="shared" si="1"/>
        <v>0</v>
      </c>
      <c r="R11" s="267">
        <v>0</v>
      </c>
      <c r="S11" s="270">
        <f>T11+U11+V11</f>
        <v>0</v>
      </c>
      <c r="T11" s="267">
        <v>0</v>
      </c>
      <c r="U11" s="267">
        <v>0</v>
      </c>
      <c r="V11" s="267">
        <v>0</v>
      </c>
      <c r="W11" s="267">
        <f t="shared" si="2"/>
        <v>48000</v>
      </c>
    </row>
    <row r="12" spans="1:23" ht="38.25">
      <c r="A12" s="264" t="s">
        <v>340</v>
      </c>
      <c r="B12" s="271" t="s">
        <v>341</v>
      </c>
      <c r="C12" s="266">
        <f>D12+E12</f>
        <v>0</v>
      </c>
      <c r="D12" s="267"/>
      <c r="E12" s="267"/>
      <c r="F12" s="267">
        <f>G12+H12+I12+J12+K12+L12</f>
        <v>28500</v>
      </c>
      <c r="G12" s="267"/>
      <c r="H12" s="267"/>
      <c r="I12" s="267"/>
      <c r="J12" s="269"/>
      <c r="K12" s="269"/>
      <c r="L12" s="269">
        <v>28500</v>
      </c>
      <c r="M12" s="267"/>
      <c r="N12" s="267"/>
      <c r="O12" s="267"/>
      <c r="P12" s="269"/>
      <c r="Q12" s="269">
        <f t="shared" si="1"/>
        <v>700</v>
      </c>
      <c r="R12" s="269"/>
      <c r="S12" s="270">
        <f>T12+U12+V12</f>
        <v>700</v>
      </c>
      <c r="T12" s="269">
        <f>20000-20000</f>
        <v>0</v>
      </c>
      <c r="U12" s="269">
        <v>700</v>
      </c>
      <c r="V12" s="269"/>
      <c r="W12" s="267">
        <f t="shared" si="2"/>
        <v>29200</v>
      </c>
    </row>
    <row r="13" spans="1:23" ht="12.75">
      <c r="A13" s="272" t="s">
        <v>342</v>
      </c>
      <c r="B13" s="273" t="s">
        <v>343</v>
      </c>
      <c r="C13" s="261">
        <f>SUM(C14)</f>
        <v>282000</v>
      </c>
      <c r="D13" s="274">
        <f aca="true" t="shared" si="3" ref="D13:V13">D14</f>
        <v>216600</v>
      </c>
      <c r="E13" s="274">
        <f t="shared" si="3"/>
        <v>65400</v>
      </c>
      <c r="F13" s="274">
        <f t="shared" si="3"/>
        <v>3200</v>
      </c>
      <c r="G13" s="274">
        <f t="shared" si="3"/>
        <v>0</v>
      </c>
      <c r="H13" s="274">
        <f t="shared" si="3"/>
        <v>3200</v>
      </c>
      <c r="I13" s="274">
        <f t="shared" si="3"/>
        <v>0</v>
      </c>
      <c r="J13" s="274">
        <f t="shared" si="3"/>
        <v>0</v>
      </c>
      <c r="K13" s="274">
        <f t="shared" si="3"/>
        <v>0</v>
      </c>
      <c r="L13" s="274">
        <f t="shared" si="3"/>
        <v>0</v>
      </c>
      <c r="M13" s="274">
        <f t="shared" si="3"/>
        <v>0</v>
      </c>
      <c r="N13" s="274">
        <f t="shared" si="3"/>
        <v>0</v>
      </c>
      <c r="O13" s="274">
        <f t="shared" si="3"/>
        <v>0</v>
      </c>
      <c r="P13" s="274">
        <f t="shared" si="3"/>
        <v>0</v>
      </c>
      <c r="Q13" s="274">
        <f t="shared" si="3"/>
        <v>0</v>
      </c>
      <c r="R13" s="274">
        <f t="shared" si="3"/>
        <v>0</v>
      </c>
      <c r="S13" s="275">
        <f t="shared" si="3"/>
        <v>0</v>
      </c>
      <c r="T13" s="274">
        <f t="shared" si="3"/>
        <v>0</v>
      </c>
      <c r="U13" s="274">
        <f t="shared" si="3"/>
        <v>0</v>
      </c>
      <c r="V13" s="274">
        <f t="shared" si="3"/>
        <v>0</v>
      </c>
      <c r="W13" s="274">
        <f>D13+E13+G13+I13+K13+L13+P13+R13+T13+U13+H13+N13+O13+J13</f>
        <v>285200</v>
      </c>
    </row>
    <row r="14" spans="1:23" ht="38.25">
      <c r="A14" s="276" t="s">
        <v>344</v>
      </c>
      <c r="B14" s="277" t="s">
        <v>345</v>
      </c>
      <c r="C14" s="278">
        <f>D14+E14</f>
        <v>282000</v>
      </c>
      <c r="D14" s="279">
        <v>216600</v>
      </c>
      <c r="E14" s="279">
        <v>65400</v>
      </c>
      <c r="F14" s="267">
        <f>G14+H14+I14+J14+K14+L14</f>
        <v>3200</v>
      </c>
      <c r="G14" s="279">
        <v>0</v>
      </c>
      <c r="H14" s="279">
        <v>3200</v>
      </c>
      <c r="I14" s="279"/>
      <c r="J14" s="279">
        <v>0</v>
      </c>
      <c r="K14" s="279"/>
      <c r="L14" s="279"/>
      <c r="M14" s="279"/>
      <c r="N14" s="279"/>
      <c r="O14" s="279"/>
      <c r="P14" s="269"/>
      <c r="Q14" s="269">
        <f>R14+S14</f>
        <v>0</v>
      </c>
      <c r="R14" s="279"/>
      <c r="S14" s="270">
        <f>T14+U14+V14</f>
        <v>0</v>
      </c>
      <c r="T14" s="280"/>
      <c r="U14" s="280"/>
      <c r="V14" s="280"/>
      <c r="W14" s="267">
        <f t="shared" si="2"/>
        <v>285200</v>
      </c>
    </row>
    <row r="15" spans="1:23" ht="25.5">
      <c r="A15" s="281" t="s">
        <v>346</v>
      </c>
      <c r="B15" s="282" t="s">
        <v>347</v>
      </c>
      <c r="C15" s="261">
        <f aca="true" t="shared" si="4" ref="C15:W15">C16+C17+C18</f>
        <v>64000</v>
      </c>
      <c r="D15" s="283">
        <f t="shared" si="4"/>
        <v>49200</v>
      </c>
      <c r="E15" s="283">
        <f t="shared" si="4"/>
        <v>14800</v>
      </c>
      <c r="F15" s="283">
        <f t="shared" si="4"/>
        <v>3701600</v>
      </c>
      <c r="G15" s="283">
        <f t="shared" si="4"/>
        <v>3300</v>
      </c>
      <c r="H15" s="283">
        <f t="shared" si="4"/>
        <v>0</v>
      </c>
      <c r="I15" s="283">
        <f t="shared" si="4"/>
        <v>0</v>
      </c>
      <c r="J15" s="283">
        <f t="shared" si="4"/>
        <v>0</v>
      </c>
      <c r="K15" s="283">
        <f t="shared" si="4"/>
        <v>3698300</v>
      </c>
      <c r="L15" s="283">
        <f t="shared" si="4"/>
        <v>0</v>
      </c>
      <c r="M15" s="283">
        <f t="shared" si="4"/>
        <v>0</v>
      </c>
      <c r="N15" s="283">
        <f t="shared" si="4"/>
        <v>0</v>
      </c>
      <c r="O15" s="283">
        <f t="shared" si="4"/>
        <v>0</v>
      </c>
      <c r="P15" s="283">
        <f t="shared" si="4"/>
        <v>0</v>
      </c>
      <c r="Q15" s="283">
        <f t="shared" si="4"/>
        <v>0</v>
      </c>
      <c r="R15" s="283">
        <f t="shared" si="4"/>
        <v>0</v>
      </c>
      <c r="S15" s="283">
        <f t="shared" si="4"/>
        <v>0</v>
      </c>
      <c r="T15" s="283">
        <f t="shared" si="4"/>
        <v>0</v>
      </c>
      <c r="U15" s="283">
        <f t="shared" si="4"/>
        <v>0</v>
      </c>
      <c r="V15" s="283">
        <f t="shared" si="4"/>
        <v>0</v>
      </c>
      <c r="W15" s="283">
        <f t="shared" si="4"/>
        <v>3765600</v>
      </c>
    </row>
    <row r="16" spans="1:23" ht="25.5">
      <c r="A16" s="276" t="s">
        <v>348</v>
      </c>
      <c r="B16" s="284" t="s">
        <v>349</v>
      </c>
      <c r="C16" s="278">
        <f>D16+E16</f>
        <v>64000</v>
      </c>
      <c r="D16" s="279">
        <f>49200</f>
        <v>49200</v>
      </c>
      <c r="E16" s="279">
        <v>14800</v>
      </c>
      <c r="F16" s="267">
        <f>G16+H16+I16+J16+K16+L16</f>
        <v>3300</v>
      </c>
      <c r="G16" s="279">
        <v>3300</v>
      </c>
      <c r="H16" s="279"/>
      <c r="I16" s="279"/>
      <c r="J16" s="279"/>
      <c r="K16" s="279"/>
      <c r="L16" s="279"/>
      <c r="M16" s="279"/>
      <c r="N16" s="279"/>
      <c r="O16" s="279"/>
      <c r="P16" s="269"/>
      <c r="Q16" s="269">
        <f>R16+S16</f>
        <v>0</v>
      </c>
      <c r="R16" s="279"/>
      <c r="S16" s="270">
        <f>T16+U16+V16</f>
        <v>0</v>
      </c>
      <c r="T16" s="279"/>
      <c r="U16" s="279"/>
      <c r="V16" s="279"/>
      <c r="W16" s="267">
        <f t="shared" si="2"/>
        <v>67300</v>
      </c>
    </row>
    <row r="17" spans="1:23" ht="12.75">
      <c r="A17" s="264" t="s">
        <v>350</v>
      </c>
      <c r="B17" s="285" t="s">
        <v>351</v>
      </c>
      <c r="C17" s="266">
        <f>D17+E17</f>
        <v>0</v>
      </c>
      <c r="D17" s="267"/>
      <c r="E17" s="267"/>
      <c r="F17" s="267">
        <f>G17+H17+I17+J17+K17+L17</f>
        <v>3698300</v>
      </c>
      <c r="G17" s="267"/>
      <c r="H17" s="267"/>
      <c r="I17" s="267"/>
      <c r="J17" s="269"/>
      <c r="K17" s="269">
        <v>3698300</v>
      </c>
      <c r="L17" s="269"/>
      <c r="M17" s="267"/>
      <c r="N17" s="267"/>
      <c r="O17" s="267"/>
      <c r="P17" s="269"/>
      <c r="Q17" s="269">
        <f>R17+S17</f>
        <v>0</v>
      </c>
      <c r="R17" s="269"/>
      <c r="S17" s="270">
        <f>T17+U17+V17</f>
        <v>0</v>
      </c>
      <c r="T17" s="269"/>
      <c r="U17" s="269"/>
      <c r="V17" s="269"/>
      <c r="W17" s="267">
        <f t="shared" si="2"/>
        <v>3698300</v>
      </c>
    </row>
    <row r="18" spans="1:23" ht="25.5">
      <c r="A18" s="264" t="s">
        <v>352</v>
      </c>
      <c r="B18" s="286" t="s">
        <v>353</v>
      </c>
      <c r="C18" s="266">
        <f>D18+E18</f>
        <v>0</v>
      </c>
      <c r="D18" s="267"/>
      <c r="E18" s="267"/>
      <c r="F18" s="267">
        <f>G18+H18+I18+J18+K18+L18</f>
        <v>0</v>
      </c>
      <c r="G18" s="267"/>
      <c r="H18" s="267"/>
      <c r="I18" s="267"/>
      <c r="J18" s="269"/>
      <c r="K18" s="269"/>
      <c r="L18" s="269"/>
      <c r="M18" s="267"/>
      <c r="N18" s="267"/>
      <c r="O18" s="267"/>
      <c r="P18" s="269"/>
      <c r="Q18" s="269">
        <f>R18+S18</f>
        <v>0</v>
      </c>
      <c r="R18" s="269"/>
      <c r="S18" s="270">
        <f>T18+U18+V18</f>
        <v>0</v>
      </c>
      <c r="T18" s="269"/>
      <c r="U18" s="269"/>
      <c r="V18" s="269"/>
      <c r="W18" s="267">
        <f t="shared" si="2"/>
        <v>0</v>
      </c>
    </row>
    <row r="19" spans="1:23" ht="38.25">
      <c r="A19" s="287" t="s">
        <v>354</v>
      </c>
      <c r="B19" s="288" t="s">
        <v>355</v>
      </c>
      <c r="C19" s="261">
        <f aca="true" t="shared" si="5" ref="C19:W19">SUM(C20:C22)</f>
        <v>0</v>
      </c>
      <c r="D19" s="289">
        <f t="shared" si="5"/>
        <v>0</v>
      </c>
      <c r="E19" s="289">
        <f t="shared" si="5"/>
        <v>0</v>
      </c>
      <c r="F19" s="289">
        <f t="shared" si="5"/>
        <v>360000</v>
      </c>
      <c r="G19" s="289">
        <f t="shared" si="5"/>
        <v>0</v>
      </c>
      <c r="H19" s="289">
        <f t="shared" si="5"/>
        <v>0</v>
      </c>
      <c r="I19" s="289">
        <f t="shared" si="5"/>
        <v>260000</v>
      </c>
      <c r="J19" s="289">
        <f t="shared" si="5"/>
        <v>0</v>
      </c>
      <c r="K19" s="289">
        <f t="shared" si="5"/>
        <v>100000</v>
      </c>
      <c r="L19" s="289">
        <f t="shared" si="5"/>
        <v>0</v>
      </c>
      <c r="M19" s="289">
        <f t="shared" si="5"/>
        <v>0</v>
      </c>
      <c r="N19" s="289">
        <f t="shared" si="5"/>
        <v>0</v>
      </c>
      <c r="O19" s="289">
        <f t="shared" si="5"/>
        <v>0</v>
      </c>
      <c r="P19" s="289">
        <f t="shared" si="5"/>
        <v>0</v>
      </c>
      <c r="Q19" s="289">
        <f t="shared" si="5"/>
        <v>1081400</v>
      </c>
      <c r="R19" s="289">
        <f t="shared" si="5"/>
        <v>926400</v>
      </c>
      <c r="S19" s="290">
        <f t="shared" si="5"/>
        <v>155000</v>
      </c>
      <c r="T19" s="289">
        <f t="shared" si="5"/>
        <v>100000</v>
      </c>
      <c r="U19" s="289">
        <f t="shared" si="5"/>
        <v>5000</v>
      </c>
      <c r="V19" s="289">
        <f t="shared" si="5"/>
        <v>50000</v>
      </c>
      <c r="W19" s="289">
        <f t="shared" si="5"/>
        <v>1441400</v>
      </c>
    </row>
    <row r="20" spans="1:23" ht="12.75">
      <c r="A20" s="264" t="s">
        <v>356</v>
      </c>
      <c r="B20" s="285" t="s">
        <v>357</v>
      </c>
      <c r="C20" s="266">
        <f>D20+E20</f>
        <v>0</v>
      </c>
      <c r="D20" s="267"/>
      <c r="E20" s="267"/>
      <c r="F20" s="267"/>
      <c r="G20" s="267"/>
      <c r="H20" s="267"/>
      <c r="I20" s="267"/>
      <c r="J20" s="269"/>
      <c r="K20" s="269"/>
      <c r="L20" s="269"/>
      <c r="M20" s="267"/>
      <c r="N20" s="267"/>
      <c r="O20" s="267"/>
      <c r="P20" s="269"/>
      <c r="Q20" s="269">
        <f>R20+S20</f>
        <v>0</v>
      </c>
      <c r="R20" s="291"/>
      <c r="S20" s="270">
        <f>T20+U20+V20</f>
        <v>0</v>
      </c>
      <c r="T20" s="269"/>
      <c r="U20" s="269"/>
      <c r="V20" s="269"/>
      <c r="W20" s="267">
        <f t="shared" si="2"/>
        <v>0</v>
      </c>
    </row>
    <row r="21" spans="1:23" ht="12.75">
      <c r="A21" s="276" t="s">
        <v>358</v>
      </c>
      <c r="B21" s="285" t="s">
        <v>359</v>
      </c>
      <c r="C21" s="266">
        <f>D21+E21</f>
        <v>0</v>
      </c>
      <c r="D21" s="268"/>
      <c r="E21" s="268"/>
      <c r="F21" s="267">
        <f>G21+H21+I21+J21+K21+L21</f>
        <v>280000</v>
      </c>
      <c r="G21" s="268"/>
      <c r="H21" s="268"/>
      <c r="I21" s="268">
        <v>180000</v>
      </c>
      <c r="J21" s="280"/>
      <c r="K21" s="280">
        <v>100000</v>
      </c>
      <c r="L21" s="280"/>
      <c r="M21" s="268"/>
      <c r="N21" s="268"/>
      <c r="O21" s="268"/>
      <c r="P21" s="269"/>
      <c r="Q21" s="269">
        <f>R21+S21</f>
        <v>846400</v>
      </c>
      <c r="R21" s="280">
        <v>746400</v>
      </c>
      <c r="S21" s="270">
        <f>T21+U21+V21</f>
        <v>100000</v>
      </c>
      <c r="T21" s="292">
        <v>50000</v>
      </c>
      <c r="U21" s="280"/>
      <c r="V21" s="280">
        <v>50000</v>
      </c>
      <c r="W21" s="267">
        <f t="shared" si="2"/>
        <v>1126400</v>
      </c>
    </row>
    <row r="22" spans="1:23" ht="12.75">
      <c r="A22" s="276" t="s">
        <v>360</v>
      </c>
      <c r="B22" s="293" t="s">
        <v>361</v>
      </c>
      <c r="C22" s="266">
        <f>D22+E22</f>
        <v>0</v>
      </c>
      <c r="D22" s="268"/>
      <c r="E22" s="268"/>
      <c r="F22" s="267">
        <f>G22+H22+I22+J22+K22+L22</f>
        <v>80000</v>
      </c>
      <c r="G22" s="280"/>
      <c r="H22" s="280"/>
      <c r="I22" s="280">
        <v>80000</v>
      </c>
      <c r="J22" s="280"/>
      <c r="K22" s="280"/>
      <c r="L22" s="280"/>
      <c r="M22" s="280"/>
      <c r="N22" s="280"/>
      <c r="O22" s="280"/>
      <c r="P22" s="269"/>
      <c r="Q22" s="269">
        <f>R22+S22</f>
        <v>235000</v>
      </c>
      <c r="R22" s="280">
        <v>180000</v>
      </c>
      <c r="S22" s="270">
        <f>T22+U22+V22</f>
        <v>55000</v>
      </c>
      <c r="T22" s="280">
        <v>50000</v>
      </c>
      <c r="U22" s="280">
        <v>5000</v>
      </c>
      <c r="V22" s="280"/>
      <c r="W22" s="267">
        <f t="shared" si="2"/>
        <v>315000</v>
      </c>
    </row>
    <row r="23" spans="1:23" ht="12.75">
      <c r="A23" s="294" t="s">
        <v>362</v>
      </c>
      <c r="B23" s="295" t="s">
        <v>363</v>
      </c>
      <c r="C23" s="261">
        <f>C24</f>
        <v>720000</v>
      </c>
      <c r="D23" s="296">
        <f aca="true" t="shared" si="6" ref="D23:W23">D24</f>
        <v>553000</v>
      </c>
      <c r="E23" s="296">
        <f t="shared" si="6"/>
        <v>167000</v>
      </c>
      <c r="F23" s="296">
        <f t="shared" si="6"/>
        <v>0</v>
      </c>
      <c r="G23" s="296">
        <f t="shared" si="6"/>
        <v>0</v>
      </c>
      <c r="H23" s="296">
        <f t="shared" si="6"/>
        <v>0</v>
      </c>
      <c r="I23" s="296">
        <f t="shared" si="6"/>
        <v>0</v>
      </c>
      <c r="J23" s="296">
        <f t="shared" si="6"/>
        <v>0</v>
      </c>
      <c r="K23" s="296">
        <f t="shared" si="6"/>
        <v>0</v>
      </c>
      <c r="L23" s="296">
        <f t="shared" si="6"/>
        <v>0</v>
      </c>
      <c r="M23" s="296">
        <f t="shared" si="6"/>
        <v>0</v>
      </c>
      <c r="N23" s="296">
        <f t="shared" si="6"/>
        <v>0</v>
      </c>
      <c r="O23" s="296">
        <f t="shared" si="6"/>
        <v>0</v>
      </c>
      <c r="P23" s="296">
        <f t="shared" si="6"/>
        <v>0</v>
      </c>
      <c r="Q23" s="296">
        <f t="shared" si="6"/>
        <v>0</v>
      </c>
      <c r="R23" s="296">
        <f t="shared" si="6"/>
        <v>0</v>
      </c>
      <c r="S23" s="296">
        <f t="shared" si="6"/>
        <v>0</v>
      </c>
      <c r="T23" s="296">
        <f t="shared" si="6"/>
        <v>0</v>
      </c>
      <c r="U23" s="296">
        <f t="shared" si="6"/>
        <v>0</v>
      </c>
      <c r="V23" s="296">
        <f t="shared" si="6"/>
        <v>0</v>
      </c>
      <c r="W23" s="296">
        <f t="shared" si="6"/>
        <v>720000</v>
      </c>
    </row>
    <row r="24" spans="1:23" ht="12.75">
      <c r="A24" s="264" t="s">
        <v>364</v>
      </c>
      <c r="B24" s="297" t="s">
        <v>365</v>
      </c>
      <c r="C24" s="266">
        <f>D24+E24</f>
        <v>720000</v>
      </c>
      <c r="D24" s="267">
        <v>553000</v>
      </c>
      <c r="E24" s="268">
        <v>167000</v>
      </c>
      <c r="F24" s="267">
        <f>G24+H24+I24+J24+K24+L24</f>
        <v>0</v>
      </c>
      <c r="G24" s="269"/>
      <c r="H24" s="269"/>
      <c r="I24" s="269"/>
      <c r="J24" s="269"/>
      <c r="K24" s="269"/>
      <c r="L24" s="269"/>
      <c r="M24" s="267"/>
      <c r="N24" s="269"/>
      <c r="O24" s="269"/>
      <c r="P24" s="269"/>
      <c r="Q24" s="269">
        <f>R24+S24</f>
        <v>0</v>
      </c>
      <c r="R24" s="269"/>
      <c r="S24" s="270">
        <f>T24+U24+V24</f>
        <v>0</v>
      </c>
      <c r="T24" s="269">
        <f>21000-10000-11000</f>
        <v>0</v>
      </c>
      <c r="U24" s="280"/>
      <c r="V24" s="280"/>
      <c r="W24" s="267">
        <f t="shared" si="2"/>
        <v>720000</v>
      </c>
    </row>
    <row r="25" spans="1:23" ht="12.75">
      <c r="A25" s="298" t="s">
        <v>366</v>
      </c>
      <c r="B25" s="299" t="s">
        <v>367</v>
      </c>
      <c r="C25" s="261">
        <f aca="true" t="shared" si="7" ref="C25:V25">C26</f>
        <v>0</v>
      </c>
      <c r="D25" s="300">
        <f t="shared" si="7"/>
        <v>0</v>
      </c>
      <c r="E25" s="300">
        <f t="shared" si="7"/>
        <v>0</v>
      </c>
      <c r="F25" s="300">
        <f t="shared" si="7"/>
        <v>0</v>
      </c>
      <c r="G25" s="300">
        <f t="shared" si="7"/>
        <v>0</v>
      </c>
      <c r="H25" s="300">
        <f t="shared" si="7"/>
        <v>0</v>
      </c>
      <c r="I25" s="300">
        <f t="shared" si="7"/>
        <v>0</v>
      </c>
      <c r="J25" s="300">
        <f t="shared" si="7"/>
        <v>0</v>
      </c>
      <c r="K25" s="300">
        <f t="shared" si="7"/>
        <v>0</v>
      </c>
      <c r="L25" s="300">
        <f t="shared" si="7"/>
        <v>0</v>
      </c>
      <c r="M25" s="300">
        <f t="shared" si="7"/>
        <v>0</v>
      </c>
      <c r="N25" s="300">
        <f t="shared" si="7"/>
        <v>0</v>
      </c>
      <c r="O25" s="300">
        <f t="shared" si="7"/>
        <v>120000</v>
      </c>
      <c r="P25" s="300">
        <f t="shared" si="7"/>
        <v>0</v>
      </c>
      <c r="Q25" s="300">
        <f t="shared" si="7"/>
        <v>0</v>
      </c>
      <c r="R25" s="300">
        <f t="shared" si="7"/>
        <v>0</v>
      </c>
      <c r="S25" s="301">
        <f t="shared" si="7"/>
        <v>0</v>
      </c>
      <c r="T25" s="300">
        <f t="shared" si="7"/>
        <v>0</v>
      </c>
      <c r="U25" s="300">
        <f t="shared" si="7"/>
        <v>0</v>
      </c>
      <c r="V25" s="300">
        <f t="shared" si="7"/>
        <v>0</v>
      </c>
      <c r="W25" s="300">
        <f>D25+E25+G25+I25+K25+L25+P25+R25+T25+U25+H25+N25+O25+J25</f>
        <v>120000</v>
      </c>
    </row>
    <row r="26" spans="1:23" ht="12.75">
      <c r="A26" s="264" t="s">
        <v>368</v>
      </c>
      <c r="B26" s="297" t="s">
        <v>369</v>
      </c>
      <c r="C26" s="266">
        <f>D26+E26</f>
        <v>0</v>
      </c>
      <c r="D26" s="267"/>
      <c r="E26" s="268"/>
      <c r="F26" s="267">
        <f>G26+H26+I26+J26+K26+L26</f>
        <v>0</v>
      </c>
      <c r="G26" s="269"/>
      <c r="H26" s="269"/>
      <c r="I26" s="269"/>
      <c r="J26" s="269"/>
      <c r="K26" s="269"/>
      <c r="L26" s="269"/>
      <c r="M26" s="269"/>
      <c r="N26" s="269"/>
      <c r="O26" s="302">
        <v>120000</v>
      </c>
      <c r="P26" s="269"/>
      <c r="Q26" s="269">
        <f>R26+S26</f>
        <v>0</v>
      </c>
      <c r="R26" s="269"/>
      <c r="S26" s="270">
        <f>T26+U26+V26</f>
        <v>0</v>
      </c>
      <c r="T26" s="269"/>
      <c r="U26" s="269"/>
      <c r="V26" s="269"/>
      <c r="W26" s="267">
        <f t="shared" si="2"/>
        <v>120000</v>
      </c>
    </row>
    <row r="27" spans="1:23" ht="25.5">
      <c r="A27" s="287" t="s">
        <v>370</v>
      </c>
      <c r="B27" s="288" t="s">
        <v>239</v>
      </c>
      <c r="C27" s="261">
        <f aca="true" t="shared" si="8" ref="C27:W27">C28</f>
        <v>0</v>
      </c>
      <c r="D27" s="289">
        <f t="shared" si="8"/>
        <v>0</v>
      </c>
      <c r="E27" s="289">
        <f t="shared" si="8"/>
        <v>0</v>
      </c>
      <c r="F27" s="289">
        <f t="shared" si="8"/>
        <v>0</v>
      </c>
      <c r="G27" s="289">
        <f t="shared" si="8"/>
        <v>0</v>
      </c>
      <c r="H27" s="289">
        <f t="shared" si="8"/>
        <v>0</v>
      </c>
      <c r="I27" s="289">
        <f t="shared" si="8"/>
        <v>0</v>
      </c>
      <c r="J27" s="289">
        <f t="shared" si="8"/>
        <v>0</v>
      </c>
      <c r="K27" s="289">
        <f t="shared" si="8"/>
        <v>0</v>
      </c>
      <c r="L27" s="289">
        <f t="shared" si="8"/>
        <v>0</v>
      </c>
      <c r="M27" s="289">
        <f t="shared" si="8"/>
        <v>0</v>
      </c>
      <c r="N27" s="289">
        <f t="shared" si="8"/>
        <v>0</v>
      </c>
      <c r="O27" s="289">
        <f t="shared" si="8"/>
        <v>0</v>
      </c>
      <c r="P27" s="289">
        <f t="shared" si="8"/>
        <v>50000</v>
      </c>
      <c r="Q27" s="289">
        <f t="shared" si="8"/>
        <v>0</v>
      </c>
      <c r="R27" s="289">
        <f t="shared" si="8"/>
        <v>0</v>
      </c>
      <c r="S27" s="289">
        <f t="shared" si="8"/>
        <v>0</v>
      </c>
      <c r="T27" s="289">
        <f t="shared" si="8"/>
        <v>0</v>
      </c>
      <c r="U27" s="289">
        <f t="shared" si="8"/>
        <v>0</v>
      </c>
      <c r="V27" s="289">
        <f t="shared" si="8"/>
        <v>0</v>
      </c>
      <c r="W27" s="289">
        <f t="shared" si="8"/>
        <v>50000</v>
      </c>
    </row>
    <row r="28" spans="1:23" ht="12.75">
      <c r="A28" s="303" t="s">
        <v>40</v>
      </c>
      <c r="B28" s="304" t="s">
        <v>37</v>
      </c>
      <c r="C28" s="266">
        <f>D28+E28</f>
        <v>0</v>
      </c>
      <c r="D28" s="267"/>
      <c r="E28" s="268"/>
      <c r="F28" s="267">
        <f>G28+H28+I28+J28+K28+L28</f>
        <v>0</v>
      </c>
      <c r="G28" s="269"/>
      <c r="H28" s="269"/>
      <c r="I28" s="269"/>
      <c r="J28" s="269"/>
      <c r="K28" s="269"/>
      <c r="L28" s="269"/>
      <c r="M28" s="269"/>
      <c r="N28" s="269"/>
      <c r="O28" s="302"/>
      <c r="P28" s="269">
        <v>50000</v>
      </c>
      <c r="Q28" s="269">
        <f>R28+S28</f>
        <v>0</v>
      </c>
      <c r="R28" s="269"/>
      <c r="S28" s="270">
        <f>T28+U28+V28</f>
        <v>0</v>
      </c>
      <c r="T28" s="269"/>
      <c r="U28" s="269"/>
      <c r="V28" s="269"/>
      <c r="W28" s="267">
        <f t="shared" si="2"/>
        <v>50000</v>
      </c>
    </row>
    <row r="29" spans="1:23" ht="25.5">
      <c r="A29" s="305" t="s">
        <v>371</v>
      </c>
      <c r="B29" s="306" t="s">
        <v>372</v>
      </c>
      <c r="C29" s="307">
        <f aca="true" t="shared" si="9" ref="C29:W29">C30</f>
        <v>0</v>
      </c>
      <c r="D29" s="308">
        <f t="shared" si="9"/>
        <v>0</v>
      </c>
      <c r="E29" s="308">
        <f t="shared" si="9"/>
        <v>0</v>
      </c>
      <c r="F29" s="308">
        <f t="shared" si="9"/>
        <v>0</v>
      </c>
      <c r="G29" s="308">
        <f t="shared" si="9"/>
        <v>0</v>
      </c>
      <c r="H29" s="308">
        <f t="shared" si="9"/>
        <v>0</v>
      </c>
      <c r="I29" s="308">
        <f t="shared" si="9"/>
        <v>0</v>
      </c>
      <c r="J29" s="308">
        <f t="shared" si="9"/>
        <v>0</v>
      </c>
      <c r="K29" s="308">
        <f t="shared" si="9"/>
        <v>0</v>
      </c>
      <c r="L29" s="308">
        <f t="shared" si="9"/>
        <v>0</v>
      </c>
      <c r="M29" s="308">
        <f t="shared" si="9"/>
        <v>0</v>
      </c>
      <c r="N29" s="308">
        <f t="shared" si="9"/>
        <v>171000</v>
      </c>
      <c r="O29" s="308">
        <f t="shared" si="9"/>
        <v>0</v>
      </c>
      <c r="P29" s="308">
        <f t="shared" si="9"/>
        <v>0</v>
      </c>
      <c r="Q29" s="308">
        <f t="shared" si="9"/>
        <v>0</v>
      </c>
      <c r="R29" s="308">
        <f t="shared" si="9"/>
        <v>0</v>
      </c>
      <c r="S29" s="309">
        <f t="shared" si="9"/>
        <v>0</v>
      </c>
      <c r="T29" s="308">
        <f t="shared" si="9"/>
        <v>0</v>
      </c>
      <c r="U29" s="308">
        <f t="shared" si="9"/>
        <v>0</v>
      </c>
      <c r="V29" s="308">
        <f t="shared" si="9"/>
        <v>0</v>
      </c>
      <c r="W29" s="308">
        <f t="shared" si="9"/>
        <v>171000</v>
      </c>
    </row>
    <row r="30" spans="1:23" ht="12.75">
      <c r="A30" s="310" t="s">
        <v>373</v>
      </c>
      <c r="B30" s="311" t="s">
        <v>374</v>
      </c>
      <c r="C30" s="312">
        <f>D30+E30</f>
        <v>0</v>
      </c>
      <c r="D30" s="313"/>
      <c r="E30" s="314"/>
      <c r="F30" s="267">
        <f>G30+H30+I30+J30+K30+L30</f>
        <v>0</v>
      </c>
      <c r="G30" s="313"/>
      <c r="H30" s="315"/>
      <c r="I30" s="315"/>
      <c r="J30" s="315"/>
      <c r="K30" s="315"/>
      <c r="L30" s="315"/>
      <c r="M30" s="315"/>
      <c r="N30" s="315">
        <v>171000</v>
      </c>
      <c r="O30" s="315"/>
      <c r="P30" s="269"/>
      <c r="Q30" s="269">
        <f>R30+S30</f>
        <v>0</v>
      </c>
      <c r="R30" s="316"/>
      <c r="S30" s="270">
        <f>T30+U30+V30</f>
        <v>0</v>
      </c>
      <c r="T30" s="316"/>
      <c r="U30" s="316"/>
      <c r="V30" s="316"/>
      <c r="W30" s="267">
        <f t="shared" si="2"/>
        <v>171000</v>
      </c>
    </row>
    <row r="31" spans="1:23" ht="12.75">
      <c r="A31" s="317"/>
      <c r="B31" s="318" t="s">
        <v>375</v>
      </c>
      <c r="C31" s="307">
        <f aca="true" t="shared" si="10" ref="C31:W31">C4+C13+C15+C19+C23+C25+C27+C29</f>
        <v>4066000</v>
      </c>
      <c r="D31" s="307">
        <f t="shared" si="10"/>
        <v>3122900</v>
      </c>
      <c r="E31" s="307">
        <f t="shared" si="10"/>
        <v>943100</v>
      </c>
      <c r="F31" s="307">
        <f t="shared" si="10"/>
        <v>4207100</v>
      </c>
      <c r="G31" s="307">
        <f t="shared" si="10"/>
        <v>13300</v>
      </c>
      <c r="H31" s="307">
        <f t="shared" si="10"/>
        <v>3200</v>
      </c>
      <c r="I31" s="307">
        <f t="shared" si="10"/>
        <v>360000</v>
      </c>
      <c r="J31" s="307">
        <f t="shared" si="10"/>
        <v>0</v>
      </c>
      <c r="K31" s="307">
        <f t="shared" si="10"/>
        <v>3799300</v>
      </c>
      <c r="L31" s="307">
        <f t="shared" si="10"/>
        <v>31300</v>
      </c>
      <c r="M31" s="307">
        <f t="shared" si="10"/>
        <v>0</v>
      </c>
      <c r="N31" s="307">
        <f t="shared" si="10"/>
        <v>171000</v>
      </c>
      <c r="O31" s="307">
        <f t="shared" si="10"/>
        <v>120000</v>
      </c>
      <c r="P31" s="307">
        <f t="shared" si="10"/>
        <v>98000</v>
      </c>
      <c r="Q31" s="307">
        <f t="shared" si="10"/>
        <v>1225100</v>
      </c>
      <c r="R31" s="307">
        <f t="shared" si="10"/>
        <v>926400</v>
      </c>
      <c r="S31" s="307">
        <f t="shared" si="10"/>
        <v>298700</v>
      </c>
      <c r="T31" s="307">
        <f t="shared" si="10"/>
        <v>230000</v>
      </c>
      <c r="U31" s="307">
        <f t="shared" si="10"/>
        <v>14200</v>
      </c>
      <c r="V31" s="307">
        <f t="shared" si="10"/>
        <v>54500</v>
      </c>
      <c r="W31" s="307">
        <f t="shared" si="10"/>
        <v>9887200</v>
      </c>
    </row>
    <row r="32" spans="1:23" ht="12.75">
      <c r="A32" s="310"/>
      <c r="B32" s="311" t="s">
        <v>376</v>
      </c>
      <c r="C32" s="319">
        <f>D32+E32</f>
        <v>0</v>
      </c>
      <c r="D32" s="320"/>
      <c r="E32" s="321"/>
      <c r="F32" s="267">
        <f>G32+H32+I32+J32+K32+L32</f>
        <v>0</v>
      </c>
      <c r="G32" s="320"/>
      <c r="H32" s="322"/>
      <c r="I32" s="322"/>
      <c r="J32" s="322"/>
      <c r="K32" s="322"/>
      <c r="L32" s="322"/>
      <c r="M32" s="322"/>
      <c r="N32" s="322">
        <f>N30</f>
        <v>171000</v>
      </c>
      <c r="O32" s="322"/>
      <c r="P32" s="269"/>
      <c r="Q32" s="267">
        <f>R32+T32+U32+V32</f>
        <v>0</v>
      </c>
      <c r="R32" s="323"/>
      <c r="S32" s="324"/>
      <c r="T32" s="323"/>
      <c r="U32" s="323"/>
      <c r="V32" s="323"/>
      <c r="W32" s="267">
        <f t="shared" si="2"/>
        <v>171000</v>
      </c>
    </row>
    <row r="33" spans="1:23" ht="12.75">
      <c r="A33" s="325"/>
      <c r="B33" s="326" t="s">
        <v>377</v>
      </c>
      <c r="C33" s="327">
        <f aca="true" t="shared" si="11" ref="C33:W33">C31-C32</f>
        <v>4066000</v>
      </c>
      <c r="D33" s="328">
        <f t="shared" si="11"/>
        <v>3122900</v>
      </c>
      <c r="E33" s="328">
        <f t="shared" si="11"/>
        <v>943100</v>
      </c>
      <c r="F33" s="328">
        <f t="shared" si="11"/>
        <v>4207100</v>
      </c>
      <c r="G33" s="328">
        <f t="shared" si="11"/>
        <v>13300</v>
      </c>
      <c r="H33" s="328">
        <f t="shared" si="11"/>
        <v>3200</v>
      </c>
      <c r="I33" s="328">
        <f t="shared" si="11"/>
        <v>360000</v>
      </c>
      <c r="J33" s="328">
        <f t="shared" si="11"/>
        <v>0</v>
      </c>
      <c r="K33" s="328">
        <f t="shared" si="11"/>
        <v>3799300</v>
      </c>
      <c r="L33" s="328">
        <f t="shared" si="11"/>
        <v>31300</v>
      </c>
      <c r="M33" s="328">
        <f t="shared" si="11"/>
        <v>0</v>
      </c>
      <c r="N33" s="328">
        <f t="shared" si="11"/>
        <v>0</v>
      </c>
      <c r="O33" s="328">
        <f t="shared" si="11"/>
        <v>120000</v>
      </c>
      <c r="P33" s="328">
        <f t="shared" si="11"/>
        <v>98000</v>
      </c>
      <c r="Q33" s="328">
        <f t="shared" si="11"/>
        <v>1225100</v>
      </c>
      <c r="R33" s="328">
        <f t="shared" si="11"/>
        <v>926400</v>
      </c>
      <c r="S33" s="329">
        <f t="shared" si="11"/>
        <v>298700</v>
      </c>
      <c r="T33" s="328">
        <f t="shared" si="11"/>
        <v>230000</v>
      </c>
      <c r="U33" s="328">
        <f t="shared" si="11"/>
        <v>14200</v>
      </c>
      <c r="V33" s="328">
        <f t="shared" si="11"/>
        <v>54500</v>
      </c>
      <c r="W33" s="328">
        <f t="shared" si="11"/>
        <v>9716200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xSplit="3" ySplit="5" topLeftCell="O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22" sqref="R22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4" width="10.375" style="0" customWidth="1"/>
    <col min="5" max="5" width="10.625" style="0" customWidth="1"/>
    <col min="6" max="6" width="11.00390625" style="0" customWidth="1"/>
    <col min="8" max="8" width="10.25390625" style="0" customWidth="1"/>
    <col min="9" max="9" width="9.625" style="0" bestFit="1" customWidth="1"/>
    <col min="10" max="10" width="10.375" style="0" customWidth="1"/>
    <col min="11" max="11" width="10.25390625" style="0" customWidth="1"/>
    <col min="12" max="12" width="10.75390625" style="0" customWidth="1"/>
    <col min="13" max="13" width="10.25390625" style="0" customWidth="1"/>
    <col min="14" max="14" width="9.625" style="0" bestFit="1" customWidth="1"/>
    <col min="15" max="15" width="10.25390625" style="0" customWidth="1"/>
    <col min="16" max="16" width="10.75390625" style="0" customWidth="1"/>
    <col min="17" max="17" width="10.625" style="0" bestFit="1" customWidth="1"/>
    <col min="18" max="18" width="10.875" style="0" customWidth="1"/>
    <col min="19" max="19" width="10.75390625" style="0" customWidth="1"/>
    <col min="20" max="20" width="10.625" style="0" customWidth="1"/>
    <col min="21" max="21" width="9.875" style="0" customWidth="1"/>
    <col min="22" max="22" width="11.25390625" style="0" customWidth="1"/>
    <col min="23" max="23" width="12.125" style="0" customWidth="1"/>
  </cols>
  <sheetData>
    <row r="1" spans="1:22" ht="12.75">
      <c r="A1" s="248" t="s">
        <v>325</v>
      </c>
      <c r="C1" s="249"/>
      <c r="D1" s="250" t="s">
        <v>380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3" ht="12.75">
      <c r="A2" s="251"/>
      <c r="B2" s="251"/>
      <c r="C2" s="252">
        <v>210</v>
      </c>
      <c r="D2" s="253">
        <v>211</v>
      </c>
      <c r="E2" s="253">
        <v>213</v>
      </c>
      <c r="F2" s="253">
        <v>220</v>
      </c>
      <c r="G2" s="253">
        <v>221</v>
      </c>
      <c r="H2" s="253">
        <v>222</v>
      </c>
      <c r="I2" s="253">
        <v>223</v>
      </c>
      <c r="J2" s="253">
        <v>224</v>
      </c>
      <c r="K2" s="253">
        <v>225</v>
      </c>
      <c r="L2" s="253">
        <v>226</v>
      </c>
      <c r="M2" s="253">
        <v>241</v>
      </c>
      <c r="N2" s="253">
        <v>251</v>
      </c>
      <c r="O2" s="253">
        <v>263</v>
      </c>
      <c r="P2" s="253">
        <v>290</v>
      </c>
      <c r="Q2" s="253">
        <v>300</v>
      </c>
      <c r="R2" s="253">
        <v>310</v>
      </c>
      <c r="S2" s="254" t="s">
        <v>326</v>
      </c>
      <c r="T2" s="253" t="s">
        <v>327</v>
      </c>
      <c r="U2" s="253" t="s">
        <v>328</v>
      </c>
      <c r="V2" s="253" t="s">
        <v>329</v>
      </c>
      <c r="W2" s="253" t="s">
        <v>330</v>
      </c>
    </row>
    <row r="3" spans="1:23" ht="12.75">
      <c r="A3" s="255"/>
      <c r="B3" s="255"/>
      <c r="C3" s="256" t="s">
        <v>331</v>
      </c>
      <c r="D3" s="257" t="s">
        <v>331</v>
      </c>
      <c r="E3" s="257" t="s">
        <v>331</v>
      </c>
      <c r="F3" s="257" t="s">
        <v>331</v>
      </c>
      <c r="G3" s="257" t="s">
        <v>331</v>
      </c>
      <c r="H3" s="257" t="s">
        <v>331</v>
      </c>
      <c r="I3" s="257" t="s">
        <v>331</v>
      </c>
      <c r="J3" s="257" t="s">
        <v>331</v>
      </c>
      <c r="K3" s="257" t="s">
        <v>331</v>
      </c>
      <c r="L3" s="257" t="s">
        <v>331</v>
      </c>
      <c r="M3" s="257" t="s">
        <v>331</v>
      </c>
      <c r="N3" s="257" t="s">
        <v>331</v>
      </c>
      <c r="O3" s="257" t="s">
        <v>331</v>
      </c>
      <c r="P3" s="257" t="s">
        <v>331</v>
      </c>
      <c r="Q3" s="257" t="s">
        <v>331</v>
      </c>
      <c r="R3" s="257" t="s">
        <v>331</v>
      </c>
      <c r="S3" s="258" t="s">
        <v>331</v>
      </c>
      <c r="T3" s="257" t="s">
        <v>331</v>
      </c>
      <c r="U3" s="257" t="s">
        <v>331</v>
      </c>
      <c r="V3" s="257" t="s">
        <v>331</v>
      </c>
      <c r="W3" s="257" t="s">
        <v>331</v>
      </c>
    </row>
    <row r="4" spans="1:23" ht="25.5">
      <c r="A4" s="259" t="s">
        <v>332</v>
      </c>
      <c r="B4" s="260" t="s">
        <v>333</v>
      </c>
      <c r="C4" s="261">
        <f aca="true" t="shared" si="0" ref="C4:W4">C5+C6+C11+C12</f>
        <v>3000000</v>
      </c>
      <c r="D4" s="262">
        <f t="shared" si="0"/>
        <v>2304100</v>
      </c>
      <c r="E4" s="262">
        <f t="shared" si="0"/>
        <v>695900</v>
      </c>
      <c r="F4" s="262">
        <f t="shared" si="0"/>
        <v>113840</v>
      </c>
      <c r="G4" s="262">
        <f t="shared" si="0"/>
        <v>10040</v>
      </c>
      <c r="H4" s="262">
        <f t="shared" si="0"/>
        <v>0</v>
      </c>
      <c r="I4" s="262">
        <f t="shared" si="0"/>
        <v>100000</v>
      </c>
      <c r="J4" s="262">
        <f t="shared" si="0"/>
        <v>0</v>
      </c>
      <c r="K4" s="262">
        <f t="shared" si="0"/>
        <v>1000</v>
      </c>
      <c r="L4" s="262">
        <f t="shared" si="0"/>
        <v>2800</v>
      </c>
      <c r="M4" s="262">
        <f t="shared" si="0"/>
        <v>0</v>
      </c>
      <c r="N4" s="262">
        <f t="shared" si="0"/>
        <v>0</v>
      </c>
      <c r="O4" s="262">
        <f t="shared" si="0"/>
        <v>0</v>
      </c>
      <c r="P4" s="262">
        <f t="shared" si="0"/>
        <v>48000</v>
      </c>
      <c r="Q4" s="262">
        <f t="shared" si="0"/>
        <v>143700</v>
      </c>
      <c r="R4" s="262">
        <f t="shared" si="0"/>
        <v>0</v>
      </c>
      <c r="S4" s="263">
        <f t="shared" si="0"/>
        <v>143700</v>
      </c>
      <c r="T4" s="262">
        <f t="shared" si="0"/>
        <v>130000</v>
      </c>
      <c r="U4" s="262">
        <f t="shared" si="0"/>
        <v>9200</v>
      </c>
      <c r="V4" s="262">
        <f t="shared" si="0"/>
        <v>4500</v>
      </c>
      <c r="W4" s="262">
        <f t="shared" si="0"/>
        <v>3305540</v>
      </c>
    </row>
    <row r="5" spans="1:23" ht="12.75">
      <c r="A5" s="264" t="s">
        <v>334</v>
      </c>
      <c r="B5" s="265" t="s">
        <v>335</v>
      </c>
      <c r="C5" s="266">
        <f>D5+E5</f>
        <v>297300</v>
      </c>
      <c r="D5" s="267">
        <v>228300</v>
      </c>
      <c r="E5" s="268">
        <v>69000</v>
      </c>
      <c r="F5" s="267">
        <f>G5+H5+I5+J5+K5+L5</f>
        <v>0</v>
      </c>
      <c r="G5" s="267"/>
      <c r="H5" s="269"/>
      <c r="I5" s="269"/>
      <c r="J5" s="269"/>
      <c r="K5" s="269"/>
      <c r="L5" s="269"/>
      <c r="M5" s="269"/>
      <c r="N5" s="269"/>
      <c r="O5" s="269"/>
      <c r="P5" s="269"/>
      <c r="Q5" s="269">
        <f aca="true" t="shared" si="1" ref="Q5:Q12">R5+S5</f>
        <v>0</v>
      </c>
      <c r="R5" s="269"/>
      <c r="S5" s="270">
        <f>T5+U5+V5</f>
        <v>0</v>
      </c>
      <c r="T5" s="269"/>
      <c r="U5" s="269"/>
      <c r="V5" s="269"/>
      <c r="W5" s="267">
        <f>C5+F5+M5+N5+O5+P5+Q5</f>
        <v>297300</v>
      </c>
    </row>
    <row r="6" spans="1:23" ht="12.75">
      <c r="A6" s="264" t="s">
        <v>336</v>
      </c>
      <c r="B6" s="265" t="s">
        <v>337</v>
      </c>
      <c r="C6" s="266">
        <f>D6+E6</f>
        <v>2702700</v>
      </c>
      <c r="D6" s="267">
        <f>930300+1983300+228000+300-503500-562600</f>
        <v>2075800</v>
      </c>
      <c r="E6" s="268">
        <f>948800-152000-169900</f>
        <v>626900</v>
      </c>
      <c r="F6" s="267">
        <f>G6+H6+I6+J6+K6+L6</f>
        <v>113840</v>
      </c>
      <c r="G6" s="267">
        <f>G7</f>
        <v>10040</v>
      </c>
      <c r="H6" s="267">
        <f>0</f>
        <v>0</v>
      </c>
      <c r="I6" s="267">
        <v>100000</v>
      </c>
      <c r="J6" s="269">
        <f>0</f>
        <v>0</v>
      </c>
      <c r="K6" s="269">
        <v>1000</v>
      </c>
      <c r="L6" s="269">
        <v>2800</v>
      </c>
      <c r="M6" s="267"/>
      <c r="N6" s="267"/>
      <c r="O6" s="267"/>
      <c r="P6" s="269">
        <v>0</v>
      </c>
      <c r="Q6" s="269">
        <f t="shared" si="1"/>
        <v>143000</v>
      </c>
      <c r="R6" s="269"/>
      <c r="S6" s="270">
        <f>T6+U6+V6</f>
        <v>143000</v>
      </c>
      <c r="T6" s="269">
        <v>130000</v>
      </c>
      <c r="U6" s="269">
        <v>8500</v>
      </c>
      <c r="V6" s="269">
        <v>4500</v>
      </c>
      <c r="W6" s="267">
        <f aca="true" t="shared" si="2" ref="W6:W32">C6+F6+M6+N6+O6+P6+Q6</f>
        <v>2959540</v>
      </c>
    </row>
    <row r="7" spans="1:23" ht="12.75">
      <c r="A7" s="264"/>
      <c r="B7" s="265">
        <v>244</v>
      </c>
      <c r="C7" s="266"/>
      <c r="D7" s="267"/>
      <c r="E7" s="268"/>
      <c r="F7" s="267">
        <f>G7+H7+I7+J7+K7+L7</f>
        <v>113840</v>
      </c>
      <c r="G7" s="267">
        <f>10000+40</f>
        <v>10040</v>
      </c>
      <c r="H7" s="267">
        <f>0</f>
        <v>0</v>
      </c>
      <c r="I7" s="267">
        <v>100000</v>
      </c>
      <c r="J7" s="269">
        <f>0</f>
        <v>0</v>
      </c>
      <c r="K7" s="269">
        <v>1000</v>
      </c>
      <c r="L7" s="269">
        <v>2800</v>
      </c>
      <c r="M7" s="267"/>
      <c r="N7" s="267"/>
      <c r="O7" s="267"/>
      <c r="P7" s="269">
        <v>0</v>
      </c>
      <c r="Q7" s="269">
        <f t="shared" si="1"/>
        <v>143000</v>
      </c>
      <c r="R7" s="269"/>
      <c r="S7" s="270">
        <f>T7+U7+V7</f>
        <v>143000</v>
      </c>
      <c r="T7" s="269">
        <v>130000</v>
      </c>
      <c r="U7" s="269">
        <v>8500</v>
      </c>
      <c r="V7" s="269">
        <v>4500</v>
      </c>
      <c r="W7" s="267">
        <f t="shared" si="2"/>
        <v>256840</v>
      </c>
    </row>
    <row r="8" spans="1:23" ht="12.75">
      <c r="A8" s="264"/>
      <c r="B8" s="265">
        <v>851</v>
      </c>
      <c r="C8" s="266"/>
      <c r="D8" s="267"/>
      <c r="E8" s="268"/>
      <c r="F8" s="267"/>
      <c r="G8" s="267"/>
      <c r="H8" s="267"/>
      <c r="I8" s="267"/>
      <c r="J8" s="269"/>
      <c r="K8" s="269"/>
      <c r="L8" s="269"/>
      <c r="M8" s="267"/>
      <c r="N8" s="267"/>
      <c r="O8" s="267"/>
      <c r="P8" s="269">
        <v>0</v>
      </c>
      <c r="Q8" s="269">
        <f t="shared" si="1"/>
        <v>0</v>
      </c>
      <c r="R8" s="269"/>
      <c r="S8" s="270"/>
      <c r="T8" s="269"/>
      <c r="U8" s="269"/>
      <c r="V8" s="269"/>
      <c r="W8" s="267">
        <f t="shared" si="2"/>
        <v>0</v>
      </c>
    </row>
    <row r="9" spans="1:23" ht="12.75">
      <c r="A9" s="264"/>
      <c r="B9" s="265">
        <v>852</v>
      </c>
      <c r="C9" s="266"/>
      <c r="D9" s="267"/>
      <c r="E9" s="268"/>
      <c r="F9" s="267"/>
      <c r="G9" s="267"/>
      <c r="H9" s="267"/>
      <c r="I9" s="267"/>
      <c r="J9" s="269"/>
      <c r="K9" s="269"/>
      <c r="L9" s="269"/>
      <c r="M9" s="267"/>
      <c r="N9" s="267"/>
      <c r="O9" s="267"/>
      <c r="P9" s="269">
        <v>0</v>
      </c>
      <c r="Q9" s="269">
        <f t="shared" si="1"/>
        <v>0</v>
      </c>
      <c r="R9" s="269"/>
      <c r="S9" s="270"/>
      <c r="T9" s="269"/>
      <c r="U9" s="269"/>
      <c r="V9" s="269"/>
      <c r="W9" s="267">
        <f t="shared" si="2"/>
        <v>0</v>
      </c>
    </row>
    <row r="10" spans="1:23" ht="12.75">
      <c r="A10" s="264"/>
      <c r="B10" s="265">
        <v>853</v>
      </c>
      <c r="C10" s="266"/>
      <c r="D10" s="267"/>
      <c r="E10" s="268"/>
      <c r="F10" s="267"/>
      <c r="G10" s="267"/>
      <c r="H10" s="267"/>
      <c r="I10" s="267"/>
      <c r="J10" s="269"/>
      <c r="K10" s="269"/>
      <c r="L10" s="269"/>
      <c r="M10" s="267"/>
      <c r="N10" s="267"/>
      <c r="O10" s="267"/>
      <c r="P10" s="269">
        <v>0</v>
      </c>
      <c r="Q10" s="269">
        <f t="shared" si="1"/>
        <v>0</v>
      </c>
      <c r="R10" s="269"/>
      <c r="S10" s="270"/>
      <c r="T10" s="269"/>
      <c r="U10" s="269"/>
      <c r="V10" s="269"/>
      <c r="W10" s="267">
        <f t="shared" si="2"/>
        <v>0</v>
      </c>
    </row>
    <row r="11" spans="1:23" ht="12.75">
      <c r="A11" s="264" t="s">
        <v>338</v>
      </c>
      <c r="B11" s="265" t="s">
        <v>339</v>
      </c>
      <c r="C11" s="266">
        <f>D11+E11</f>
        <v>0</v>
      </c>
      <c r="D11" s="267"/>
      <c r="E11" s="267"/>
      <c r="F11" s="267">
        <f>G11+H11+I11+J11+K11+L11</f>
        <v>0</v>
      </c>
      <c r="G11" s="267"/>
      <c r="H11" s="267"/>
      <c r="I11" s="267"/>
      <c r="J11" s="269"/>
      <c r="K11" s="269"/>
      <c r="L11" s="269"/>
      <c r="M11" s="267"/>
      <c r="N11" s="267"/>
      <c r="O11" s="267"/>
      <c r="P11" s="269">
        <v>48000</v>
      </c>
      <c r="Q11" s="269">
        <f t="shared" si="1"/>
        <v>0</v>
      </c>
      <c r="R11" s="267">
        <v>0</v>
      </c>
      <c r="S11" s="270">
        <f>T11+U11+V11</f>
        <v>0</v>
      </c>
      <c r="T11" s="267">
        <v>0</v>
      </c>
      <c r="U11" s="267">
        <v>0</v>
      </c>
      <c r="V11" s="267">
        <v>0</v>
      </c>
      <c r="W11" s="267">
        <f t="shared" si="2"/>
        <v>48000</v>
      </c>
    </row>
    <row r="12" spans="1:23" ht="38.25">
      <c r="A12" s="264" t="s">
        <v>340</v>
      </c>
      <c r="B12" s="271" t="s">
        <v>341</v>
      </c>
      <c r="C12" s="266">
        <f>D12+E12</f>
        <v>0</v>
      </c>
      <c r="D12" s="267"/>
      <c r="E12" s="267"/>
      <c r="F12" s="267">
        <f>G12+H12+I12+J12+K12+L12</f>
        <v>0</v>
      </c>
      <c r="G12" s="267"/>
      <c r="H12" s="267"/>
      <c r="I12" s="267"/>
      <c r="J12" s="269"/>
      <c r="K12" s="269"/>
      <c r="L12" s="269">
        <v>0</v>
      </c>
      <c r="M12" s="267"/>
      <c r="N12" s="267"/>
      <c r="O12" s="267"/>
      <c r="P12" s="269"/>
      <c r="Q12" s="269">
        <f t="shared" si="1"/>
        <v>700</v>
      </c>
      <c r="R12" s="269"/>
      <c r="S12" s="270">
        <f>T12+U12+V12</f>
        <v>700</v>
      </c>
      <c r="T12" s="269">
        <f>20000-20000</f>
        <v>0</v>
      </c>
      <c r="U12" s="269">
        <v>700</v>
      </c>
      <c r="V12" s="269"/>
      <c r="W12" s="267">
        <f t="shared" si="2"/>
        <v>700</v>
      </c>
    </row>
    <row r="13" spans="1:23" ht="12.75">
      <c r="A13" s="272" t="s">
        <v>342</v>
      </c>
      <c r="B13" s="273" t="s">
        <v>343</v>
      </c>
      <c r="C13" s="261">
        <f>SUM(C14)</f>
        <v>282000</v>
      </c>
      <c r="D13" s="274">
        <f aca="true" t="shared" si="3" ref="D13:V13">D14</f>
        <v>216600</v>
      </c>
      <c r="E13" s="274">
        <f t="shared" si="3"/>
        <v>65400</v>
      </c>
      <c r="F13" s="274">
        <f t="shared" si="3"/>
        <v>3200</v>
      </c>
      <c r="G13" s="274">
        <f t="shared" si="3"/>
        <v>0</v>
      </c>
      <c r="H13" s="274">
        <f t="shared" si="3"/>
        <v>3200</v>
      </c>
      <c r="I13" s="274">
        <f t="shared" si="3"/>
        <v>0</v>
      </c>
      <c r="J13" s="274">
        <f t="shared" si="3"/>
        <v>0</v>
      </c>
      <c r="K13" s="274">
        <f t="shared" si="3"/>
        <v>0</v>
      </c>
      <c r="L13" s="274">
        <f t="shared" si="3"/>
        <v>0</v>
      </c>
      <c r="M13" s="274">
        <f t="shared" si="3"/>
        <v>0</v>
      </c>
      <c r="N13" s="274">
        <f t="shared" si="3"/>
        <v>0</v>
      </c>
      <c r="O13" s="274">
        <f t="shared" si="3"/>
        <v>0</v>
      </c>
      <c r="P13" s="274">
        <f t="shared" si="3"/>
        <v>0</v>
      </c>
      <c r="Q13" s="274">
        <f t="shared" si="3"/>
        <v>0</v>
      </c>
      <c r="R13" s="274">
        <f t="shared" si="3"/>
        <v>0</v>
      </c>
      <c r="S13" s="275">
        <f t="shared" si="3"/>
        <v>0</v>
      </c>
      <c r="T13" s="274">
        <f t="shared" si="3"/>
        <v>0</v>
      </c>
      <c r="U13" s="274">
        <f t="shared" si="3"/>
        <v>0</v>
      </c>
      <c r="V13" s="274">
        <f t="shared" si="3"/>
        <v>0</v>
      </c>
      <c r="W13" s="274">
        <f>D13+E13+G13+I13+K13+L13+P13+R13+T13+U13+H13+N13+O13+J13</f>
        <v>285200</v>
      </c>
    </row>
    <row r="14" spans="1:23" ht="38.25">
      <c r="A14" s="276" t="s">
        <v>344</v>
      </c>
      <c r="B14" s="277" t="s">
        <v>345</v>
      </c>
      <c r="C14" s="278">
        <f>D14+E14</f>
        <v>282000</v>
      </c>
      <c r="D14" s="279">
        <v>216600</v>
      </c>
      <c r="E14" s="279">
        <v>65400</v>
      </c>
      <c r="F14" s="267">
        <f>G14+H14+I14+J14+K14+L14</f>
        <v>3200</v>
      </c>
      <c r="G14" s="279">
        <v>0</v>
      </c>
      <c r="H14" s="279">
        <v>3200</v>
      </c>
      <c r="I14" s="279"/>
      <c r="J14" s="279">
        <v>0</v>
      </c>
      <c r="K14" s="279"/>
      <c r="L14" s="279"/>
      <c r="M14" s="279"/>
      <c r="N14" s="279"/>
      <c r="O14" s="279"/>
      <c r="P14" s="269"/>
      <c r="Q14" s="269">
        <f>R14+S14</f>
        <v>0</v>
      </c>
      <c r="R14" s="279"/>
      <c r="S14" s="270">
        <f>T14+U14+V14</f>
        <v>0</v>
      </c>
      <c r="T14" s="280"/>
      <c r="U14" s="280"/>
      <c r="V14" s="280"/>
      <c r="W14" s="267">
        <f t="shared" si="2"/>
        <v>285200</v>
      </c>
    </row>
    <row r="15" spans="1:23" ht="25.5">
      <c r="A15" s="281" t="s">
        <v>346</v>
      </c>
      <c r="B15" s="282" t="s">
        <v>347</v>
      </c>
      <c r="C15" s="261">
        <f aca="true" t="shared" si="4" ref="C15:W15">C16+C17+C18</f>
        <v>64000</v>
      </c>
      <c r="D15" s="283">
        <f t="shared" si="4"/>
        <v>49200</v>
      </c>
      <c r="E15" s="283">
        <f t="shared" si="4"/>
        <v>14800</v>
      </c>
      <c r="F15" s="283">
        <f t="shared" si="4"/>
        <v>3990500</v>
      </c>
      <c r="G15" s="283">
        <f t="shared" si="4"/>
        <v>3300</v>
      </c>
      <c r="H15" s="283">
        <f t="shared" si="4"/>
        <v>0</v>
      </c>
      <c r="I15" s="283">
        <f t="shared" si="4"/>
        <v>0</v>
      </c>
      <c r="J15" s="283">
        <f t="shared" si="4"/>
        <v>0</v>
      </c>
      <c r="K15" s="283">
        <f t="shared" si="4"/>
        <v>3987200</v>
      </c>
      <c r="L15" s="283">
        <f t="shared" si="4"/>
        <v>0</v>
      </c>
      <c r="M15" s="283">
        <f t="shared" si="4"/>
        <v>0</v>
      </c>
      <c r="N15" s="283">
        <f t="shared" si="4"/>
        <v>0</v>
      </c>
      <c r="O15" s="283">
        <f t="shared" si="4"/>
        <v>0</v>
      </c>
      <c r="P15" s="283">
        <f t="shared" si="4"/>
        <v>0</v>
      </c>
      <c r="Q15" s="283">
        <f t="shared" si="4"/>
        <v>0</v>
      </c>
      <c r="R15" s="283">
        <f t="shared" si="4"/>
        <v>0</v>
      </c>
      <c r="S15" s="283">
        <f t="shared" si="4"/>
        <v>0</v>
      </c>
      <c r="T15" s="283">
        <f t="shared" si="4"/>
        <v>0</v>
      </c>
      <c r="U15" s="283">
        <f t="shared" si="4"/>
        <v>0</v>
      </c>
      <c r="V15" s="283">
        <f t="shared" si="4"/>
        <v>0</v>
      </c>
      <c r="W15" s="283">
        <f t="shared" si="4"/>
        <v>4054500</v>
      </c>
    </row>
    <row r="16" spans="1:23" ht="25.5">
      <c r="A16" s="276" t="s">
        <v>348</v>
      </c>
      <c r="B16" s="284" t="s">
        <v>349</v>
      </c>
      <c r="C16" s="278">
        <f>D16+E16</f>
        <v>64000</v>
      </c>
      <c r="D16" s="279">
        <f>49200</f>
        <v>49200</v>
      </c>
      <c r="E16" s="279">
        <v>14800</v>
      </c>
      <c r="F16" s="267">
        <f>G16+H16+I16+J16+K16+L16</f>
        <v>3300</v>
      </c>
      <c r="G16" s="279">
        <v>3300</v>
      </c>
      <c r="H16" s="279"/>
      <c r="I16" s="279"/>
      <c r="J16" s="279"/>
      <c r="K16" s="279"/>
      <c r="L16" s="279"/>
      <c r="M16" s="279"/>
      <c r="N16" s="279"/>
      <c r="O16" s="279"/>
      <c r="P16" s="269"/>
      <c r="Q16" s="269">
        <f>R16+S16</f>
        <v>0</v>
      </c>
      <c r="R16" s="279"/>
      <c r="S16" s="270">
        <f>T16+U16+V16</f>
        <v>0</v>
      </c>
      <c r="T16" s="279"/>
      <c r="U16" s="279"/>
      <c r="V16" s="279"/>
      <c r="W16" s="267">
        <f t="shared" si="2"/>
        <v>67300</v>
      </c>
    </row>
    <row r="17" spans="1:23" ht="12.75">
      <c r="A17" s="264" t="s">
        <v>350</v>
      </c>
      <c r="B17" s="285" t="s">
        <v>351</v>
      </c>
      <c r="C17" s="266">
        <f>D17+E17</f>
        <v>0</v>
      </c>
      <c r="D17" s="267"/>
      <c r="E17" s="267"/>
      <c r="F17" s="267">
        <f>G17+H17+I17+J17+K17+L17</f>
        <v>3987200</v>
      </c>
      <c r="G17" s="267"/>
      <c r="H17" s="267"/>
      <c r="I17" s="267"/>
      <c r="J17" s="269"/>
      <c r="K17" s="269">
        <v>3987200</v>
      </c>
      <c r="L17" s="269"/>
      <c r="M17" s="267"/>
      <c r="N17" s="267"/>
      <c r="O17" s="267"/>
      <c r="P17" s="269"/>
      <c r="Q17" s="269">
        <f>R17+S17</f>
        <v>0</v>
      </c>
      <c r="R17" s="269"/>
      <c r="S17" s="270">
        <f>T17+U17+V17</f>
        <v>0</v>
      </c>
      <c r="T17" s="269"/>
      <c r="U17" s="269"/>
      <c r="V17" s="269"/>
      <c r="W17" s="267">
        <f t="shared" si="2"/>
        <v>3987200</v>
      </c>
    </row>
    <row r="18" spans="1:23" ht="25.5">
      <c r="A18" s="264" t="s">
        <v>352</v>
      </c>
      <c r="B18" s="286" t="s">
        <v>353</v>
      </c>
      <c r="C18" s="266">
        <f>D18+E18</f>
        <v>0</v>
      </c>
      <c r="D18" s="267"/>
      <c r="E18" s="267"/>
      <c r="F18" s="267">
        <f>G18+H18+I18+J18+K18+L18</f>
        <v>0</v>
      </c>
      <c r="G18" s="267"/>
      <c r="H18" s="267"/>
      <c r="I18" s="267"/>
      <c r="J18" s="269"/>
      <c r="K18" s="269"/>
      <c r="L18" s="269"/>
      <c r="M18" s="267"/>
      <c r="N18" s="267"/>
      <c r="O18" s="267"/>
      <c r="P18" s="269"/>
      <c r="Q18" s="269">
        <f>R18+S18</f>
        <v>0</v>
      </c>
      <c r="R18" s="269"/>
      <c r="S18" s="270">
        <f>T18+U18+V18</f>
        <v>0</v>
      </c>
      <c r="T18" s="269"/>
      <c r="U18" s="269"/>
      <c r="V18" s="269"/>
      <c r="W18" s="267">
        <f t="shared" si="2"/>
        <v>0</v>
      </c>
    </row>
    <row r="19" spans="1:23" ht="38.25">
      <c r="A19" s="287" t="s">
        <v>354</v>
      </c>
      <c r="B19" s="288" t="s">
        <v>355</v>
      </c>
      <c r="C19" s="261">
        <f aca="true" t="shared" si="5" ref="C19:W19">SUM(C20:C22)</f>
        <v>0</v>
      </c>
      <c r="D19" s="289">
        <f t="shared" si="5"/>
        <v>0</v>
      </c>
      <c r="E19" s="289">
        <f t="shared" si="5"/>
        <v>0</v>
      </c>
      <c r="F19" s="289">
        <f t="shared" si="5"/>
        <v>360000</v>
      </c>
      <c r="G19" s="289">
        <f t="shared" si="5"/>
        <v>0</v>
      </c>
      <c r="H19" s="289">
        <f t="shared" si="5"/>
        <v>0</v>
      </c>
      <c r="I19" s="289">
        <f t="shared" si="5"/>
        <v>260000</v>
      </c>
      <c r="J19" s="289">
        <f t="shared" si="5"/>
        <v>0</v>
      </c>
      <c r="K19" s="289">
        <f t="shared" si="5"/>
        <v>100000</v>
      </c>
      <c r="L19" s="289">
        <f t="shared" si="5"/>
        <v>0</v>
      </c>
      <c r="M19" s="289">
        <f t="shared" si="5"/>
        <v>0</v>
      </c>
      <c r="N19" s="289">
        <f t="shared" si="5"/>
        <v>0</v>
      </c>
      <c r="O19" s="289">
        <f t="shared" si="5"/>
        <v>0</v>
      </c>
      <c r="P19" s="289">
        <f t="shared" si="5"/>
        <v>0</v>
      </c>
      <c r="Q19" s="289">
        <f t="shared" si="5"/>
        <v>1147300</v>
      </c>
      <c r="R19" s="289">
        <f t="shared" si="5"/>
        <v>992300</v>
      </c>
      <c r="S19" s="290">
        <f t="shared" si="5"/>
        <v>155000</v>
      </c>
      <c r="T19" s="289">
        <f t="shared" si="5"/>
        <v>100000</v>
      </c>
      <c r="U19" s="289">
        <f t="shared" si="5"/>
        <v>5000</v>
      </c>
      <c r="V19" s="289">
        <f t="shared" si="5"/>
        <v>50000</v>
      </c>
      <c r="W19" s="289">
        <f t="shared" si="5"/>
        <v>1507300</v>
      </c>
    </row>
    <row r="20" spans="1:23" ht="12.75">
      <c r="A20" s="264" t="s">
        <v>356</v>
      </c>
      <c r="B20" s="285" t="s">
        <v>357</v>
      </c>
      <c r="C20" s="266">
        <f>D20+E20</f>
        <v>0</v>
      </c>
      <c r="D20" s="267"/>
      <c r="E20" s="267"/>
      <c r="F20" s="267"/>
      <c r="G20" s="267"/>
      <c r="H20" s="267"/>
      <c r="I20" s="267"/>
      <c r="J20" s="269"/>
      <c r="K20" s="269"/>
      <c r="L20" s="269"/>
      <c r="M20" s="267"/>
      <c r="N20" s="267"/>
      <c r="O20" s="267"/>
      <c r="P20" s="269"/>
      <c r="Q20" s="269">
        <f>R20+S20</f>
        <v>0</v>
      </c>
      <c r="R20" s="291"/>
      <c r="S20" s="270">
        <f>T20+U20+V20</f>
        <v>0</v>
      </c>
      <c r="T20" s="269"/>
      <c r="U20" s="269"/>
      <c r="V20" s="269"/>
      <c r="W20" s="267">
        <f t="shared" si="2"/>
        <v>0</v>
      </c>
    </row>
    <row r="21" spans="1:23" ht="12.75">
      <c r="A21" s="276" t="s">
        <v>358</v>
      </c>
      <c r="B21" s="285" t="s">
        <v>359</v>
      </c>
      <c r="C21" s="266">
        <f>D21+E21</f>
        <v>0</v>
      </c>
      <c r="D21" s="268"/>
      <c r="E21" s="268"/>
      <c r="F21" s="267">
        <f>G21+H21+I21+J21+K21+L21</f>
        <v>280000</v>
      </c>
      <c r="G21" s="268"/>
      <c r="H21" s="268"/>
      <c r="I21" s="268">
        <v>180000</v>
      </c>
      <c r="J21" s="280"/>
      <c r="K21" s="280">
        <v>100000</v>
      </c>
      <c r="L21" s="280"/>
      <c r="M21" s="268"/>
      <c r="N21" s="268"/>
      <c r="O21" s="268"/>
      <c r="P21" s="269"/>
      <c r="Q21" s="269">
        <f>R21+S21</f>
        <v>912300</v>
      </c>
      <c r="R21" s="280">
        <f>746400+37400+28500</f>
        <v>812300</v>
      </c>
      <c r="S21" s="270">
        <f>T21+U21+V21</f>
        <v>100000</v>
      </c>
      <c r="T21" s="292">
        <v>50000</v>
      </c>
      <c r="U21" s="280"/>
      <c r="V21" s="280">
        <v>50000</v>
      </c>
      <c r="W21" s="267">
        <f t="shared" si="2"/>
        <v>1192300</v>
      </c>
    </row>
    <row r="22" spans="1:23" ht="12.75">
      <c r="A22" s="276" t="s">
        <v>360</v>
      </c>
      <c r="B22" s="293" t="s">
        <v>361</v>
      </c>
      <c r="C22" s="266">
        <f>D22+E22</f>
        <v>0</v>
      </c>
      <c r="D22" s="268"/>
      <c r="E22" s="268"/>
      <c r="F22" s="267">
        <f>G22+H22+I22+J22+K22+L22</f>
        <v>80000</v>
      </c>
      <c r="G22" s="280"/>
      <c r="H22" s="280"/>
      <c r="I22" s="280">
        <v>80000</v>
      </c>
      <c r="J22" s="280"/>
      <c r="K22" s="280"/>
      <c r="L22" s="280"/>
      <c r="M22" s="280"/>
      <c r="N22" s="280"/>
      <c r="O22" s="280"/>
      <c r="P22" s="269"/>
      <c r="Q22" s="269">
        <f>R22+S22</f>
        <v>235000</v>
      </c>
      <c r="R22" s="280">
        <v>180000</v>
      </c>
      <c r="S22" s="270">
        <f>T22+U22+V22</f>
        <v>55000</v>
      </c>
      <c r="T22" s="280">
        <v>50000</v>
      </c>
      <c r="U22" s="280">
        <v>5000</v>
      </c>
      <c r="V22" s="280"/>
      <c r="W22" s="267">
        <f t="shared" si="2"/>
        <v>315000</v>
      </c>
    </row>
    <row r="23" spans="1:23" ht="12.75">
      <c r="A23" s="294" t="s">
        <v>362</v>
      </c>
      <c r="B23" s="295" t="s">
        <v>363</v>
      </c>
      <c r="C23" s="261">
        <f>C24</f>
        <v>720000</v>
      </c>
      <c r="D23" s="296">
        <f aca="true" t="shared" si="6" ref="D23:W23">D24</f>
        <v>553000</v>
      </c>
      <c r="E23" s="296">
        <f t="shared" si="6"/>
        <v>167000</v>
      </c>
      <c r="F23" s="296">
        <f t="shared" si="6"/>
        <v>0</v>
      </c>
      <c r="G23" s="296">
        <f t="shared" si="6"/>
        <v>0</v>
      </c>
      <c r="H23" s="296">
        <f t="shared" si="6"/>
        <v>0</v>
      </c>
      <c r="I23" s="296">
        <f t="shared" si="6"/>
        <v>0</v>
      </c>
      <c r="J23" s="296">
        <f t="shared" si="6"/>
        <v>0</v>
      </c>
      <c r="K23" s="296">
        <f t="shared" si="6"/>
        <v>0</v>
      </c>
      <c r="L23" s="296">
        <f t="shared" si="6"/>
        <v>0</v>
      </c>
      <c r="M23" s="296">
        <f t="shared" si="6"/>
        <v>0</v>
      </c>
      <c r="N23" s="296">
        <f t="shared" si="6"/>
        <v>0</v>
      </c>
      <c r="O23" s="296">
        <f t="shared" si="6"/>
        <v>0</v>
      </c>
      <c r="P23" s="296">
        <f t="shared" si="6"/>
        <v>0</v>
      </c>
      <c r="Q23" s="296">
        <f t="shared" si="6"/>
        <v>0</v>
      </c>
      <c r="R23" s="296">
        <f t="shared" si="6"/>
        <v>0</v>
      </c>
      <c r="S23" s="296">
        <f t="shared" si="6"/>
        <v>0</v>
      </c>
      <c r="T23" s="296">
        <f t="shared" si="6"/>
        <v>0</v>
      </c>
      <c r="U23" s="296">
        <f t="shared" si="6"/>
        <v>0</v>
      </c>
      <c r="V23" s="296">
        <f t="shared" si="6"/>
        <v>0</v>
      </c>
      <c r="W23" s="296">
        <f t="shared" si="6"/>
        <v>720000</v>
      </c>
    </row>
    <row r="24" spans="1:23" ht="12.75">
      <c r="A24" s="264" t="s">
        <v>364</v>
      </c>
      <c r="B24" s="297" t="s">
        <v>365</v>
      </c>
      <c r="C24" s="266">
        <f>D24+E24</f>
        <v>720000</v>
      </c>
      <c r="D24" s="267">
        <v>553000</v>
      </c>
      <c r="E24" s="268">
        <v>167000</v>
      </c>
      <c r="F24" s="267">
        <f>G24+H24+I24+J24+K24+L24</f>
        <v>0</v>
      </c>
      <c r="G24" s="269"/>
      <c r="H24" s="269"/>
      <c r="I24" s="269"/>
      <c r="J24" s="269"/>
      <c r="K24" s="269"/>
      <c r="L24" s="269"/>
      <c r="M24" s="267"/>
      <c r="N24" s="269"/>
      <c r="O24" s="269"/>
      <c r="P24" s="269"/>
      <c r="Q24" s="269">
        <f>R24+S24</f>
        <v>0</v>
      </c>
      <c r="R24" s="269"/>
      <c r="S24" s="270">
        <f>T24+U24+V24</f>
        <v>0</v>
      </c>
      <c r="T24" s="269">
        <f>21000-10000-11000</f>
        <v>0</v>
      </c>
      <c r="U24" s="280"/>
      <c r="V24" s="280"/>
      <c r="W24" s="267">
        <f t="shared" si="2"/>
        <v>720000</v>
      </c>
    </row>
    <row r="25" spans="1:23" ht="12.75">
      <c r="A25" s="298" t="s">
        <v>366</v>
      </c>
      <c r="B25" s="299" t="s">
        <v>367</v>
      </c>
      <c r="C25" s="261">
        <f aca="true" t="shared" si="7" ref="C25:V25">C26</f>
        <v>0</v>
      </c>
      <c r="D25" s="300">
        <f t="shared" si="7"/>
        <v>0</v>
      </c>
      <c r="E25" s="300">
        <f t="shared" si="7"/>
        <v>0</v>
      </c>
      <c r="F25" s="300">
        <f t="shared" si="7"/>
        <v>0</v>
      </c>
      <c r="G25" s="300">
        <f t="shared" si="7"/>
        <v>0</v>
      </c>
      <c r="H25" s="300">
        <f t="shared" si="7"/>
        <v>0</v>
      </c>
      <c r="I25" s="300">
        <f t="shared" si="7"/>
        <v>0</v>
      </c>
      <c r="J25" s="300">
        <f t="shared" si="7"/>
        <v>0</v>
      </c>
      <c r="K25" s="300">
        <f t="shared" si="7"/>
        <v>0</v>
      </c>
      <c r="L25" s="300">
        <f t="shared" si="7"/>
        <v>0</v>
      </c>
      <c r="M25" s="300">
        <f t="shared" si="7"/>
        <v>0</v>
      </c>
      <c r="N25" s="300">
        <f t="shared" si="7"/>
        <v>0</v>
      </c>
      <c r="O25" s="300">
        <f t="shared" si="7"/>
        <v>120000</v>
      </c>
      <c r="P25" s="300">
        <f t="shared" si="7"/>
        <v>0</v>
      </c>
      <c r="Q25" s="300">
        <f t="shared" si="7"/>
        <v>0</v>
      </c>
      <c r="R25" s="300">
        <f t="shared" si="7"/>
        <v>0</v>
      </c>
      <c r="S25" s="301">
        <f t="shared" si="7"/>
        <v>0</v>
      </c>
      <c r="T25" s="300">
        <f t="shared" si="7"/>
        <v>0</v>
      </c>
      <c r="U25" s="300">
        <f t="shared" si="7"/>
        <v>0</v>
      </c>
      <c r="V25" s="300">
        <f t="shared" si="7"/>
        <v>0</v>
      </c>
      <c r="W25" s="300">
        <f>D25+E25+G25+I25+K25+L25+P25+R25+T25+U25+H25+N25+O25+J25</f>
        <v>120000</v>
      </c>
    </row>
    <row r="26" spans="1:23" ht="12.75">
      <c r="A26" s="264" t="s">
        <v>368</v>
      </c>
      <c r="B26" s="297" t="s">
        <v>369</v>
      </c>
      <c r="C26" s="266">
        <f>D26+E26</f>
        <v>0</v>
      </c>
      <c r="D26" s="267"/>
      <c r="E26" s="268"/>
      <c r="F26" s="267">
        <f>G26+H26+I26+J26+K26+L26</f>
        <v>0</v>
      </c>
      <c r="G26" s="269"/>
      <c r="H26" s="269"/>
      <c r="I26" s="269"/>
      <c r="J26" s="269"/>
      <c r="K26" s="269"/>
      <c r="L26" s="269"/>
      <c r="M26" s="269"/>
      <c r="N26" s="269"/>
      <c r="O26" s="302">
        <v>120000</v>
      </c>
      <c r="P26" s="269"/>
      <c r="Q26" s="269">
        <f>R26+S26</f>
        <v>0</v>
      </c>
      <c r="R26" s="269"/>
      <c r="S26" s="270">
        <f>T26+U26+V26</f>
        <v>0</v>
      </c>
      <c r="T26" s="269"/>
      <c r="U26" s="269"/>
      <c r="V26" s="269"/>
      <c r="W26" s="267">
        <f t="shared" si="2"/>
        <v>120000</v>
      </c>
    </row>
    <row r="27" spans="1:23" ht="25.5">
      <c r="A27" s="287" t="s">
        <v>370</v>
      </c>
      <c r="B27" s="288" t="s">
        <v>239</v>
      </c>
      <c r="C27" s="261">
        <f aca="true" t="shared" si="8" ref="C27:W27">C28</f>
        <v>0</v>
      </c>
      <c r="D27" s="289">
        <f t="shared" si="8"/>
        <v>0</v>
      </c>
      <c r="E27" s="289">
        <f t="shared" si="8"/>
        <v>0</v>
      </c>
      <c r="F27" s="289">
        <f t="shared" si="8"/>
        <v>0</v>
      </c>
      <c r="G27" s="289">
        <f t="shared" si="8"/>
        <v>0</v>
      </c>
      <c r="H27" s="289">
        <f t="shared" si="8"/>
        <v>0</v>
      </c>
      <c r="I27" s="289">
        <f t="shared" si="8"/>
        <v>0</v>
      </c>
      <c r="J27" s="289">
        <f t="shared" si="8"/>
        <v>0</v>
      </c>
      <c r="K27" s="289">
        <f t="shared" si="8"/>
        <v>0</v>
      </c>
      <c r="L27" s="289">
        <f t="shared" si="8"/>
        <v>0</v>
      </c>
      <c r="M27" s="289">
        <f t="shared" si="8"/>
        <v>0</v>
      </c>
      <c r="N27" s="289">
        <f t="shared" si="8"/>
        <v>0</v>
      </c>
      <c r="O27" s="289">
        <f t="shared" si="8"/>
        <v>0</v>
      </c>
      <c r="P27" s="289">
        <f t="shared" si="8"/>
        <v>50000</v>
      </c>
      <c r="Q27" s="289">
        <f t="shared" si="8"/>
        <v>0</v>
      </c>
      <c r="R27" s="289">
        <f t="shared" si="8"/>
        <v>0</v>
      </c>
      <c r="S27" s="289">
        <f t="shared" si="8"/>
        <v>0</v>
      </c>
      <c r="T27" s="289">
        <f t="shared" si="8"/>
        <v>0</v>
      </c>
      <c r="U27" s="289">
        <f t="shared" si="8"/>
        <v>0</v>
      </c>
      <c r="V27" s="289">
        <f t="shared" si="8"/>
        <v>0</v>
      </c>
      <c r="W27" s="289">
        <f t="shared" si="8"/>
        <v>50000</v>
      </c>
    </row>
    <row r="28" spans="1:23" ht="12.75">
      <c r="A28" s="303" t="s">
        <v>40</v>
      </c>
      <c r="B28" s="304" t="s">
        <v>37</v>
      </c>
      <c r="C28" s="266">
        <f>D28+E28</f>
        <v>0</v>
      </c>
      <c r="D28" s="267"/>
      <c r="E28" s="268"/>
      <c r="F28" s="267">
        <f>G28+H28+I28+J28+K28+L28</f>
        <v>0</v>
      </c>
      <c r="G28" s="269"/>
      <c r="H28" s="269"/>
      <c r="I28" s="269"/>
      <c r="J28" s="269"/>
      <c r="K28" s="269"/>
      <c r="L28" s="269"/>
      <c r="M28" s="269"/>
      <c r="N28" s="269"/>
      <c r="O28" s="302"/>
      <c r="P28" s="269">
        <v>50000</v>
      </c>
      <c r="Q28" s="269">
        <f>R28+S28</f>
        <v>0</v>
      </c>
      <c r="R28" s="269"/>
      <c r="S28" s="270">
        <f>T28+U28+V28</f>
        <v>0</v>
      </c>
      <c r="T28" s="269"/>
      <c r="U28" s="269"/>
      <c r="V28" s="269"/>
      <c r="W28" s="267">
        <f t="shared" si="2"/>
        <v>50000</v>
      </c>
    </row>
    <row r="29" spans="1:23" ht="25.5">
      <c r="A29" s="305" t="s">
        <v>371</v>
      </c>
      <c r="B29" s="306" t="s">
        <v>372</v>
      </c>
      <c r="C29" s="307">
        <f aca="true" t="shared" si="9" ref="C29:W29">C30</f>
        <v>0</v>
      </c>
      <c r="D29" s="308">
        <f t="shared" si="9"/>
        <v>0</v>
      </c>
      <c r="E29" s="308">
        <f t="shared" si="9"/>
        <v>0</v>
      </c>
      <c r="F29" s="308">
        <f t="shared" si="9"/>
        <v>0</v>
      </c>
      <c r="G29" s="308">
        <f t="shared" si="9"/>
        <v>0</v>
      </c>
      <c r="H29" s="308">
        <f t="shared" si="9"/>
        <v>0</v>
      </c>
      <c r="I29" s="308">
        <f t="shared" si="9"/>
        <v>0</v>
      </c>
      <c r="J29" s="308">
        <f t="shared" si="9"/>
        <v>0</v>
      </c>
      <c r="K29" s="308">
        <f t="shared" si="9"/>
        <v>0</v>
      </c>
      <c r="L29" s="308">
        <f t="shared" si="9"/>
        <v>0</v>
      </c>
      <c r="M29" s="308">
        <f t="shared" si="9"/>
        <v>0</v>
      </c>
      <c r="N29" s="308">
        <f t="shared" si="9"/>
        <v>171000</v>
      </c>
      <c r="O29" s="308">
        <f t="shared" si="9"/>
        <v>0</v>
      </c>
      <c r="P29" s="308">
        <f t="shared" si="9"/>
        <v>0</v>
      </c>
      <c r="Q29" s="308">
        <f t="shared" si="9"/>
        <v>0</v>
      </c>
      <c r="R29" s="308">
        <f t="shared" si="9"/>
        <v>0</v>
      </c>
      <c r="S29" s="309">
        <f t="shared" si="9"/>
        <v>0</v>
      </c>
      <c r="T29" s="308">
        <f t="shared" si="9"/>
        <v>0</v>
      </c>
      <c r="U29" s="308">
        <f t="shared" si="9"/>
        <v>0</v>
      </c>
      <c r="V29" s="308">
        <f t="shared" si="9"/>
        <v>0</v>
      </c>
      <c r="W29" s="308">
        <f t="shared" si="9"/>
        <v>171000</v>
      </c>
    </row>
    <row r="30" spans="1:23" ht="12.75">
      <c r="A30" s="310" t="s">
        <v>373</v>
      </c>
      <c r="B30" s="311" t="s">
        <v>374</v>
      </c>
      <c r="C30" s="312">
        <f>D30+E30</f>
        <v>0</v>
      </c>
      <c r="D30" s="313"/>
      <c r="E30" s="314"/>
      <c r="F30" s="267">
        <f>G30+H30+I30+J30+K30+L30</f>
        <v>0</v>
      </c>
      <c r="G30" s="313"/>
      <c r="H30" s="315"/>
      <c r="I30" s="315"/>
      <c r="J30" s="315"/>
      <c r="K30" s="315"/>
      <c r="L30" s="315"/>
      <c r="M30" s="315"/>
      <c r="N30" s="315">
        <v>171000</v>
      </c>
      <c r="O30" s="315"/>
      <c r="P30" s="269"/>
      <c r="Q30" s="269">
        <f>R30+S30</f>
        <v>0</v>
      </c>
      <c r="R30" s="316"/>
      <c r="S30" s="270">
        <f>T30+U30+V30</f>
        <v>0</v>
      </c>
      <c r="T30" s="316"/>
      <c r="U30" s="316"/>
      <c r="V30" s="316"/>
      <c r="W30" s="267">
        <f t="shared" si="2"/>
        <v>171000</v>
      </c>
    </row>
    <row r="31" spans="1:23" ht="12.75">
      <c r="A31" s="317"/>
      <c r="B31" s="318" t="s">
        <v>375</v>
      </c>
      <c r="C31" s="307">
        <f aca="true" t="shared" si="10" ref="C31:W31">C4+C13+C15+C19+C23+C25+C27+C29</f>
        <v>4066000</v>
      </c>
      <c r="D31" s="307">
        <f t="shared" si="10"/>
        <v>3122900</v>
      </c>
      <c r="E31" s="307">
        <f t="shared" si="10"/>
        <v>943100</v>
      </c>
      <c r="F31" s="307">
        <f t="shared" si="10"/>
        <v>4467540</v>
      </c>
      <c r="G31" s="307">
        <f t="shared" si="10"/>
        <v>13340</v>
      </c>
      <c r="H31" s="307">
        <f t="shared" si="10"/>
        <v>3200</v>
      </c>
      <c r="I31" s="307">
        <f t="shared" si="10"/>
        <v>360000</v>
      </c>
      <c r="J31" s="307">
        <f t="shared" si="10"/>
        <v>0</v>
      </c>
      <c r="K31" s="307">
        <f t="shared" si="10"/>
        <v>4088200</v>
      </c>
      <c r="L31" s="307">
        <f t="shared" si="10"/>
        <v>2800</v>
      </c>
      <c r="M31" s="307">
        <f t="shared" si="10"/>
        <v>0</v>
      </c>
      <c r="N31" s="307">
        <f t="shared" si="10"/>
        <v>171000</v>
      </c>
      <c r="O31" s="307">
        <f t="shared" si="10"/>
        <v>120000</v>
      </c>
      <c r="P31" s="307">
        <f t="shared" si="10"/>
        <v>98000</v>
      </c>
      <c r="Q31" s="307">
        <f t="shared" si="10"/>
        <v>1291000</v>
      </c>
      <c r="R31" s="307">
        <f t="shared" si="10"/>
        <v>992300</v>
      </c>
      <c r="S31" s="307">
        <f t="shared" si="10"/>
        <v>298700</v>
      </c>
      <c r="T31" s="307">
        <f t="shared" si="10"/>
        <v>230000</v>
      </c>
      <c r="U31" s="307">
        <f t="shared" si="10"/>
        <v>14200</v>
      </c>
      <c r="V31" s="307">
        <f t="shared" si="10"/>
        <v>54500</v>
      </c>
      <c r="W31" s="307">
        <f t="shared" si="10"/>
        <v>10213540</v>
      </c>
    </row>
    <row r="32" spans="1:23" ht="12.75">
      <c r="A32" s="310"/>
      <c r="B32" s="311" t="s">
        <v>376</v>
      </c>
      <c r="C32" s="319">
        <f>D32+E32</f>
        <v>0</v>
      </c>
      <c r="D32" s="320"/>
      <c r="E32" s="321"/>
      <c r="F32" s="267">
        <f>G32+H32+I32+J32+K32+L32</f>
        <v>0</v>
      </c>
      <c r="G32" s="320"/>
      <c r="H32" s="322"/>
      <c r="I32" s="322"/>
      <c r="J32" s="322"/>
      <c r="K32" s="322"/>
      <c r="L32" s="322"/>
      <c r="M32" s="322"/>
      <c r="N32" s="322">
        <f>N30</f>
        <v>171000</v>
      </c>
      <c r="O32" s="322"/>
      <c r="P32" s="269"/>
      <c r="Q32" s="267">
        <f>R32+T32+U32+V32</f>
        <v>0</v>
      </c>
      <c r="R32" s="323"/>
      <c r="S32" s="324"/>
      <c r="T32" s="323"/>
      <c r="U32" s="323"/>
      <c r="V32" s="323"/>
      <c r="W32" s="267">
        <f t="shared" si="2"/>
        <v>171000</v>
      </c>
    </row>
    <row r="33" spans="1:23" ht="12.75">
      <c r="A33" s="325"/>
      <c r="B33" s="326" t="s">
        <v>377</v>
      </c>
      <c r="C33" s="327">
        <f aca="true" t="shared" si="11" ref="C33:W33">C31-C32</f>
        <v>4066000</v>
      </c>
      <c r="D33" s="328">
        <f t="shared" si="11"/>
        <v>3122900</v>
      </c>
      <c r="E33" s="328">
        <f t="shared" si="11"/>
        <v>943100</v>
      </c>
      <c r="F33" s="328">
        <f t="shared" si="11"/>
        <v>4467540</v>
      </c>
      <c r="G33" s="328">
        <f t="shared" si="11"/>
        <v>13340</v>
      </c>
      <c r="H33" s="328">
        <f t="shared" si="11"/>
        <v>3200</v>
      </c>
      <c r="I33" s="328">
        <f t="shared" si="11"/>
        <v>360000</v>
      </c>
      <c r="J33" s="328">
        <f t="shared" si="11"/>
        <v>0</v>
      </c>
      <c r="K33" s="328">
        <f t="shared" si="11"/>
        <v>4088200</v>
      </c>
      <c r="L33" s="328">
        <f t="shared" si="11"/>
        <v>2800</v>
      </c>
      <c r="M33" s="328">
        <f t="shared" si="11"/>
        <v>0</v>
      </c>
      <c r="N33" s="328">
        <f t="shared" si="11"/>
        <v>0</v>
      </c>
      <c r="O33" s="328">
        <f t="shared" si="11"/>
        <v>120000</v>
      </c>
      <c r="P33" s="328">
        <f t="shared" si="11"/>
        <v>98000</v>
      </c>
      <c r="Q33" s="328">
        <f t="shared" si="11"/>
        <v>1291000</v>
      </c>
      <c r="R33" s="328">
        <f t="shared" si="11"/>
        <v>992300</v>
      </c>
      <c r="S33" s="329">
        <f t="shared" si="11"/>
        <v>298700</v>
      </c>
      <c r="T33" s="328">
        <f t="shared" si="11"/>
        <v>230000</v>
      </c>
      <c r="U33" s="328">
        <f t="shared" si="11"/>
        <v>14200</v>
      </c>
      <c r="V33" s="328">
        <f t="shared" si="11"/>
        <v>54500</v>
      </c>
      <c r="W33" s="328">
        <f t="shared" si="11"/>
        <v>10042540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77.75390625" style="0" customWidth="1"/>
    <col min="2" max="2" width="22.125" style="0" customWidth="1"/>
    <col min="3" max="3" width="10.75390625" style="0" customWidth="1"/>
  </cols>
  <sheetData>
    <row r="1" spans="1:3" ht="12.75">
      <c r="A1" s="22"/>
      <c r="B1" s="1" t="s">
        <v>164</v>
      </c>
      <c r="C1" s="23"/>
    </row>
    <row r="2" spans="1:3" ht="12.75">
      <c r="A2" s="24"/>
      <c r="B2" s="1" t="s">
        <v>47</v>
      </c>
      <c r="C2" s="23"/>
    </row>
    <row r="3" spans="1:3" ht="12.75">
      <c r="A3" s="24"/>
      <c r="B3" s="1" t="s">
        <v>162</v>
      </c>
      <c r="C3" s="23"/>
    </row>
    <row r="4" spans="1:3" ht="12.75">
      <c r="A4" s="24"/>
      <c r="B4" s="1" t="s">
        <v>297</v>
      </c>
      <c r="C4" s="23"/>
    </row>
    <row r="5" spans="1:3" ht="12.75">
      <c r="A5" s="24"/>
      <c r="B5" s="1" t="s">
        <v>298</v>
      </c>
      <c r="C5" s="23"/>
    </row>
    <row r="6" spans="1:3" ht="12.75">
      <c r="A6" s="25"/>
      <c r="B6" s="1" t="s">
        <v>405</v>
      </c>
      <c r="C6" s="23"/>
    </row>
    <row r="7" spans="1:3" ht="12.75">
      <c r="A7" s="25"/>
      <c r="B7" s="1"/>
      <c r="C7" s="23"/>
    </row>
    <row r="8" spans="1:3" ht="14.25">
      <c r="A8" s="333" t="s">
        <v>296</v>
      </c>
      <c r="B8" s="333"/>
      <c r="C8" s="333"/>
    </row>
    <row r="9" spans="1:3" ht="14.25">
      <c r="A9" s="26"/>
      <c r="B9" s="26"/>
      <c r="C9" s="82" t="s">
        <v>120</v>
      </c>
    </row>
    <row r="10" spans="1:3" ht="12.75">
      <c r="A10" s="80" t="s">
        <v>10</v>
      </c>
      <c r="B10" s="81" t="s">
        <v>48</v>
      </c>
      <c r="C10" s="79" t="s">
        <v>0</v>
      </c>
    </row>
    <row r="11" spans="1:3" ht="12.75">
      <c r="A11" s="27" t="s">
        <v>11</v>
      </c>
      <c r="B11" s="28" t="s">
        <v>6</v>
      </c>
      <c r="C11" s="5">
        <f>C12+C16+C21+C23+C28+C30+C33+C36+C38</f>
        <v>8209.4</v>
      </c>
    </row>
    <row r="12" spans="1:3" ht="12.75">
      <c r="A12" s="47" t="s">
        <v>12</v>
      </c>
      <c r="B12" s="46" t="s">
        <v>61</v>
      </c>
      <c r="C12" s="5">
        <f>C14+C15</f>
        <v>3133</v>
      </c>
    </row>
    <row r="13" spans="1:3" ht="66" customHeight="1" hidden="1">
      <c r="A13" s="44" t="s">
        <v>58</v>
      </c>
      <c r="B13" s="46" t="s">
        <v>59</v>
      </c>
      <c r="C13" s="7"/>
    </row>
    <row r="14" spans="1:3" ht="37.5">
      <c r="A14" s="45" t="s">
        <v>60</v>
      </c>
      <c r="B14" s="46" t="s">
        <v>62</v>
      </c>
      <c r="C14" s="7">
        <v>3133</v>
      </c>
    </row>
    <row r="15" spans="1:3" ht="24" hidden="1">
      <c r="A15" s="45" t="s">
        <v>117</v>
      </c>
      <c r="B15" s="46" t="s">
        <v>116</v>
      </c>
      <c r="C15" s="7"/>
    </row>
    <row r="16" spans="1:3" ht="24">
      <c r="A16" s="48" t="s">
        <v>63</v>
      </c>
      <c r="B16" s="28" t="s">
        <v>64</v>
      </c>
      <c r="C16" s="5">
        <f>C17+C18+C19+C20</f>
        <v>2881.0999999999995</v>
      </c>
    </row>
    <row r="17" spans="1:3" ht="36">
      <c r="A17" s="45" t="s">
        <v>119</v>
      </c>
      <c r="B17" s="6" t="s">
        <v>65</v>
      </c>
      <c r="C17" s="7">
        <v>1044.8</v>
      </c>
    </row>
    <row r="18" spans="1:3" ht="48">
      <c r="A18" s="45" t="s">
        <v>68</v>
      </c>
      <c r="B18" s="6" t="s">
        <v>66</v>
      </c>
      <c r="C18" s="7">
        <v>7.3</v>
      </c>
    </row>
    <row r="19" spans="1:3" ht="36">
      <c r="A19" s="45" t="s">
        <v>67</v>
      </c>
      <c r="B19" s="6" t="s">
        <v>70</v>
      </c>
      <c r="C19" s="7">
        <v>2023.3</v>
      </c>
    </row>
    <row r="20" spans="1:3" ht="36">
      <c r="A20" s="45" t="s">
        <v>69</v>
      </c>
      <c r="B20" s="6" t="s">
        <v>70</v>
      </c>
      <c r="C20" s="7">
        <v>-194.3</v>
      </c>
    </row>
    <row r="21" spans="1:3" ht="12.75">
      <c r="A21" s="30" t="s">
        <v>13</v>
      </c>
      <c r="B21" s="28" t="s">
        <v>7</v>
      </c>
      <c r="C21" s="5">
        <f>C22</f>
        <v>101.2</v>
      </c>
    </row>
    <row r="22" spans="1:3" ht="12.75">
      <c r="A22" s="29" t="s">
        <v>22</v>
      </c>
      <c r="B22" s="6" t="s">
        <v>23</v>
      </c>
      <c r="C22" s="7">
        <v>101.2</v>
      </c>
    </row>
    <row r="23" spans="1:3" ht="12.75">
      <c r="A23" s="30" t="s">
        <v>14</v>
      </c>
      <c r="B23" s="28" t="s">
        <v>8</v>
      </c>
      <c r="C23" s="5">
        <f>C24+C25</f>
        <v>2090.1</v>
      </c>
    </row>
    <row r="24" spans="1:3" ht="24">
      <c r="A24" s="83" t="s">
        <v>34</v>
      </c>
      <c r="B24" s="6" t="s">
        <v>24</v>
      </c>
      <c r="C24" s="7">
        <v>99.2</v>
      </c>
    </row>
    <row r="25" spans="1:3" ht="12.75">
      <c r="A25" s="11" t="s">
        <v>9</v>
      </c>
      <c r="B25" s="6" t="s">
        <v>49</v>
      </c>
      <c r="C25" s="7">
        <f>C26+C27</f>
        <v>1990.9</v>
      </c>
    </row>
    <row r="26" spans="1:3" ht="28.5" customHeight="1">
      <c r="A26" s="11" t="s">
        <v>50</v>
      </c>
      <c r="B26" s="6" t="s">
        <v>286</v>
      </c>
      <c r="C26" s="7">
        <v>1552.9</v>
      </c>
    </row>
    <row r="27" spans="1:3" ht="33" customHeight="1">
      <c r="A27" s="83" t="s">
        <v>51</v>
      </c>
      <c r="B27" s="6" t="s">
        <v>287</v>
      </c>
      <c r="C27" s="7">
        <v>438</v>
      </c>
    </row>
    <row r="28" spans="1:3" ht="12.75">
      <c r="A28" s="42" t="s">
        <v>30</v>
      </c>
      <c r="B28" s="28" t="s">
        <v>52</v>
      </c>
      <c r="C28" s="5">
        <f>C29</f>
        <v>0</v>
      </c>
    </row>
    <row r="29" spans="1:3" ht="37.5" customHeight="1">
      <c r="A29" s="83" t="s">
        <v>31</v>
      </c>
      <c r="B29" s="6" t="s">
        <v>53</v>
      </c>
      <c r="C29" s="7">
        <v>0</v>
      </c>
    </row>
    <row r="30" spans="1:3" ht="24">
      <c r="A30" s="84" t="s">
        <v>180</v>
      </c>
      <c r="B30" s="85" t="s">
        <v>181</v>
      </c>
      <c r="C30" s="92">
        <f>C32</f>
        <v>4</v>
      </c>
    </row>
    <row r="31" spans="1:3" ht="36">
      <c r="A31" s="86" t="s">
        <v>32</v>
      </c>
      <c r="B31" s="87" t="s">
        <v>182</v>
      </c>
      <c r="C31" s="93">
        <v>0</v>
      </c>
    </row>
    <row r="32" spans="1:3" ht="36">
      <c r="A32" s="86" t="s">
        <v>199</v>
      </c>
      <c r="B32" s="87" t="s">
        <v>200</v>
      </c>
      <c r="C32" s="93">
        <v>4</v>
      </c>
    </row>
    <row r="33" spans="1:3" ht="12.75" customHeight="1">
      <c r="A33" s="84" t="s">
        <v>183</v>
      </c>
      <c r="B33" s="85" t="s">
        <v>184</v>
      </c>
      <c r="C33" s="92">
        <f>C35+C34</f>
        <v>0</v>
      </c>
    </row>
    <row r="34" spans="1:3" ht="49.5" customHeight="1">
      <c r="A34" s="86" t="s">
        <v>185</v>
      </c>
      <c r="B34" s="87" t="s">
        <v>186</v>
      </c>
      <c r="C34" s="93">
        <v>0</v>
      </c>
    </row>
    <row r="35" spans="1:3" ht="24.75" customHeight="1">
      <c r="A35" s="86" t="s">
        <v>187</v>
      </c>
      <c r="B35" s="87" t="s">
        <v>188</v>
      </c>
      <c r="C35" s="93">
        <v>0</v>
      </c>
    </row>
    <row r="36" spans="1:3" ht="12.75">
      <c r="A36" s="88" t="s">
        <v>189</v>
      </c>
      <c r="B36" s="85" t="s">
        <v>190</v>
      </c>
      <c r="C36" s="92">
        <f>C37</f>
        <v>0</v>
      </c>
    </row>
    <row r="37" spans="1:3" ht="24">
      <c r="A37" s="89" t="s">
        <v>191</v>
      </c>
      <c r="B37" s="87" t="s">
        <v>192</v>
      </c>
      <c r="C37" s="93"/>
    </row>
    <row r="38" spans="1:3" ht="12.75">
      <c r="A38" s="90" t="s">
        <v>193</v>
      </c>
      <c r="B38" s="85" t="s">
        <v>194</v>
      </c>
      <c r="C38" s="92">
        <f>C39+C40</f>
        <v>0</v>
      </c>
    </row>
    <row r="39" spans="1:3" ht="15" customHeight="1">
      <c r="A39" s="91" t="s">
        <v>195</v>
      </c>
      <c r="B39" s="87" t="s">
        <v>196</v>
      </c>
      <c r="C39" s="92"/>
    </row>
    <row r="40" spans="1:3" ht="12.75">
      <c r="A40" s="91" t="s">
        <v>197</v>
      </c>
      <c r="B40" s="87" t="s">
        <v>198</v>
      </c>
      <c r="C40" s="93">
        <v>0</v>
      </c>
    </row>
    <row r="41" spans="1:3" ht="12.75">
      <c r="A41" s="32" t="s">
        <v>15</v>
      </c>
      <c r="B41" s="33" t="s">
        <v>16</v>
      </c>
      <c r="C41" s="34">
        <f>C42+C45</f>
        <v>355.9</v>
      </c>
    </row>
    <row r="42" spans="1:3" ht="25.5">
      <c r="A42" s="15" t="s">
        <v>54</v>
      </c>
      <c r="B42" s="35" t="s">
        <v>388</v>
      </c>
      <c r="C42" s="36">
        <f>C44+C46+C47</f>
        <v>355.9</v>
      </c>
    </row>
    <row r="43" spans="1:3" ht="12.75" hidden="1">
      <c r="A43" s="31" t="s">
        <v>17</v>
      </c>
      <c r="B43" s="35" t="s">
        <v>153</v>
      </c>
      <c r="C43" s="36"/>
    </row>
    <row r="44" spans="1:3" ht="12.75">
      <c r="A44" s="69" t="s">
        <v>157</v>
      </c>
      <c r="B44" s="70" t="s">
        <v>389</v>
      </c>
      <c r="C44" s="71">
        <v>0</v>
      </c>
    </row>
    <row r="45" spans="1:3" ht="27.75" customHeight="1">
      <c r="A45" s="72" t="s">
        <v>156</v>
      </c>
      <c r="B45" s="70" t="s">
        <v>390</v>
      </c>
      <c r="C45" s="71">
        <v>0</v>
      </c>
    </row>
    <row r="46" spans="1:3" ht="12.75" hidden="1">
      <c r="A46" s="72" t="s">
        <v>33</v>
      </c>
      <c r="B46" s="70" t="s">
        <v>18</v>
      </c>
      <c r="C46" s="71"/>
    </row>
    <row r="47" spans="1:3" ht="12.75">
      <c r="A47" s="72" t="s">
        <v>155</v>
      </c>
      <c r="B47" s="70" t="s">
        <v>391</v>
      </c>
      <c r="C47" s="71">
        <f>C48+C49</f>
        <v>355.9</v>
      </c>
    </row>
    <row r="48" spans="1:3" ht="24.75" customHeight="1">
      <c r="A48" s="73" t="s">
        <v>147</v>
      </c>
      <c r="B48" s="70" t="s">
        <v>392</v>
      </c>
      <c r="C48" s="71">
        <f>285.2+2.7</f>
        <v>287.9</v>
      </c>
    </row>
    <row r="49" spans="1:3" ht="25.5" customHeight="1">
      <c r="A49" s="72" t="s">
        <v>154</v>
      </c>
      <c r="B49" s="74" t="s">
        <v>393</v>
      </c>
      <c r="C49" s="75">
        <f>67.3+0.7</f>
        <v>68</v>
      </c>
    </row>
    <row r="50" spans="1:3" ht="12.75">
      <c r="A50" s="37" t="s">
        <v>25</v>
      </c>
      <c r="B50" s="38"/>
      <c r="C50" s="39">
        <f>C41+C11</f>
        <v>8565.3</v>
      </c>
    </row>
  </sheetData>
  <sheetProtection/>
  <mergeCells count="1">
    <mergeCell ref="A8:C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36">
      <selection activeCell="D50" sqref="D50"/>
    </sheetView>
  </sheetViews>
  <sheetFormatPr defaultColWidth="9.00390625" defaultRowHeight="12.75"/>
  <cols>
    <col min="1" max="1" width="77.75390625" style="0" customWidth="1"/>
    <col min="2" max="2" width="22.125" style="0" customWidth="1"/>
    <col min="3" max="3" width="7.375" style="0" customWidth="1"/>
    <col min="4" max="4" width="6.875" style="0" customWidth="1"/>
  </cols>
  <sheetData>
    <row r="1" spans="1:3" ht="12.75">
      <c r="A1" s="22"/>
      <c r="B1" s="1" t="s">
        <v>163</v>
      </c>
      <c r="C1" s="23"/>
    </row>
    <row r="2" spans="1:3" ht="12.75">
      <c r="A2" s="24"/>
      <c r="B2" s="1" t="s">
        <v>47</v>
      </c>
      <c r="C2" s="23"/>
    </row>
    <row r="3" spans="1:3" ht="12.75">
      <c r="A3" s="24"/>
      <c r="B3" s="1" t="s">
        <v>162</v>
      </c>
      <c r="C3" s="23"/>
    </row>
    <row r="4" spans="1:3" ht="12.75">
      <c r="A4" s="24"/>
      <c r="B4" s="1" t="s">
        <v>297</v>
      </c>
      <c r="C4" s="23"/>
    </row>
    <row r="5" spans="1:3" ht="12.75">
      <c r="A5" s="24"/>
      <c r="B5" s="1" t="s">
        <v>298</v>
      </c>
      <c r="C5" s="23"/>
    </row>
    <row r="6" spans="1:3" ht="12.75">
      <c r="A6" s="25"/>
      <c r="B6" s="1" t="s">
        <v>405</v>
      </c>
      <c r="C6" s="23"/>
    </row>
    <row r="7" spans="1:3" ht="12.75">
      <c r="A7" s="25"/>
      <c r="B7" s="1"/>
      <c r="C7" s="23"/>
    </row>
    <row r="8" spans="1:3" ht="14.25">
      <c r="A8" s="333" t="s">
        <v>299</v>
      </c>
      <c r="B8" s="333"/>
      <c r="C8" s="333"/>
    </row>
    <row r="9" spans="1:4" ht="14.25">
      <c r="A9" s="26"/>
      <c r="B9" s="26"/>
      <c r="D9" s="82" t="s">
        <v>120</v>
      </c>
    </row>
    <row r="10" spans="1:4" ht="12.75">
      <c r="A10" s="334" t="s">
        <v>10</v>
      </c>
      <c r="B10" s="336" t="s">
        <v>48</v>
      </c>
      <c r="C10" s="338" t="s">
        <v>0</v>
      </c>
      <c r="D10" s="339"/>
    </row>
    <row r="11" spans="1:4" ht="12.75">
      <c r="A11" s="335"/>
      <c r="B11" s="337"/>
      <c r="C11" s="79">
        <v>2020</v>
      </c>
      <c r="D11" s="79">
        <v>2021</v>
      </c>
    </row>
    <row r="12" spans="1:4" ht="12.75">
      <c r="A12" s="27" t="s">
        <v>11</v>
      </c>
      <c r="B12" s="28" t="s">
        <v>6</v>
      </c>
      <c r="C12" s="5">
        <f>C13+C17+C22+C24+C29+C31+C34+C37+C39</f>
        <v>9080</v>
      </c>
      <c r="D12" s="5">
        <f>D13+D17+D22+D24+D29+D31+D34+D37+D39</f>
        <v>9390.8</v>
      </c>
    </row>
    <row r="13" spans="1:4" ht="12.75">
      <c r="A13" s="47" t="s">
        <v>12</v>
      </c>
      <c r="B13" s="46" t="s">
        <v>61</v>
      </c>
      <c r="C13" s="5">
        <f>C15+C16</f>
        <v>3164.3</v>
      </c>
      <c r="D13" s="5">
        <f>D15+D16</f>
        <v>3164.3</v>
      </c>
    </row>
    <row r="14" spans="1:4" ht="66" customHeight="1" hidden="1">
      <c r="A14" s="44" t="s">
        <v>58</v>
      </c>
      <c r="B14" s="46" t="s">
        <v>59</v>
      </c>
      <c r="C14" s="7"/>
      <c r="D14" s="7"/>
    </row>
    <row r="15" spans="1:4" ht="37.5">
      <c r="A15" s="45" t="s">
        <v>60</v>
      </c>
      <c r="B15" s="46" t="s">
        <v>62</v>
      </c>
      <c r="C15" s="7">
        <v>3164.3</v>
      </c>
      <c r="D15" s="7">
        <v>3164.3</v>
      </c>
    </row>
    <row r="16" spans="1:4" ht="24" hidden="1">
      <c r="A16" s="45" t="s">
        <v>117</v>
      </c>
      <c r="B16" s="46" t="s">
        <v>116</v>
      </c>
      <c r="C16" s="7"/>
      <c r="D16" s="7"/>
    </row>
    <row r="17" spans="1:4" ht="24">
      <c r="A17" s="48" t="s">
        <v>63</v>
      </c>
      <c r="B17" s="28" t="s">
        <v>64</v>
      </c>
      <c r="C17" s="5">
        <f>C18+C19+C20+C21</f>
        <v>3698.2999999999997</v>
      </c>
      <c r="D17" s="5">
        <f>D18+D19+D20+D21</f>
        <v>3987.2</v>
      </c>
    </row>
    <row r="18" spans="1:4" ht="36">
      <c r="A18" s="45" t="s">
        <v>119</v>
      </c>
      <c r="B18" s="6" t="s">
        <v>65</v>
      </c>
      <c r="C18" s="7">
        <v>1849.6</v>
      </c>
      <c r="D18" s="7">
        <f>2149.5-15.5</f>
        <v>2134</v>
      </c>
    </row>
    <row r="19" spans="1:4" ht="48">
      <c r="A19" s="45" t="s">
        <v>68</v>
      </c>
      <c r="B19" s="6" t="s">
        <v>66</v>
      </c>
      <c r="C19" s="7">
        <v>8.5</v>
      </c>
      <c r="D19" s="7">
        <v>10.5</v>
      </c>
    </row>
    <row r="20" spans="1:4" ht="36">
      <c r="A20" s="45" t="s">
        <v>67</v>
      </c>
      <c r="B20" s="6" t="s">
        <v>70</v>
      </c>
      <c r="C20" s="7">
        <v>2039</v>
      </c>
      <c r="D20" s="7">
        <v>2045</v>
      </c>
    </row>
    <row r="21" spans="1:4" ht="36">
      <c r="A21" s="45" t="s">
        <v>69</v>
      </c>
      <c r="B21" s="6" t="s">
        <v>70</v>
      </c>
      <c r="C21" s="7">
        <f>-194.3-4.5</f>
        <v>-198.8</v>
      </c>
      <c r="D21" s="7">
        <v>-202.3</v>
      </c>
    </row>
    <row r="22" spans="1:4" ht="12.75">
      <c r="A22" s="30" t="s">
        <v>13</v>
      </c>
      <c r="B22" s="28" t="s">
        <v>7</v>
      </c>
      <c r="C22" s="5">
        <f>C23</f>
        <v>102.2</v>
      </c>
      <c r="D22" s="5">
        <f>D23</f>
        <v>103.2</v>
      </c>
    </row>
    <row r="23" spans="1:4" ht="12.75">
      <c r="A23" s="29" t="s">
        <v>22</v>
      </c>
      <c r="B23" s="6" t="s">
        <v>23</v>
      </c>
      <c r="C23" s="7">
        <v>102.2</v>
      </c>
      <c r="D23" s="7">
        <v>103.2</v>
      </c>
    </row>
    <row r="24" spans="1:4" ht="12.75">
      <c r="A24" s="30" t="s">
        <v>14</v>
      </c>
      <c r="B24" s="28" t="s">
        <v>8</v>
      </c>
      <c r="C24" s="5">
        <f>C25+C26</f>
        <v>2111.2000000000003</v>
      </c>
      <c r="D24" s="5">
        <f>D25+D26</f>
        <v>2132.1</v>
      </c>
    </row>
    <row r="25" spans="1:4" ht="12.75">
      <c r="A25" s="83"/>
      <c r="B25" s="6" t="s">
        <v>24</v>
      </c>
      <c r="C25" s="7">
        <v>100.3</v>
      </c>
      <c r="D25" s="7">
        <v>101.2</v>
      </c>
    </row>
    <row r="26" spans="1:4" ht="12.75">
      <c r="A26" s="11" t="s">
        <v>9</v>
      </c>
      <c r="B26" s="6" t="s">
        <v>49</v>
      </c>
      <c r="C26" s="7">
        <f>C27+C28</f>
        <v>2010.9</v>
      </c>
      <c r="D26" s="7">
        <f>D27+D28</f>
        <v>2030.8999999999999</v>
      </c>
    </row>
    <row r="27" spans="1:4" ht="27" customHeight="1">
      <c r="A27" s="11" t="s">
        <v>50</v>
      </c>
      <c r="B27" s="6" t="s">
        <v>286</v>
      </c>
      <c r="C27" s="7">
        <v>1568.5</v>
      </c>
      <c r="D27" s="7">
        <v>1584.1</v>
      </c>
    </row>
    <row r="28" spans="1:4" ht="34.5" customHeight="1">
      <c r="A28" s="83" t="s">
        <v>51</v>
      </c>
      <c r="B28" s="6" t="s">
        <v>287</v>
      </c>
      <c r="C28" s="7">
        <v>442.4</v>
      </c>
      <c r="D28" s="7">
        <v>446.8</v>
      </c>
    </row>
    <row r="29" spans="1:4" ht="12.75">
      <c r="A29" s="42" t="s">
        <v>30</v>
      </c>
      <c r="B29" s="28" t="s">
        <v>52</v>
      </c>
      <c r="C29" s="5">
        <f>C30</f>
        <v>0</v>
      </c>
      <c r="D29" s="5">
        <f>D30</f>
        <v>0</v>
      </c>
    </row>
    <row r="30" spans="1:4" ht="37.5" customHeight="1">
      <c r="A30" s="83" t="s">
        <v>31</v>
      </c>
      <c r="B30" s="6" t="s">
        <v>53</v>
      </c>
      <c r="C30" s="7">
        <v>0</v>
      </c>
      <c r="D30" s="7">
        <v>0</v>
      </c>
    </row>
    <row r="31" spans="1:4" ht="24">
      <c r="A31" s="84" t="s">
        <v>180</v>
      </c>
      <c r="B31" s="85" t="s">
        <v>181</v>
      </c>
      <c r="C31" s="92">
        <f>C33</f>
        <v>4</v>
      </c>
      <c r="D31" s="92">
        <f>D33</f>
        <v>4</v>
      </c>
    </row>
    <row r="32" spans="1:4" ht="36">
      <c r="A32" s="86" t="s">
        <v>32</v>
      </c>
      <c r="B32" s="87" t="s">
        <v>182</v>
      </c>
      <c r="C32" s="93">
        <v>0</v>
      </c>
      <c r="D32" s="93">
        <v>0</v>
      </c>
    </row>
    <row r="33" spans="1:4" ht="36">
      <c r="A33" s="86" t="s">
        <v>199</v>
      </c>
      <c r="B33" s="87" t="s">
        <v>200</v>
      </c>
      <c r="C33" s="93">
        <v>4</v>
      </c>
      <c r="D33" s="93">
        <v>4</v>
      </c>
    </row>
    <row r="34" spans="1:4" ht="12.75" customHeight="1">
      <c r="A34" s="84" t="s">
        <v>183</v>
      </c>
      <c r="B34" s="85" t="s">
        <v>184</v>
      </c>
      <c r="C34" s="92">
        <f>C36+C35</f>
        <v>0</v>
      </c>
      <c r="D34" s="92">
        <f>D36+D35</f>
        <v>0</v>
      </c>
    </row>
    <row r="35" spans="1:4" ht="49.5" customHeight="1">
      <c r="A35" s="86" t="s">
        <v>185</v>
      </c>
      <c r="B35" s="87" t="s">
        <v>186</v>
      </c>
      <c r="C35" s="93">
        <v>0</v>
      </c>
      <c r="D35" s="93">
        <v>0</v>
      </c>
    </row>
    <row r="36" spans="1:4" ht="24.75" customHeight="1">
      <c r="A36" s="86" t="s">
        <v>187</v>
      </c>
      <c r="B36" s="87" t="s">
        <v>188</v>
      </c>
      <c r="C36" s="93">
        <v>0</v>
      </c>
      <c r="D36" s="93">
        <v>0</v>
      </c>
    </row>
    <row r="37" spans="1:4" ht="12.75">
      <c r="A37" s="88" t="s">
        <v>189</v>
      </c>
      <c r="B37" s="85" t="s">
        <v>190</v>
      </c>
      <c r="C37" s="92">
        <f>C38</f>
        <v>0</v>
      </c>
      <c r="D37" s="92">
        <f>D38</f>
        <v>0</v>
      </c>
    </row>
    <row r="38" spans="1:4" ht="24">
      <c r="A38" s="89" t="s">
        <v>191</v>
      </c>
      <c r="B38" s="87" t="s">
        <v>192</v>
      </c>
      <c r="C38" s="93"/>
      <c r="D38" s="93"/>
    </row>
    <row r="39" spans="1:4" ht="12.75">
      <c r="A39" s="90" t="s">
        <v>193</v>
      </c>
      <c r="B39" s="85" t="s">
        <v>194</v>
      </c>
      <c r="C39" s="92">
        <f>C40+C41</f>
        <v>0</v>
      </c>
      <c r="D39" s="92">
        <f>D40+D41</f>
        <v>0</v>
      </c>
    </row>
    <row r="40" spans="1:4" ht="15" customHeight="1">
      <c r="A40" s="91" t="s">
        <v>195</v>
      </c>
      <c r="B40" s="87" t="s">
        <v>196</v>
      </c>
      <c r="C40" s="92"/>
      <c r="D40" s="92"/>
    </row>
    <row r="41" spans="1:4" ht="12.75">
      <c r="A41" s="91" t="s">
        <v>197</v>
      </c>
      <c r="B41" s="87" t="s">
        <v>198</v>
      </c>
      <c r="C41" s="93">
        <v>0</v>
      </c>
      <c r="D41" s="93">
        <v>0</v>
      </c>
    </row>
    <row r="42" spans="1:4" ht="12.75">
      <c r="A42" s="32" t="s">
        <v>15</v>
      </c>
      <c r="B42" s="33" t="s">
        <v>16</v>
      </c>
      <c r="C42" s="34">
        <f>C43+C46</f>
        <v>355.9</v>
      </c>
      <c r="D42" s="34">
        <f>D43+D46</f>
        <v>355.9</v>
      </c>
    </row>
    <row r="43" spans="1:4" ht="25.5">
      <c r="A43" s="15" t="s">
        <v>54</v>
      </c>
      <c r="B43" s="35" t="s">
        <v>388</v>
      </c>
      <c r="C43" s="36">
        <f>C45+C47+C48</f>
        <v>355.9</v>
      </c>
      <c r="D43" s="36">
        <f>D45+D47+D48</f>
        <v>355.9</v>
      </c>
    </row>
    <row r="44" spans="1:4" ht="12.75" hidden="1">
      <c r="A44" s="31" t="s">
        <v>17</v>
      </c>
      <c r="B44" s="35" t="s">
        <v>153</v>
      </c>
      <c r="C44" s="36"/>
      <c r="D44" s="36"/>
    </row>
    <row r="45" spans="1:4" ht="12.75">
      <c r="A45" s="69" t="s">
        <v>157</v>
      </c>
      <c r="B45" s="70" t="s">
        <v>389</v>
      </c>
      <c r="C45" s="71">
        <v>0</v>
      </c>
      <c r="D45" s="71">
        <v>0</v>
      </c>
    </row>
    <row r="46" spans="1:4" ht="27.75" customHeight="1">
      <c r="A46" s="72" t="s">
        <v>156</v>
      </c>
      <c r="B46" s="70" t="s">
        <v>390</v>
      </c>
      <c r="C46" s="71">
        <v>0</v>
      </c>
      <c r="D46" s="71">
        <v>0</v>
      </c>
    </row>
    <row r="47" spans="1:4" ht="12.75" hidden="1">
      <c r="A47" s="72" t="s">
        <v>33</v>
      </c>
      <c r="B47" s="70" t="s">
        <v>18</v>
      </c>
      <c r="C47" s="71"/>
      <c r="D47" s="71"/>
    </row>
    <row r="48" spans="1:4" ht="12.75">
      <c r="A48" s="72" t="s">
        <v>155</v>
      </c>
      <c r="B48" s="70" t="s">
        <v>391</v>
      </c>
      <c r="C48" s="71">
        <f>C49+C50</f>
        <v>355.9</v>
      </c>
      <c r="D48" s="71">
        <f>D49+D50</f>
        <v>355.9</v>
      </c>
    </row>
    <row r="49" spans="1:4" ht="24.75" customHeight="1">
      <c r="A49" s="73" t="s">
        <v>147</v>
      </c>
      <c r="B49" s="70" t="s">
        <v>392</v>
      </c>
      <c r="C49" s="71">
        <f>285.2+2.7</f>
        <v>287.9</v>
      </c>
      <c r="D49" s="71">
        <f>285.2+2.7</f>
        <v>287.9</v>
      </c>
    </row>
    <row r="50" spans="1:4" ht="25.5" customHeight="1">
      <c r="A50" s="72" t="s">
        <v>154</v>
      </c>
      <c r="B50" s="74" t="s">
        <v>393</v>
      </c>
      <c r="C50" s="75">
        <f>0.7+67.3</f>
        <v>68</v>
      </c>
      <c r="D50" s="75">
        <v>68</v>
      </c>
    </row>
    <row r="51" spans="1:4" ht="12.75">
      <c r="A51" s="37" t="s">
        <v>25</v>
      </c>
      <c r="B51" s="38"/>
      <c r="C51" s="39">
        <f>C42+C12</f>
        <v>9435.9</v>
      </c>
      <c r="D51" s="39">
        <f>D42+D12</f>
        <v>9746.699999999999</v>
      </c>
    </row>
  </sheetData>
  <sheetProtection/>
  <mergeCells count="4">
    <mergeCell ref="A8:C8"/>
    <mergeCell ref="A10:A11"/>
    <mergeCell ref="B10:B11"/>
    <mergeCell ref="C10:D10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31">
      <selection activeCell="A39" sqref="A39:IV39"/>
    </sheetView>
  </sheetViews>
  <sheetFormatPr defaultColWidth="9.00390625" defaultRowHeight="12.75"/>
  <cols>
    <col min="1" max="1" width="28.75390625" style="0" customWidth="1"/>
    <col min="2" max="2" width="32.375" style="0" customWidth="1"/>
    <col min="3" max="3" width="64.25390625" style="0" customWidth="1"/>
  </cols>
  <sheetData>
    <row r="1" spans="1:4" ht="15">
      <c r="A1" s="8"/>
      <c r="B1" s="8"/>
      <c r="C1" s="78" t="s">
        <v>166</v>
      </c>
      <c r="D1" s="23"/>
    </row>
    <row r="2" spans="1:4" ht="15">
      <c r="A2" s="8"/>
      <c r="B2" s="8"/>
      <c r="C2" s="78" t="s">
        <v>47</v>
      </c>
      <c r="D2" s="23"/>
    </row>
    <row r="3" spans="1:4" ht="15">
      <c r="A3" s="8"/>
      <c r="B3" s="8"/>
      <c r="C3" s="78" t="s">
        <v>162</v>
      </c>
      <c r="D3" s="23"/>
    </row>
    <row r="4" spans="1:4" ht="15">
      <c r="A4" s="8"/>
      <c r="B4" s="8"/>
      <c r="C4" s="1" t="s">
        <v>297</v>
      </c>
      <c r="D4" s="23"/>
    </row>
    <row r="5" spans="1:4" ht="15">
      <c r="A5" s="8"/>
      <c r="B5" s="8"/>
      <c r="C5" s="1" t="s">
        <v>298</v>
      </c>
      <c r="D5" s="23"/>
    </row>
    <row r="6" spans="1:3" ht="12.75">
      <c r="A6" s="25"/>
      <c r="C6" s="1" t="s">
        <v>405</v>
      </c>
    </row>
    <row r="7" spans="1:3" ht="12.75">
      <c r="A7" s="25"/>
      <c r="C7" s="1"/>
    </row>
    <row r="8" spans="1:3" ht="15">
      <c r="A8" s="340" t="s">
        <v>77</v>
      </c>
      <c r="B8" s="341"/>
      <c r="C8" s="341"/>
    </row>
    <row r="9" spans="1:3" ht="15">
      <c r="A9" s="12"/>
      <c r="B9" s="16"/>
      <c r="C9" s="16"/>
    </row>
    <row r="10" spans="1:3" ht="14.25">
      <c r="A10" s="342" t="s">
        <v>5</v>
      </c>
      <c r="B10" s="342"/>
      <c r="C10" s="342" t="s">
        <v>78</v>
      </c>
    </row>
    <row r="11" spans="1:3" ht="43.5" customHeight="1">
      <c r="A11" s="2" t="s">
        <v>19</v>
      </c>
      <c r="B11" s="2" t="s">
        <v>41</v>
      </c>
      <c r="C11" s="342"/>
    </row>
    <row r="12" spans="1:3" ht="15">
      <c r="A12" s="13"/>
      <c r="B12" s="2"/>
      <c r="C12" s="14" t="s">
        <v>167</v>
      </c>
    </row>
    <row r="13" spans="1:3" ht="64.5" customHeight="1">
      <c r="A13" s="9" t="s">
        <v>165</v>
      </c>
      <c r="B13" s="9" t="s">
        <v>71</v>
      </c>
      <c r="C13" s="49" t="s">
        <v>119</v>
      </c>
    </row>
    <row r="14" spans="1:3" ht="83.25" customHeight="1">
      <c r="A14" s="9" t="s">
        <v>165</v>
      </c>
      <c r="B14" s="9" t="s">
        <v>72</v>
      </c>
      <c r="C14" s="49" t="s">
        <v>68</v>
      </c>
    </row>
    <row r="15" spans="1:3" ht="48" customHeight="1">
      <c r="A15" s="9" t="s">
        <v>165</v>
      </c>
      <c r="B15" s="9" t="s">
        <v>73</v>
      </c>
      <c r="C15" s="49" t="s">
        <v>67</v>
      </c>
    </row>
    <row r="16" spans="1:3" ht="51.75" customHeight="1">
      <c r="A16" s="9" t="s">
        <v>165</v>
      </c>
      <c r="B16" s="9" t="s">
        <v>74</v>
      </c>
      <c r="C16" s="49" t="s">
        <v>69</v>
      </c>
    </row>
    <row r="17" spans="1:3" ht="93" customHeight="1">
      <c r="A17" s="9" t="s">
        <v>165</v>
      </c>
      <c r="B17" s="9" t="s">
        <v>53</v>
      </c>
      <c r="C17" s="244" t="s">
        <v>310</v>
      </c>
    </row>
    <row r="18" spans="1:3" ht="80.25" customHeight="1">
      <c r="A18" s="9" t="s">
        <v>165</v>
      </c>
      <c r="B18" s="9" t="s">
        <v>56</v>
      </c>
      <c r="C18" s="245" t="s">
        <v>311</v>
      </c>
    </row>
    <row r="19" spans="1:3" ht="75.75" customHeight="1">
      <c r="A19" s="9" t="s">
        <v>165</v>
      </c>
      <c r="B19" s="10" t="s">
        <v>42</v>
      </c>
      <c r="C19" s="244" t="s">
        <v>312</v>
      </c>
    </row>
    <row r="20" spans="1:3" ht="61.5" customHeight="1">
      <c r="A20" s="9" t="s">
        <v>165</v>
      </c>
      <c r="B20" s="10" t="s">
        <v>43</v>
      </c>
      <c r="C20" s="244" t="s">
        <v>199</v>
      </c>
    </row>
    <row r="21" spans="1:3" ht="20.25" customHeight="1">
      <c r="A21" s="9" t="s">
        <v>165</v>
      </c>
      <c r="B21" s="10" t="s">
        <v>79</v>
      </c>
      <c r="C21" s="244" t="s">
        <v>313</v>
      </c>
    </row>
    <row r="22" spans="1:3" ht="78.75" customHeight="1">
      <c r="A22" s="9" t="s">
        <v>165</v>
      </c>
      <c r="B22" s="94" t="s">
        <v>314</v>
      </c>
      <c r="C22" s="246" t="s">
        <v>315</v>
      </c>
    </row>
    <row r="23" spans="1:3" ht="93.75" customHeight="1">
      <c r="A23" s="9" t="s">
        <v>165</v>
      </c>
      <c r="B23" s="94" t="s">
        <v>201</v>
      </c>
      <c r="C23" s="246" t="s">
        <v>316</v>
      </c>
    </row>
    <row r="24" spans="1:3" ht="45">
      <c r="A24" s="9" t="s">
        <v>165</v>
      </c>
      <c r="B24" s="94" t="s">
        <v>202</v>
      </c>
      <c r="C24" s="246" t="s">
        <v>187</v>
      </c>
    </row>
    <row r="25" spans="1:3" ht="32.25" customHeight="1">
      <c r="A25" s="9" t="s">
        <v>165</v>
      </c>
      <c r="B25" s="94" t="s">
        <v>317</v>
      </c>
      <c r="C25" s="246" t="s">
        <v>318</v>
      </c>
    </row>
    <row r="26" spans="1:3" ht="35.25" customHeight="1">
      <c r="A26" s="9" t="s">
        <v>165</v>
      </c>
      <c r="B26" s="10" t="s">
        <v>44</v>
      </c>
      <c r="C26" s="244" t="s">
        <v>195</v>
      </c>
    </row>
    <row r="27" spans="1:3" ht="15">
      <c r="A27" s="9" t="s">
        <v>165</v>
      </c>
      <c r="B27" s="10" t="s">
        <v>45</v>
      </c>
      <c r="C27" s="244" t="s">
        <v>319</v>
      </c>
    </row>
    <row r="28" spans="1:3" ht="36" customHeight="1">
      <c r="A28" s="9" t="s">
        <v>165</v>
      </c>
      <c r="B28" s="76" t="s">
        <v>394</v>
      </c>
      <c r="C28" s="244" t="s">
        <v>152</v>
      </c>
    </row>
    <row r="29" spans="1:3" ht="30">
      <c r="A29" s="9" t="s">
        <v>165</v>
      </c>
      <c r="B29" s="76" t="s">
        <v>395</v>
      </c>
      <c r="C29" s="244" t="s">
        <v>151</v>
      </c>
    </row>
    <row r="30" spans="1:3" ht="15">
      <c r="A30" s="9" t="s">
        <v>165</v>
      </c>
      <c r="B30" s="76" t="s">
        <v>396</v>
      </c>
      <c r="C30" s="244" t="s">
        <v>150</v>
      </c>
    </row>
    <row r="31" spans="1:3" ht="16.5" customHeight="1">
      <c r="A31" s="9" t="s">
        <v>165</v>
      </c>
      <c r="B31" s="76" t="s">
        <v>397</v>
      </c>
      <c r="C31" s="247" t="s">
        <v>320</v>
      </c>
    </row>
    <row r="32" spans="1:3" ht="30">
      <c r="A32" s="9" t="s">
        <v>165</v>
      </c>
      <c r="B32" s="76" t="s">
        <v>398</v>
      </c>
      <c r="C32" s="244" t="s">
        <v>321</v>
      </c>
    </row>
    <row r="33" spans="1:3" ht="60">
      <c r="A33" s="9" t="s">
        <v>165</v>
      </c>
      <c r="B33" s="76" t="s">
        <v>399</v>
      </c>
      <c r="C33" s="244" t="s">
        <v>322</v>
      </c>
    </row>
    <row r="34" spans="1:3" ht="15">
      <c r="A34" s="9" t="s">
        <v>165</v>
      </c>
      <c r="B34" s="76" t="s">
        <v>400</v>
      </c>
      <c r="C34" s="244" t="s">
        <v>149</v>
      </c>
    </row>
    <row r="35" spans="1:3" ht="45" customHeight="1">
      <c r="A35" s="9" t="s">
        <v>165</v>
      </c>
      <c r="B35" s="76" t="s">
        <v>401</v>
      </c>
      <c r="C35" s="244" t="s">
        <v>147</v>
      </c>
    </row>
    <row r="36" spans="1:3" ht="37.5" customHeight="1">
      <c r="A36" s="9" t="s">
        <v>165</v>
      </c>
      <c r="B36" s="76" t="s">
        <v>402</v>
      </c>
      <c r="C36" s="244" t="s">
        <v>148</v>
      </c>
    </row>
    <row r="37" spans="1:3" ht="33.75" customHeight="1">
      <c r="A37" s="9" t="s">
        <v>165</v>
      </c>
      <c r="B37" s="76" t="s">
        <v>403</v>
      </c>
      <c r="C37" s="244" t="s">
        <v>323</v>
      </c>
    </row>
    <row r="38" spans="1:3" ht="82.5" customHeight="1">
      <c r="A38" s="9" t="s">
        <v>165</v>
      </c>
      <c r="B38" s="10" t="s">
        <v>46</v>
      </c>
      <c r="C38" s="244" t="s">
        <v>324</v>
      </c>
    </row>
    <row r="39" spans="1:3" ht="12.75">
      <c r="A39" s="17"/>
      <c r="B39" s="17"/>
      <c r="C39" s="17"/>
    </row>
    <row r="40" spans="1:3" ht="12.75">
      <c r="A40" s="17"/>
      <c r="B40" s="17"/>
      <c r="C40" s="17"/>
    </row>
    <row r="41" spans="1:3" ht="12.75">
      <c r="A41" s="17"/>
      <c r="B41" s="17"/>
      <c r="C41" s="17"/>
    </row>
  </sheetData>
  <sheetProtection/>
  <mergeCells count="3">
    <mergeCell ref="A8:C8"/>
    <mergeCell ref="A10:B10"/>
    <mergeCell ref="C10:C11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4"/>
  <sheetViews>
    <sheetView zoomScalePageLayoutView="0" workbookViewId="0" topLeftCell="A83">
      <selection activeCell="D70" sqref="D70"/>
    </sheetView>
  </sheetViews>
  <sheetFormatPr defaultColWidth="9.00390625" defaultRowHeight="12.75"/>
  <cols>
    <col min="1" max="1" width="102.875" style="0" customWidth="1"/>
    <col min="2" max="2" width="8.375" style="0" customWidth="1"/>
    <col min="3" max="3" width="10.875" style="0" customWidth="1"/>
    <col min="4" max="4" width="10.625" style="0" customWidth="1"/>
  </cols>
  <sheetData>
    <row r="1" ht="12.75">
      <c r="B1" s="1" t="s">
        <v>168</v>
      </c>
    </row>
    <row r="2" ht="12.75">
      <c r="B2" s="1" t="s">
        <v>47</v>
      </c>
    </row>
    <row r="3" ht="12.75">
      <c r="B3" s="1" t="s">
        <v>162</v>
      </c>
    </row>
    <row r="4" ht="12.75">
      <c r="B4" s="1" t="s">
        <v>297</v>
      </c>
    </row>
    <row r="5" ht="12.75">
      <c r="B5" s="1" t="s">
        <v>298</v>
      </c>
    </row>
    <row r="6" ht="12.75">
      <c r="B6" s="1" t="s">
        <v>405</v>
      </c>
    </row>
    <row r="8" spans="1:3" ht="12.75">
      <c r="A8" s="343" t="s">
        <v>57</v>
      </c>
      <c r="B8" s="343"/>
      <c r="C8" s="343"/>
    </row>
    <row r="9" spans="1:3" ht="12.75">
      <c r="A9" s="343" t="s">
        <v>300</v>
      </c>
      <c r="B9" s="343"/>
      <c r="C9" s="343"/>
    </row>
    <row r="10" spans="1:3" ht="12.75">
      <c r="A10" s="343"/>
      <c r="B10" s="343"/>
      <c r="C10" s="343"/>
    </row>
    <row r="11" spans="1:4" ht="12.75">
      <c r="A11" s="20"/>
      <c r="B11" s="21"/>
      <c r="D11" s="82" t="s">
        <v>120</v>
      </c>
    </row>
    <row r="12" spans="1:4" ht="12.75">
      <c r="A12" s="175" t="s">
        <v>127</v>
      </c>
      <c r="B12" s="96" t="s">
        <v>21</v>
      </c>
      <c r="C12" s="96" t="s">
        <v>203</v>
      </c>
      <c r="D12" s="97" t="s">
        <v>0</v>
      </c>
    </row>
    <row r="13" spans="1:4" ht="12.75">
      <c r="A13" s="98" t="s">
        <v>167</v>
      </c>
      <c r="B13" s="99"/>
      <c r="C13" s="99"/>
      <c r="D13" s="100">
        <f>D15+D45+D51+D63+D81+D90+D86+D75</f>
        <v>8975.8</v>
      </c>
    </row>
    <row r="14" spans="1:4" ht="12.75">
      <c r="A14" s="101"/>
      <c r="B14" s="98"/>
      <c r="C14" s="102"/>
      <c r="D14" s="103"/>
    </row>
    <row r="15" spans="1:4" ht="12.75">
      <c r="A15" s="98" t="s">
        <v>1</v>
      </c>
      <c r="B15" s="104" t="s">
        <v>104</v>
      </c>
      <c r="C15" s="105"/>
      <c r="D15" s="106">
        <f>D17+D23+D32+D36+D39</f>
        <v>1569.4999999999998</v>
      </c>
    </row>
    <row r="16" spans="1:4" ht="12.75">
      <c r="A16" s="119"/>
      <c r="B16" s="104"/>
      <c r="C16" s="105"/>
      <c r="D16" s="106"/>
    </row>
    <row r="17" spans="1:4" ht="12.75">
      <c r="A17" s="111" t="s">
        <v>406</v>
      </c>
      <c r="B17" s="108" t="s">
        <v>104</v>
      </c>
      <c r="C17" s="109" t="s">
        <v>105</v>
      </c>
      <c r="D17" s="110">
        <f>D19</f>
        <v>297.3</v>
      </c>
    </row>
    <row r="18" spans="1:4" ht="12.75">
      <c r="A18" s="111"/>
      <c r="B18" s="108"/>
      <c r="C18" s="109"/>
      <c r="D18" s="110"/>
    </row>
    <row r="19" spans="1:4" ht="25.5">
      <c r="A19" s="111" t="s">
        <v>407</v>
      </c>
      <c r="B19" s="108" t="s">
        <v>104</v>
      </c>
      <c r="C19" s="109" t="s">
        <v>105</v>
      </c>
      <c r="D19" s="110">
        <f>D21</f>
        <v>297.3</v>
      </c>
    </row>
    <row r="20" spans="1:4" ht="12.75">
      <c r="A20" s="119"/>
      <c r="B20" s="108"/>
      <c r="C20" s="109"/>
      <c r="D20" s="110"/>
    </row>
    <row r="21" spans="1:4" ht="26.25" customHeight="1">
      <c r="A21" s="111" t="s">
        <v>209</v>
      </c>
      <c r="B21" s="108" t="s">
        <v>104</v>
      </c>
      <c r="C21" s="109" t="s">
        <v>105</v>
      </c>
      <c r="D21" s="110">
        <v>297.3</v>
      </c>
    </row>
    <row r="22" spans="1:4" ht="12.75">
      <c r="A22" s="98"/>
      <c r="B22" s="104"/>
      <c r="C22" s="105"/>
      <c r="D22" s="106"/>
    </row>
    <row r="23" spans="1:4" ht="25.5">
      <c r="A23" s="111" t="s">
        <v>408</v>
      </c>
      <c r="B23" s="112" t="s">
        <v>104</v>
      </c>
      <c r="C23" s="113" t="s">
        <v>106</v>
      </c>
      <c r="D23" s="115">
        <f>D24</f>
        <v>1179.9999999999998</v>
      </c>
    </row>
    <row r="24" spans="1:4" ht="25.5">
      <c r="A24" s="111" t="s">
        <v>409</v>
      </c>
      <c r="B24" s="112" t="s">
        <v>104</v>
      </c>
      <c r="C24" s="113" t="s">
        <v>106</v>
      </c>
      <c r="D24" s="115">
        <f>D25</f>
        <v>1179.9999999999998</v>
      </c>
    </row>
    <row r="25" spans="1:4" ht="12.75">
      <c r="A25" s="107" t="s">
        <v>216</v>
      </c>
      <c r="B25" s="112" t="s">
        <v>104</v>
      </c>
      <c r="C25" s="113" t="s">
        <v>106</v>
      </c>
      <c r="D25" s="115">
        <f>D26+D27+D28+D29+D30</f>
        <v>1179.9999999999998</v>
      </c>
    </row>
    <row r="26" spans="1:4" ht="26.25" customHeight="1">
      <c r="A26" s="111" t="s">
        <v>209</v>
      </c>
      <c r="B26" s="112" t="s">
        <v>104</v>
      </c>
      <c r="C26" s="113" t="s">
        <v>106</v>
      </c>
      <c r="D26" s="115">
        <f>3435.2-2543.5</f>
        <v>891.6999999999998</v>
      </c>
    </row>
    <row r="27" spans="1:4" ht="12.75" customHeight="1">
      <c r="A27" s="116" t="s">
        <v>217</v>
      </c>
      <c r="B27" s="112" t="s">
        <v>104</v>
      </c>
      <c r="C27" s="113" t="s">
        <v>106</v>
      </c>
      <c r="D27" s="115">
        <f>256.8+31.5</f>
        <v>288.3</v>
      </c>
    </row>
    <row r="28" spans="1:4" ht="12.75" customHeight="1">
      <c r="A28" s="117" t="s">
        <v>288</v>
      </c>
      <c r="B28" s="113" t="s">
        <v>104</v>
      </c>
      <c r="C28" s="118" t="s">
        <v>106</v>
      </c>
      <c r="D28" s="115">
        <v>0</v>
      </c>
    </row>
    <row r="29" spans="1:4" ht="12.75">
      <c r="A29" s="117" t="s">
        <v>218</v>
      </c>
      <c r="B29" s="113" t="s">
        <v>104</v>
      </c>
      <c r="C29" s="118" t="s">
        <v>106</v>
      </c>
      <c r="D29" s="115">
        <v>0</v>
      </c>
    </row>
    <row r="30" spans="1:4" ht="12.75">
      <c r="A30" s="117" t="s">
        <v>219</v>
      </c>
      <c r="B30" s="113" t="s">
        <v>104</v>
      </c>
      <c r="C30" s="118" t="s">
        <v>106</v>
      </c>
      <c r="D30" s="115">
        <v>0</v>
      </c>
    </row>
    <row r="31" spans="1:4" ht="12.75" hidden="1">
      <c r="A31" s="117"/>
      <c r="B31" s="112"/>
      <c r="C31" s="118"/>
      <c r="D31" s="115"/>
    </row>
    <row r="32" spans="1:4" ht="12.75" hidden="1">
      <c r="A32" s="179" t="s">
        <v>268</v>
      </c>
      <c r="B32" s="180" t="s">
        <v>104</v>
      </c>
      <c r="C32" s="181" t="s">
        <v>271</v>
      </c>
      <c r="D32" s="182">
        <f>D33+D34</f>
        <v>0</v>
      </c>
    </row>
    <row r="33" spans="1:4" ht="12.75" hidden="1">
      <c r="A33" s="119" t="s">
        <v>269</v>
      </c>
      <c r="B33" s="112" t="s">
        <v>104</v>
      </c>
      <c r="C33" s="113" t="s">
        <v>271</v>
      </c>
      <c r="D33" s="115">
        <v>0</v>
      </c>
    </row>
    <row r="34" spans="1:4" ht="12.75" hidden="1">
      <c r="A34" s="119" t="s">
        <v>270</v>
      </c>
      <c r="B34" s="112" t="s">
        <v>104</v>
      </c>
      <c r="C34" s="113" t="s">
        <v>271</v>
      </c>
      <c r="D34" s="115">
        <v>0</v>
      </c>
    </row>
    <row r="35" spans="1:4" ht="12.75">
      <c r="A35" s="107"/>
      <c r="B35" s="112"/>
      <c r="C35" s="113"/>
      <c r="D35" s="115"/>
    </row>
    <row r="36" spans="1:4" ht="12.75">
      <c r="A36" s="98" t="s">
        <v>220</v>
      </c>
      <c r="B36" s="104" t="s">
        <v>104</v>
      </c>
      <c r="C36" s="105" t="s">
        <v>115</v>
      </c>
      <c r="D36" s="106">
        <f>D37</f>
        <v>48</v>
      </c>
    </row>
    <row r="37" spans="1:4" ht="12.75">
      <c r="A37" s="116" t="s">
        <v>92</v>
      </c>
      <c r="B37" s="108" t="s">
        <v>104</v>
      </c>
      <c r="C37" s="109" t="s">
        <v>115</v>
      </c>
      <c r="D37" s="115">
        <v>48</v>
      </c>
    </row>
    <row r="38" spans="1:4" ht="12.75">
      <c r="A38" s="107"/>
      <c r="B38" s="108"/>
      <c r="C38" s="109"/>
      <c r="D38" s="115"/>
    </row>
    <row r="39" spans="1:4" ht="12.75">
      <c r="A39" s="98" t="s">
        <v>221</v>
      </c>
      <c r="B39" s="104" t="s">
        <v>104</v>
      </c>
      <c r="C39" s="105" t="s">
        <v>107</v>
      </c>
      <c r="D39" s="106">
        <f>D40+D41+D42+D43</f>
        <v>44.2</v>
      </c>
    </row>
    <row r="40" spans="1:4" ht="12.75">
      <c r="A40" s="119" t="s">
        <v>222</v>
      </c>
      <c r="B40" s="108" t="s">
        <v>104</v>
      </c>
      <c r="C40" s="109" t="s">
        <v>107</v>
      </c>
      <c r="D40" s="115">
        <v>0.7</v>
      </c>
    </row>
    <row r="41" spans="1:4" ht="24.75" customHeight="1">
      <c r="A41" s="121" t="s">
        <v>284</v>
      </c>
      <c r="B41" s="120" t="s">
        <v>104</v>
      </c>
      <c r="C41" s="109" t="s">
        <v>107</v>
      </c>
      <c r="D41" s="115">
        <v>15</v>
      </c>
    </row>
    <row r="42" spans="1:4" ht="17.25" customHeight="1">
      <c r="A42" s="121" t="s">
        <v>223</v>
      </c>
      <c r="B42" s="108" t="s">
        <v>104</v>
      </c>
      <c r="C42" s="109" t="s">
        <v>107</v>
      </c>
      <c r="D42" s="115">
        <v>0</v>
      </c>
    </row>
    <row r="43" spans="1:4" ht="38.25" customHeight="1">
      <c r="A43" s="121" t="s">
        <v>224</v>
      </c>
      <c r="B43" s="108" t="s">
        <v>104</v>
      </c>
      <c r="C43" s="109" t="s">
        <v>107</v>
      </c>
      <c r="D43" s="115">
        <v>28.5</v>
      </c>
    </row>
    <row r="44" spans="1:4" ht="12.75">
      <c r="A44" s="107"/>
      <c r="B44" s="108"/>
      <c r="C44" s="109"/>
      <c r="D44" s="115"/>
    </row>
    <row r="45" spans="1:4" ht="12.75">
      <c r="A45" s="98" t="s">
        <v>3</v>
      </c>
      <c r="B45" s="104" t="s">
        <v>105</v>
      </c>
      <c r="C45" s="105"/>
      <c r="D45" s="106">
        <f>D47</f>
        <v>287.9</v>
      </c>
    </row>
    <row r="46" spans="1:4" ht="12.75">
      <c r="A46" s="107" t="s">
        <v>225</v>
      </c>
      <c r="B46" s="108" t="s">
        <v>105</v>
      </c>
      <c r="C46" s="109" t="s">
        <v>226</v>
      </c>
      <c r="D46" s="110"/>
    </row>
    <row r="47" spans="1:4" ht="12.75">
      <c r="A47" s="139" t="s">
        <v>410</v>
      </c>
      <c r="B47" s="108" t="s">
        <v>105</v>
      </c>
      <c r="C47" s="109" t="s">
        <v>226</v>
      </c>
      <c r="D47" s="110">
        <f>D48+D49</f>
        <v>287.9</v>
      </c>
    </row>
    <row r="48" spans="1:4" ht="27.75" customHeight="1">
      <c r="A48" s="123" t="s">
        <v>229</v>
      </c>
      <c r="B48" s="108" t="s">
        <v>105</v>
      </c>
      <c r="C48" s="109" t="s">
        <v>226</v>
      </c>
      <c r="D48" s="110">
        <v>282</v>
      </c>
    </row>
    <row r="49" spans="1:4" ht="13.5" customHeight="1">
      <c r="A49" s="116" t="s">
        <v>217</v>
      </c>
      <c r="B49" s="108" t="s">
        <v>105</v>
      </c>
      <c r="C49" s="109" t="s">
        <v>226</v>
      </c>
      <c r="D49" s="110">
        <f>3.2+2.7</f>
        <v>5.9</v>
      </c>
    </row>
    <row r="50" spans="1:4" ht="12.75">
      <c r="A50" s="122"/>
      <c r="B50" s="104"/>
      <c r="C50" s="105"/>
      <c r="D50" s="106"/>
    </row>
    <row r="51" spans="1:4" ht="12.75">
      <c r="A51" s="124" t="s">
        <v>27</v>
      </c>
      <c r="B51" s="104" t="s">
        <v>106</v>
      </c>
      <c r="C51" s="105"/>
      <c r="D51" s="106">
        <f>D52+D55+D60</f>
        <v>3048.4</v>
      </c>
    </row>
    <row r="52" spans="1:4" ht="12.75">
      <c r="A52" s="107" t="s">
        <v>98</v>
      </c>
      <c r="B52" s="108" t="s">
        <v>106</v>
      </c>
      <c r="C52" s="109" t="s">
        <v>104</v>
      </c>
      <c r="D52" s="110">
        <f>D53+D54</f>
        <v>67.3</v>
      </c>
    </row>
    <row r="53" spans="1:4" ht="27" customHeight="1">
      <c r="A53" s="123" t="s">
        <v>229</v>
      </c>
      <c r="B53" s="108" t="s">
        <v>106</v>
      </c>
      <c r="C53" s="109" t="s">
        <v>104</v>
      </c>
      <c r="D53" s="110">
        <v>64</v>
      </c>
    </row>
    <row r="54" spans="1:4" ht="13.5" customHeight="1">
      <c r="A54" s="116" t="s">
        <v>217</v>
      </c>
      <c r="B54" s="108" t="s">
        <v>106</v>
      </c>
      <c r="C54" s="109" t="s">
        <v>104</v>
      </c>
      <c r="D54" s="110">
        <v>3.3</v>
      </c>
    </row>
    <row r="55" spans="1:4" ht="12.75">
      <c r="A55" s="125" t="s">
        <v>76</v>
      </c>
      <c r="B55" s="112" t="s">
        <v>106</v>
      </c>
      <c r="C55" s="113" t="s">
        <v>114</v>
      </c>
      <c r="D55" s="110">
        <f>D56+D57</f>
        <v>2881.1</v>
      </c>
    </row>
    <row r="56" spans="1:4" ht="14.25" customHeight="1">
      <c r="A56" s="116" t="s">
        <v>217</v>
      </c>
      <c r="B56" s="126" t="s">
        <v>106</v>
      </c>
      <c r="C56" s="127" t="s">
        <v>114</v>
      </c>
      <c r="D56" s="128">
        <v>0</v>
      </c>
    </row>
    <row r="57" spans="1:4" ht="12.75">
      <c r="A57" s="117" t="s">
        <v>387</v>
      </c>
      <c r="B57" s="126" t="s">
        <v>106</v>
      </c>
      <c r="C57" s="127" t="s">
        <v>114</v>
      </c>
      <c r="D57" s="128">
        <f>D58</f>
        <v>2881.1</v>
      </c>
    </row>
    <row r="58" spans="1:4" ht="24.75" customHeight="1">
      <c r="A58" s="117" t="s">
        <v>404</v>
      </c>
      <c r="B58" s="126" t="s">
        <v>106</v>
      </c>
      <c r="C58" s="127" t="s">
        <v>114</v>
      </c>
      <c r="D58" s="128">
        <v>2881.1</v>
      </c>
    </row>
    <row r="59" spans="1:4" ht="14.25" customHeight="1">
      <c r="A59" s="116" t="s">
        <v>217</v>
      </c>
      <c r="B59" s="126" t="s">
        <v>106</v>
      </c>
      <c r="C59" s="127" t="s">
        <v>114</v>
      </c>
      <c r="D59" s="128">
        <v>0</v>
      </c>
    </row>
    <row r="60" spans="1:4" ht="12.75">
      <c r="A60" s="129" t="s">
        <v>55</v>
      </c>
      <c r="B60" s="130" t="s">
        <v>106</v>
      </c>
      <c r="C60" s="131" t="s">
        <v>108</v>
      </c>
      <c r="D60" s="128">
        <f>D61</f>
        <v>100</v>
      </c>
    </row>
    <row r="61" spans="1:4" ht="14.25" customHeight="1">
      <c r="A61" s="116" t="s">
        <v>217</v>
      </c>
      <c r="B61" s="130" t="s">
        <v>106</v>
      </c>
      <c r="C61" s="131" t="s">
        <v>108</v>
      </c>
      <c r="D61" s="128">
        <v>100</v>
      </c>
    </row>
    <row r="62" spans="1:4" ht="12.75">
      <c r="A62" s="132"/>
      <c r="B62" s="133"/>
      <c r="C62" s="127"/>
      <c r="D62" s="128"/>
    </row>
    <row r="63" spans="1:4" ht="12.75">
      <c r="A63" s="134" t="s">
        <v>38</v>
      </c>
      <c r="B63" s="135" t="s">
        <v>109</v>
      </c>
      <c r="C63" s="136"/>
      <c r="D63" s="137">
        <f>D64+D68+D71</f>
        <v>3009</v>
      </c>
    </row>
    <row r="64" spans="1:4" ht="12.75">
      <c r="A64" s="235" t="s">
        <v>289</v>
      </c>
      <c r="B64" s="236" t="s">
        <v>109</v>
      </c>
      <c r="C64" s="237" t="s">
        <v>104</v>
      </c>
      <c r="D64" s="238">
        <f>D65+D66+D67</f>
        <v>0</v>
      </c>
    </row>
    <row r="65" spans="1:4" ht="24.75" customHeight="1">
      <c r="A65" s="132" t="s">
        <v>231</v>
      </c>
      <c r="B65" s="133" t="s">
        <v>109</v>
      </c>
      <c r="C65" s="127" t="s">
        <v>104</v>
      </c>
      <c r="D65" s="128">
        <v>0</v>
      </c>
    </row>
    <row r="66" spans="1:4" ht="26.25" customHeight="1">
      <c r="A66" s="132" t="s">
        <v>232</v>
      </c>
      <c r="B66" s="126" t="s">
        <v>109</v>
      </c>
      <c r="C66" s="127" t="s">
        <v>104</v>
      </c>
      <c r="D66" s="138">
        <v>0</v>
      </c>
    </row>
    <row r="67" spans="1:4" ht="12.75">
      <c r="A67" s="117" t="s">
        <v>288</v>
      </c>
      <c r="B67" s="133" t="s">
        <v>109</v>
      </c>
      <c r="C67" s="131" t="s">
        <v>104</v>
      </c>
      <c r="D67" s="128">
        <v>0</v>
      </c>
    </row>
    <row r="68" spans="1:4" ht="12.75">
      <c r="A68" s="122" t="s">
        <v>4</v>
      </c>
      <c r="B68" s="133" t="s">
        <v>109</v>
      </c>
      <c r="C68" s="127" t="s">
        <v>105</v>
      </c>
      <c r="D68" s="128">
        <f>D69+D70</f>
        <v>1165.5</v>
      </c>
    </row>
    <row r="69" spans="1:4" ht="15" customHeight="1">
      <c r="A69" s="116" t="s">
        <v>217</v>
      </c>
      <c r="B69" s="133" t="s">
        <v>109</v>
      </c>
      <c r="C69" s="127" t="s">
        <v>105</v>
      </c>
      <c r="D69" s="128">
        <f>309+806.5</f>
        <v>1115.5</v>
      </c>
    </row>
    <row r="70" spans="1:4" ht="12.75">
      <c r="A70" s="117" t="s">
        <v>241</v>
      </c>
      <c r="B70" s="133" t="s">
        <v>109</v>
      </c>
      <c r="C70" s="127" t="s">
        <v>105</v>
      </c>
      <c r="D70" s="128">
        <v>50</v>
      </c>
    </row>
    <row r="71" spans="1:4" ht="12.75">
      <c r="A71" s="122" t="s">
        <v>233</v>
      </c>
      <c r="B71" s="133" t="s">
        <v>109</v>
      </c>
      <c r="C71" s="127" t="s">
        <v>110</v>
      </c>
      <c r="D71" s="128">
        <f>D72+D73</f>
        <v>1843.5</v>
      </c>
    </row>
    <row r="72" spans="1:4" ht="15" customHeight="1">
      <c r="A72" s="116" t="s">
        <v>217</v>
      </c>
      <c r="B72" s="133" t="s">
        <v>109</v>
      </c>
      <c r="C72" s="127" t="s">
        <v>110</v>
      </c>
      <c r="D72" s="128">
        <v>300</v>
      </c>
    </row>
    <row r="73" spans="1:4" ht="12.75">
      <c r="A73" s="117" t="s">
        <v>288</v>
      </c>
      <c r="B73" s="133" t="s">
        <v>109</v>
      </c>
      <c r="C73" s="127" t="s">
        <v>110</v>
      </c>
      <c r="D73" s="128">
        <v>1543.5</v>
      </c>
    </row>
    <row r="74" spans="1:4" ht="12.75">
      <c r="A74" s="122"/>
      <c r="B74" s="133"/>
      <c r="C74" s="127"/>
      <c r="D74" s="128"/>
    </row>
    <row r="75" spans="1:4" ht="12.75">
      <c r="A75" s="134" t="s">
        <v>234</v>
      </c>
      <c r="B75" s="135" t="s">
        <v>111</v>
      </c>
      <c r="C75" s="136"/>
      <c r="D75" s="137">
        <f>D76</f>
        <v>720</v>
      </c>
    </row>
    <row r="76" spans="1:4" ht="12.75">
      <c r="A76" s="134" t="s">
        <v>103</v>
      </c>
      <c r="B76" s="135" t="s">
        <v>111</v>
      </c>
      <c r="C76" s="136" t="s">
        <v>104</v>
      </c>
      <c r="D76" s="137">
        <f>D77</f>
        <v>720</v>
      </c>
    </row>
    <row r="77" spans="1:4" ht="12.75">
      <c r="A77" s="139" t="s">
        <v>235</v>
      </c>
      <c r="B77" s="133" t="s">
        <v>111</v>
      </c>
      <c r="C77" s="127" t="s">
        <v>104</v>
      </c>
      <c r="D77" s="128">
        <f>D78+D79</f>
        <v>720</v>
      </c>
    </row>
    <row r="78" spans="1:4" ht="25.5">
      <c r="A78" s="140" t="s">
        <v>236</v>
      </c>
      <c r="B78" s="133" t="s">
        <v>111</v>
      </c>
      <c r="C78" s="127" t="s">
        <v>104</v>
      </c>
      <c r="D78" s="128">
        <v>720</v>
      </c>
    </row>
    <row r="79" spans="1:4" ht="12.75">
      <c r="A79" s="117" t="s">
        <v>288</v>
      </c>
      <c r="B79" s="133" t="s">
        <v>111</v>
      </c>
      <c r="C79" s="127" t="s">
        <v>104</v>
      </c>
      <c r="D79" s="128">
        <v>0</v>
      </c>
    </row>
    <row r="80" spans="1:4" ht="12.75">
      <c r="A80" s="122"/>
      <c r="B80" s="133"/>
      <c r="C80" s="127"/>
      <c r="D80" s="128"/>
    </row>
    <row r="81" spans="1:4" ht="12.75">
      <c r="A81" s="98" t="s">
        <v>26</v>
      </c>
      <c r="B81" s="104" t="s">
        <v>112</v>
      </c>
      <c r="C81" s="105"/>
      <c r="D81" s="106">
        <f>D82</f>
        <v>120</v>
      </c>
    </row>
    <row r="82" spans="1:4" ht="12.75">
      <c r="A82" s="98" t="s">
        <v>36</v>
      </c>
      <c r="B82" s="108" t="s">
        <v>112</v>
      </c>
      <c r="C82" s="109"/>
      <c r="D82" s="106">
        <f>D83</f>
        <v>120</v>
      </c>
    </row>
    <row r="83" spans="1:4" ht="25.5">
      <c r="A83" s="141" t="s">
        <v>237</v>
      </c>
      <c r="B83" s="104" t="s">
        <v>112</v>
      </c>
      <c r="C83" s="105"/>
      <c r="D83" s="106">
        <f>D84</f>
        <v>120</v>
      </c>
    </row>
    <row r="84" spans="1:4" ht="12.75">
      <c r="A84" s="116" t="s">
        <v>238</v>
      </c>
      <c r="B84" s="108" t="s">
        <v>112</v>
      </c>
      <c r="C84" s="109" t="s">
        <v>104</v>
      </c>
      <c r="D84" s="110">
        <v>120</v>
      </c>
    </row>
    <row r="85" spans="1:4" ht="12.75">
      <c r="A85" s="107"/>
      <c r="B85" s="108"/>
      <c r="C85" s="109"/>
      <c r="D85" s="110"/>
    </row>
    <row r="86" spans="1:4" ht="12.75">
      <c r="A86" s="98" t="s">
        <v>239</v>
      </c>
      <c r="B86" s="142" t="s">
        <v>115</v>
      </c>
      <c r="C86" s="105"/>
      <c r="D86" s="106">
        <f>D87</f>
        <v>50</v>
      </c>
    </row>
    <row r="87" spans="1:4" ht="12.75">
      <c r="A87" s="143" t="s">
        <v>37</v>
      </c>
      <c r="B87" s="144" t="s">
        <v>115</v>
      </c>
      <c r="C87" s="113" t="s">
        <v>104</v>
      </c>
      <c r="D87" s="145">
        <f>D88</f>
        <v>50</v>
      </c>
    </row>
    <row r="88" spans="1:4" ht="14.25" customHeight="1">
      <c r="A88" s="116" t="s">
        <v>217</v>
      </c>
      <c r="B88" s="146" t="s">
        <v>115</v>
      </c>
      <c r="C88" s="113" t="s">
        <v>104</v>
      </c>
      <c r="D88" s="115">
        <v>50</v>
      </c>
    </row>
    <row r="89" spans="1:4" ht="12.75">
      <c r="A89" s="107"/>
      <c r="B89" s="108"/>
      <c r="C89" s="109"/>
      <c r="D89" s="110"/>
    </row>
    <row r="90" spans="1:4" ht="12.75">
      <c r="A90" s="98" t="s">
        <v>99</v>
      </c>
      <c r="B90" s="104" t="s">
        <v>113</v>
      </c>
      <c r="C90" s="105"/>
      <c r="D90" s="110">
        <f>D91</f>
        <v>171</v>
      </c>
    </row>
    <row r="91" spans="1:4" ht="12.75">
      <c r="A91" s="119" t="s">
        <v>102</v>
      </c>
      <c r="B91" s="112" t="s">
        <v>113</v>
      </c>
      <c r="C91" s="113" t="s">
        <v>110</v>
      </c>
      <c r="D91" s="110">
        <v>171</v>
      </c>
    </row>
    <row r="92" spans="1:4" ht="12.75">
      <c r="A92" s="139"/>
      <c r="B92" s="135"/>
      <c r="C92" s="136"/>
      <c r="D92" s="115"/>
    </row>
    <row r="93" spans="1:4" ht="12.75">
      <c r="A93" s="147"/>
      <c r="B93" s="148"/>
      <c r="C93" s="149"/>
      <c r="D93" s="150"/>
    </row>
    <row r="94" spans="1:4" ht="12.75">
      <c r="A94" s="151" t="s">
        <v>2</v>
      </c>
      <c r="B94" s="152"/>
      <c r="C94" s="153"/>
      <c r="D94" s="154">
        <f>D13</f>
        <v>8975.8</v>
      </c>
    </row>
  </sheetData>
  <sheetProtection/>
  <mergeCells count="3">
    <mergeCell ref="A8:C8"/>
    <mergeCell ref="A9:C9"/>
    <mergeCell ref="A10:C10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zoomScale="90" zoomScaleNormal="90" zoomScalePageLayoutView="0" workbookViewId="0" topLeftCell="A57">
      <selection activeCell="D54" sqref="D54"/>
    </sheetView>
  </sheetViews>
  <sheetFormatPr defaultColWidth="9.00390625" defaultRowHeight="12.75"/>
  <cols>
    <col min="1" max="1" width="102.00390625" style="0" customWidth="1"/>
    <col min="2" max="2" width="12.625" style="0" customWidth="1"/>
    <col min="3" max="3" width="11.375" style="0" customWidth="1"/>
  </cols>
  <sheetData>
    <row r="1" ht="12.75">
      <c r="B1" s="1" t="s">
        <v>169</v>
      </c>
    </row>
    <row r="2" ht="12.75">
      <c r="B2" s="1" t="s">
        <v>47</v>
      </c>
    </row>
    <row r="3" ht="12.75">
      <c r="B3" s="1" t="s">
        <v>162</v>
      </c>
    </row>
    <row r="4" ht="12.75">
      <c r="B4" s="1" t="s">
        <v>297</v>
      </c>
    </row>
    <row r="5" ht="12.75">
      <c r="B5" s="1" t="s">
        <v>298</v>
      </c>
    </row>
    <row r="6" spans="2:6" ht="12.75">
      <c r="B6" s="1" t="s">
        <v>405</v>
      </c>
      <c r="E6" s="1"/>
      <c r="F6" s="1"/>
    </row>
    <row r="7" spans="1:3" ht="12.75">
      <c r="A7" s="18"/>
      <c r="B7" s="18"/>
      <c r="C7" s="19"/>
    </row>
    <row r="8" spans="1:3" ht="12.75">
      <c r="A8" s="343" t="s">
        <v>57</v>
      </c>
      <c r="B8" s="343"/>
      <c r="C8" s="343"/>
    </row>
    <row r="9" spans="1:3" ht="12.75">
      <c r="A9" s="343" t="s">
        <v>302</v>
      </c>
      <c r="B9" s="343"/>
      <c r="C9" s="343"/>
    </row>
    <row r="10" spans="1:3" ht="12.75">
      <c r="A10" s="343"/>
      <c r="B10" s="343"/>
      <c r="C10" s="343"/>
    </row>
    <row r="11" spans="1:5" ht="12.75">
      <c r="A11" s="20"/>
      <c r="B11" s="21"/>
      <c r="D11" s="82"/>
      <c r="E11" s="82" t="s">
        <v>120</v>
      </c>
    </row>
    <row r="12" spans="1:5" ht="25.5">
      <c r="A12" s="95" t="s">
        <v>127</v>
      </c>
      <c r="B12" s="96" t="s">
        <v>21</v>
      </c>
      <c r="C12" s="96" t="s">
        <v>203</v>
      </c>
      <c r="D12" s="165" t="s">
        <v>290</v>
      </c>
      <c r="E12" s="165" t="s">
        <v>301</v>
      </c>
    </row>
    <row r="13" spans="1:5" ht="12.75">
      <c r="A13" s="98" t="s">
        <v>167</v>
      </c>
      <c r="B13" s="99"/>
      <c r="C13" s="99"/>
      <c r="D13" s="100">
        <f>D15+D49+D56+D68+D86+D96+D91+D80</f>
        <v>9651.5</v>
      </c>
      <c r="E13" s="100">
        <f>E15+E49+E56+E68+E86+E96+E91+E80</f>
        <v>9723.199999999999</v>
      </c>
    </row>
    <row r="14" spans="1:5" ht="12.75">
      <c r="A14" s="101"/>
      <c r="B14" s="98"/>
      <c r="C14" s="102"/>
      <c r="D14" s="103"/>
      <c r="E14" s="103"/>
    </row>
    <row r="15" spans="1:5" ht="12.75">
      <c r="A15" s="98" t="s">
        <v>1</v>
      </c>
      <c r="B15" s="104" t="s">
        <v>104</v>
      </c>
      <c r="C15" s="105"/>
      <c r="D15" s="106">
        <f>D17+D25+D36+D40+D43</f>
        <v>3334</v>
      </c>
      <c r="E15" s="106">
        <f>E17+E25+E40+E43</f>
        <v>3305.5</v>
      </c>
    </row>
    <row r="16" spans="1:5" ht="12.75">
      <c r="A16" s="107" t="s">
        <v>204</v>
      </c>
      <c r="B16" s="104"/>
      <c r="C16" s="105"/>
      <c r="D16" s="106"/>
      <c r="E16" s="106"/>
    </row>
    <row r="17" spans="1:5" ht="12.75">
      <c r="A17" s="107" t="s">
        <v>205</v>
      </c>
      <c r="B17" s="108" t="s">
        <v>104</v>
      </c>
      <c r="C17" s="109" t="s">
        <v>105</v>
      </c>
      <c r="D17" s="110">
        <f>D19</f>
        <v>297.3</v>
      </c>
      <c r="E17" s="110">
        <f>E19</f>
        <v>297.3</v>
      </c>
    </row>
    <row r="18" spans="1:5" ht="12.75">
      <c r="A18" s="107" t="s">
        <v>206</v>
      </c>
      <c r="B18" s="108"/>
      <c r="C18" s="109"/>
      <c r="D18" s="110"/>
      <c r="E18" s="110"/>
    </row>
    <row r="19" spans="1:5" ht="12.75">
      <c r="A19" s="107" t="s">
        <v>207</v>
      </c>
      <c r="B19" s="108" t="s">
        <v>104</v>
      </c>
      <c r="C19" s="109" t="s">
        <v>105</v>
      </c>
      <c r="D19" s="110">
        <f>D21</f>
        <v>297.3</v>
      </c>
      <c r="E19" s="110">
        <f>E21</f>
        <v>297.3</v>
      </c>
    </row>
    <row r="20" spans="1:5" ht="12.75">
      <c r="A20" s="107" t="s">
        <v>208</v>
      </c>
      <c r="B20" s="108"/>
      <c r="C20" s="109"/>
      <c r="D20" s="110"/>
      <c r="E20" s="110"/>
    </row>
    <row r="21" spans="1:5" ht="26.25" customHeight="1">
      <c r="A21" s="111" t="s">
        <v>209</v>
      </c>
      <c r="B21" s="108" t="s">
        <v>104</v>
      </c>
      <c r="C21" s="109" t="s">
        <v>105</v>
      </c>
      <c r="D21" s="110">
        <v>297.3</v>
      </c>
      <c r="E21" s="110">
        <v>297.3</v>
      </c>
    </row>
    <row r="22" spans="1:5" ht="12.75">
      <c r="A22" s="98"/>
      <c r="B22" s="104"/>
      <c r="C22" s="105"/>
      <c r="D22" s="106"/>
      <c r="E22" s="106"/>
    </row>
    <row r="23" spans="1:5" ht="12.75">
      <c r="A23" s="107" t="s">
        <v>210</v>
      </c>
      <c r="B23" s="104"/>
      <c r="C23" s="105"/>
      <c r="D23" s="106"/>
      <c r="E23" s="106"/>
    </row>
    <row r="24" spans="1:5" ht="12.75">
      <c r="A24" s="107" t="s">
        <v>211</v>
      </c>
      <c r="B24" s="112"/>
      <c r="C24" s="113"/>
      <c r="D24" s="114"/>
      <c r="E24" s="114"/>
    </row>
    <row r="25" spans="1:5" ht="12.75">
      <c r="A25" s="107" t="s">
        <v>212</v>
      </c>
      <c r="B25" s="112" t="s">
        <v>104</v>
      </c>
      <c r="C25" s="113" t="s">
        <v>106</v>
      </c>
      <c r="D25" s="115">
        <f>D28</f>
        <v>2988</v>
      </c>
      <c r="E25" s="115">
        <f>E28</f>
        <v>2959.5</v>
      </c>
    </row>
    <row r="26" spans="1:5" ht="12.75">
      <c r="A26" s="107" t="s">
        <v>213</v>
      </c>
      <c r="B26" s="112"/>
      <c r="C26" s="113"/>
      <c r="D26" s="115"/>
      <c r="E26" s="115"/>
    </row>
    <row r="27" spans="1:5" ht="12.75">
      <c r="A27" s="107" t="s">
        <v>214</v>
      </c>
      <c r="B27" s="112"/>
      <c r="C27" s="113"/>
      <c r="D27" s="115"/>
      <c r="E27" s="115"/>
    </row>
    <row r="28" spans="1:5" ht="12.75">
      <c r="A28" s="107" t="s">
        <v>215</v>
      </c>
      <c r="B28" s="112" t="s">
        <v>104</v>
      </c>
      <c r="C28" s="113" t="s">
        <v>106</v>
      </c>
      <c r="D28" s="115">
        <f>D29</f>
        <v>2988</v>
      </c>
      <c r="E28" s="115">
        <f>E29</f>
        <v>2959.5</v>
      </c>
    </row>
    <row r="29" spans="1:5" ht="12.75">
      <c r="A29" s="107" t="s">
        <v>216</v>
      </c>
      <c r="B29" s="112" t="s">
        <v>104</v>
      </c>
      <c r="C29" s="113" t="s">
        <v>106</v>
      </c>
      <c r="D29" s="115">
        <f>D30+D31+D32+D33+D34</f>
        <v>2988</v>
      </c>
      <c r="E29" s="115">
        <f>E30+E31+E32+E33+E34</f>
        <v>2959.5</v>
      </c>
    </row>
    <row r="30" spans="1:5" ht="26.25" customHeight="1">
      <c r="A30" s="111" t="s">
        <v>209</v>
      </c>
      <c r="B30" s="112" t="s">
        <v>104</v>
      </c>
      <c r="C30" s="113" t="s">
        <v>106</v>
      </c>
      <c r="D30" s="115">
        <v>2702.7</v>
      </c>
      <c r="E30" s="115">
        <v>2702.7</v>
      </c>
    </row>
    <row r="31" spans="1:5" ht="12.75" customHeight="1">
      <c r="A31" s="116" t="s">
        <v>217</v>
      </c>
      <c r="B31" s="112" t="s">
        <v>104</v>
      </c>
      <c r="C31" s="113" t="s">
        <v>106</v>
      </c>
      <c r="D31" s="115">
        <f>256.8+28.5</f>
        <v>285.3</v>
      </c>
      <c r="E31" s="115">
        <v>256.8</v>
      </c>
    </row>
    <row r="32" spans="1:5" ht="12.75" customHeight="1">
      <c r="A32" s="117" t="s">
        <v>288</v>
      </c>
      <c r="B32" s="113" t="s">
        <v>104</v>
      </c>
      <c r="C32" s="118" t="s">
        <v>106</v>
      </c>
      <c r="D32" s="115">
        <v>0</v>
      </c>
      <c r="E32" s="115">
        <v>0</v>
      </c>
    </row>
    <row r="33" spans="1:5" ht="12.75">
      <c r="A33" s="117" t="s">
        <v>218</v>
      </c>
      <c r="B33" s="113" t="s">
        <v>104</v>
      </c>
      <c r="C33" s="118" t="s">
        <v>106</v>
      </c>
      <c r="D33" s="115">
        <v>0</v>
      </c>
      <c r="E33" s="115">
        <v>0</v>
      </c>
    </row>
    <row r="34" spans="1:5" ht="12.75">
      <c r="A34" s="117" t="s">
        <v>219</v>
      </c>
      <c r="B34" s="113" t="s">
        <v>104</v>
      </c>
      <c r="C34" s="118" t="s">
        <v>106</v>
      </c>
      <c r="D34" s="115">
        <v>0</v>
      </c>
      <c r="E34" s="115">
        <v>0</v>
      </c>
    </row>
    <row r="35" spans="1:5" ht="12.75" hidden="1">
      <c r="A35" s="107"/>
      <c r="B35" s="112"/>
      <c r="C35" s="113"/>
      <c r="D35" s="115"/>
      <c r="E35" s="115"/>
    </row>
    <row r="36" spans="1:5" ht="12.75" hidden="1">
      <c r="A36" s="179" t="s">
        <v>268</v>
      </c>
      <c r="B36" s="180" t="s">
        <v>104</v>
      </c>
      <c r="C36" s="181" t="s">
        <v>271</v>
      </c>
      <c r="D36" s="182">
        <f>D37+D38</f>
        <v>0</v>
      </c>
      <c r="E36" s="182"/>
    </row>
    <row r="37" spans="1:5" ht="12.75" hidden="1">
      <c r="A37" s="119" t="s">
        <v>269</v>
      </c>
      <c r="B37" s="112" t="s">
        <v>104</v>
      </c>
      <c r="C37" s="113" t="s">
        <v>271</v>
      </c>
      <c r="D37" s="115"/>
      <c r="E37" s="115"/>
    </row>
    <row r="38" spans="1:5" ht="12.75" hidden="1">
      <c r="A38" s="119" t="s">
        <v>270</v>
      </c>
      <c r="B38" s="112" t="s">
        <v>104</v>
      </c>
      <c r="C38" s="113" t="s">
        <v>271</v>
      </c>
      <c r="D38" s="115"/>
      <c r="E38" s="115"/>
    </row>
    <row r="39" spans="1:5" ht="12.75">
      <c r="A39" s="107"/>
      <c r="B39" s="112"/>
      <c r="C39" s="113"/>
      <c r="D39" s="115"/>
      <c r="E39" s="115"/>
    </row>
    <row r="40" spans="1:5" ht="12.75">
      <c r="A40" s="98" t="s">
        <v>220</v>
      </c>
      <c r="B40" s="104" t="s">
        <v>104</v>
      </c>
      <c r="C40" s="105" t="s">
        <v>115</v>
      </c>
      <c r="D40" s="106">
        <f>D41</f>
        <v>48</v>
      </c>
      <c r="E40" s="106">
        <f>E41</f>
        <v>48</v>
      </c>
    </row>
    <row r="41" spans="1:5" ht="12.75">
      <c r="A41" s="116" t="s">
        <v>92</v>
      </c>
      <c r="B41" s="108" t="s">
        <v>104</v>
      </c>
      <c r="C41" s="109" t="s">
        <v>115</v>
      </c>
      <c r="D41" s="115">
        <v>48</v>
      </c>
      <c r="E41" s="115">
        <v>48</v>
      </c>
    </row>
    <row r="42" spans="1:5" ht="12.75">
      <c r="A42" s="107"/>
      <c r="B42" s="108"/>
      <c r="C42" s="109"/>
      <c r="D42" s="115"/>
      <c r="E42" s="115"/>
    </row>
    <row r="43" spans="1:5" ht="12.75">
      <c r="A43" s="98" t="s">
        <v>221</v>
      </c>
      <c r="B43" s="104" t="s">
        <v>104</v>
      </c>
      <c r="C43" s="105" t="s">
        <v>107</v>
      </c>
      <c r="D43" s="106">
        <f>D44+D45+D46+D47</f>
        <v>0.7</v>
      </c>
      <c r="E43" s="106">
        <f>E44+E45+E46+E47</f>
        <v>0.7</v>
      </c>
    </row>
    <row r="44" spans="1:5" ht="12.75">
      <c r="A44" s="119" t="s">
        <v>222</v>
      </c>
      <c r="B44" s="108" t="s">
        <v>104</v>
      </c>
      <c r="C44" s="109" t="s">
        <v>107</v>
      </c>
      <c r="D44" s="115">
        <v>0.7</v>
      </c>
      <c r="E44" s="115">
        <v>0.7</v>
      </c>
    </row>
    <row r="45" spans="1:5" ht="24.75" customHeight="1">
      <c r="A45" s="121" t="s">
        <v>285</v>
      </c>
      <c r="B45" s="120" t="s">
        <v>104</v>
      </c>
      <c r="C45" s="109" t="s">
        <v>107</v>
      </c>
      <c r="D45" s="115">
        <v>0</v>
      </c>
      <c r="E45" s="115">
        <v>0</v>
      </c>
    </row>
    <row r="46" spans="1:5" ht="0.75" customHeight="1" hidden="1">
      <c r="A46" s="121" t="s">
        <v>223</v>
      </c>
      <c r="B46" s="108" t="s">
        <v>104</v>
      </c>
      <c r="C46" s="109" t="s">
        <v>107</v>
      </c>
      <c r="D46" s="115">
        <v>0</v>
      </c>
      <c r="E46" s="115">
        <v>0</v>
      </c>
    </row>
    <row r="47" spans="1:5" ht="38.25" customHeight="1">
      <c r="A47" s="121" t="s">
        <v>224</v>
      </c>
      <c r="B47" s="108" t="s">
        <v>104</v>
      </c>
      <c r="C47" s="109" t="s">
        <v>107</v>
      </c>
      <c r="D47" s="115">
        <v>0</v>
      </c>
      <c r="E47" s="115">
        <v>0</v>
      </c>
    </row>
    <row r="48" spans="1:5" ht="12.75">
      <c r="A48" s="107"/>
      <c r="B48" s="108"/>
      <c r="C48" s="109"/>
      <c r="D48" s="115"/>
      <c r="E48" s="115"/>
    </row>
    <row r="49" spans="1:5" ht="12.75">
      <c r="A49" s="98" t="s">
        <v>3</v>
      </c>
      <c r="B49" s="104" t="s">
        <v>105</v>
      </c>
      <c r="C49" s="105"/>
      <c r="D49" s="106">
        <f>D52</f>
        <v>287.9</v>
      </c>
      <c r="E49" s="106">
        <f>E52</f>
        <v>287.9</v>
      </c>
    </row>
    <row r="50" spans="1:5" ht="12.75">
      <c r="A50" s="107" t="s">
        <v>225</v>
      </c>
      <c r="B50" s="108" t="s">
        <v>105</v>
      </c>
      <c r="C50" s="109" t="s">
        <v>226</v>
      </c>
      <c r="D50" s="110"/>
      <c r="E50" s="110"/>
    </row>
    <row r="51" spans="1:5" ht="12.75">
      <c r="A51" s="107" t="s">
        <v>227</v>
      </c>
      <c r="B51" s="108"/>
      <c r="C51" s="109"/>
      <c r="D51" s="110"/>
      <c r="E51" s="110"/>
    </row>
    <row r="52" spans="1:5" ht="12.75">
      <c r="A52" s="122" t="s">
        <v>228</v>
      </c>
      <c r="B52" s="108" t="s">
        <v>105</v>
      </c>
      <c r="C52" s="109" t="s">
        <v>226</v>
      </c>
      <c r="D52" s="110">
        <f>D53+D54</f>
        <v>287.9</v>
      </c>
      <c r="E52" s="110">
        <f>E53+E54</f>
        <v>287.9</v>
      </c>
    </row>
    <row r="53" spans="1:5" ht="27.75" customHeight="1">
      <c r="A53" s="123" t="s">
        <v>229</v>
      </c>
      <c r="B53" s="108" t="s">
        <v>105</v>
      </c>
      <c r="C53" s="109" t="s">
        <v>226</v>
      </c>
      <c r="D53" s="110">
        <v>282</v>
      </c>
      <c r="E53" s="110">
        <v>282</v>
      </c>
    </row>
    <row r="54" spans="1:5" ht="13.5" customHeight="1">
      <c r="A54" s="116" t="s">
        <v>217</v>
      </c>
      <c r="B54" s="108" t="s">
        <v>105</v>
      </c>
      <c r="C54" s="109" t="s">
        <v>226</v>
      </c>
      <c r="D54" s="110">
        <f>3.2+2.7</f>
        <v>5.9</v>
      </c>
      <c r="E54" s="110">
        <f>3.2+2.7</f>
        <v>5.9</v>
      </c>
    </row>
    <row r="55" spans="1:5" ht="12.75">
      <c r="A55" s="122"/>
      <c r="B55" s="104"/>
      <c r="C55" s="105"/>
      <c r="D55" s="106"/>
      <c r="E55" s="106"/>
    </row>
    <row r="56" spans="1:5" ht="12.75">
      <c r="A56" s="124" t="s">
        <v>27</v>
      </c>
      <c r="B56" s="104" t="s">
        <v>106</v>
      </c>
      <c r="C56" s="105"/>
      <c r="D56" s="106">
        <f>D57+D60+D65</f>
        <v>3765.6000000000004</v>
      </c>
      <c r="E56" s="106">
        <f>E57+E60+E65</f>
        <v>4054.5</v>
      </c>
    </row>
    <row r="57" spans="1:5" ht="12.75">
      <c r="A57" s="107" t="s">
        <v>98</v>
      </c>
      <c r="B57" s="108" t="s">
        <v>106</v>
      </c>
      <c r="C57" s="109" t="s">
        <v>104</v>
      </c>
      <c r="D57" s="110">
        <f>D58+D59</f>
        <v>67.3</v>
      </c>
      <c r="E57" s="110">
        <f>E58+E59</f>
        <v>67.3</v>
      </c>
    </row>
    <row r="58" spans="1:5" ht="27" customHeight="1">
      <c r="A58" s="123" t="s">
        <v>229</v>
      </c>
      <c r="B58" s="108" t="s">
        <v>106</v>
      </c>
      <c r="C58" s="109" t="s">
        <v>104</v>
      </c>
      <c r="D58" s="110">
        <v>64</v>
      </c>
      <c r="E58" s="110">
        <v>64</v>
      </c>
    </row>
    <row r="59" spans="1:5" ht="13.5" customHeight="1">
      <c r="A59" s="116" t="s">
        <v>217</v>
      </c>
      <c r="B59" s="108" t="s">
        <v>106</v>
      </c>
      <c r="C59" s="109" t="s">
        <v>104</v>
      </c>
      <c r="D59" s="110">
        <v>3.3</v>
      </c>
      <c r="E59" s="110">
        <v>3.3</v>
      </c>
    </row>
    <row r="60" spans="1:5" ht="12.75">
      <c r="A60" s="125" t="s">
        <v>76</v>
      </c>
      <c r="B60" s="112" t="s">
        <v>106</v>
      </c>
      <c r="C60" s="113" t="s">
        <v>114</v>
      </c>
      <c r="D60" s="110">
        <f>D61+D62</f>
        <v>3698.3</v>
      </c>
      <c r="E60" s="110">
        <f>E61+E62</f>
        <v>3987.2</v>
      </c>
    </row>
    <row r="61" spans="1:5" ht="14.25" customHeight="1">
      <c r="A61" s="116" t="s">
        <v>217</v>
      </c>
      <c r="B61" s="126" t="s">
        <v>106</v>
      </c>
      <c r="C61" s="127" t="s">
        <v>114</v>
      </c>
      <c r="D61" s="128">
        <v>0</v>
      </c>
      <c r="E61" s="128">
        <v>0</v>
      </c>
    </row>
    <row r="62" spans="1:5" ht="12.75">
      <c r="A62" s="117" t="s">
        <v>387</v>
      </c>
      <c r="B62" s="126" t="s">
        <v>106</v>
      </c>
      <c r="C62" s="127" t="s">
        <v>114</v>
      </c>
      <c r="D62" s="128">
        <f>D63</f>
        <v>3698.3</v>
      </c>
      <c r="E62" s="128">
        <f>E63</f>
        <v>3987.2</v>
      </c>
    </row>
    <row r="63" spans="1:5" ht="24.75" customHeight="1">
      <c r="A63" s="117" t="s">
        <v>404</v>
      </c>
      <c r="B63" s="126" t="s">
        <v>106</v>
      </c>
      <c r="C63" s="127" t="s">
        <v>114</v>
      </c>
      <c r="D63" s="128">
        <v>3698.3</v>
      </c>
      <c r="E63" s="128">
        <v>3987.2</v>
      </c>
    </row>
    <row r="64" spans="1:5" ht="14.25" customHeight="1">
      <c r="A64" s="116" t="s">
        <v>217</v>
      </c>
      <c r="B64" s="126" t="s">
        <v>106</v>
      </c>
      <c r="C64" s="127" t="s">
        <v>114</v>
      </c>
      <c r="D64" s="128">
        <v>0</v>
      </c>
      <c r="E64" s="128">
        <v>0</v>
      </c>
    </row>
    <row r="65" spans="1:5" ht="12.75">
      <c r="A65" s="129" t="s">
        <v>55</v>
      </c>
      <c r="B65" s="130" t="s">
        <v>106</v>
      </c>
      <c r="C65" s="131" t="s">
        <v>108</v>
      </c>
      <c r="D65" s="128">
        <v>0</v>
      </c>
      <c r="E65" s="128">
        <v>0</v>
      </c>
    </row>
    <row r="66" spans="1:5" ht="14.25" customHeight="1">
      <c r="A66" s="116" t="s">
        <v>217</v>
      </c>
      <c r="B66" s="130" t="s">
        <v>106</v>
      </c>
      <c r="C66" s="131" t="s">
        <v>108</v>
      </c>
      <c r="D66" s="128">
        <v>0</v>
      </c>
      <c r="E66" s="128">
        <v>0</v>
      </c>
    </row>
    <row r="67" spans="1:5" ht="12.75">
      <c r="A67" s="132"/>
      <c r="B67" s="133"/>
      <c r="C67" s="127"/>
      <c r="D67" s="128"/>
      <c r="E67" s="128"/>
    </row>
    <row r="68" spans="1:5" ht="12.75">
      <c r="A68" s="134" t="s">
        <v>38</v>
      </c>
      <c r="B68" s="135" t="s">
        <v>109</v>
      </c>
      <c r="C68" s="136"/>
      <c r="D68" s="137">
        <f>D69+D73+D76</f>
        <v>1203</v>
      </c>
      <c r="E68" s="137">
        <f>E69+E73+E76</f>
        <v>1014.3</v>
      </c>
    </row>
    <row r="69" spans="1:5" ht="12.75">
      <c r="A69" s="235" t="s">
        <v>289</v>
      </c>
      <c r="B69" s="133" t="s">
        <v>109</v>
      </c>
      <c r="C69" s="127" t="s">
        <v>104</v>
      </c>
      <c r="D69" s="137">
        <f>D70+D71+D72</f>
        <v>0</v>
      </c>
      <c r="E69" s="137">
        <f>E70+E71+E72</f>
        <v>0</v>
      </c>
    </row>
    <row r="70" spans="1:5" ht="24.75" customHeight="1">
      <c r="A70" s="132" t="s">
        <v>231</v>
      </c>
      <c r="B70" s="133" t="s">
        <v>109</v>
      </c>
      <c r="C70" s="127" t="s">
        <v>104</v>
      </c>
      <c r="D70" s="128">
        <v>0</v>
      </c>
      <c r="E70" s="128">
        <v>0</v>
      </c>
    </row>
    <row r="71" spans="1:5" ht="26.25" customHeight="1">
      <c r="A71" s="132" t="s">
        <v>232</v>
      </c>
      <c r="B71" s="126" t="s">
        <v>109</v>
      </c>
      <c r="C71" s="127" t="s">
        <v>104</v>
      </c>
      <c r="D71" s="138">
        <v>0</v>
      </c>
      <c r="E71" s="138">
        <v>0</v>
      </c>
    </row>
    <row r="72" spans="1:5" ht="16.5" customHeight="1">
      <c r="A72" s="117" t="s">
        <v>288</v>
      </c>
      <c r="B72" s="126" t="s">
        <v>109</v>
      </c>
      <c r="C72" s="127" t="s">
        <v>104</v>
      </c>
      <c r="D72" s="128">
        <v>0</v>
      </c>
      <c r="E72" s="128">
        <v>0</v>
      </c>
    </row>
    <row r="73" spans="1:5" ht="12.75">
      <c r="A73" s="122" t="s">
        <v>4</v>
      </c>
      <c r="B73" s="133" t="s">
        <v>109</v>
      </c>
      <c r="C73" s="127" t="s">
        <v>105</v>
      </c>
      <c r="D73" s="128">
        <f>D74+D75</f>
        <v>888.0000000000001</v>
      </c>
      <c r="E73" s="128">
        <f>E74+E75</f>
        <v>699.3</v>
      </c>
    </row>
    <row r="74" spans="1:5" ht="15" customHeight="1">
      <c r="A74" s="116" t="s">
        <v>217</v>
      </c>
      <c r="B74" s="133" t="s">
        <v>109</v>
      </c>
      <c r="C74" s="127" t="s">
        <v>105</v>
      </c>
      <c r="D74" s="128">
        <f>1126.4-238.4</f>
        <v>888.0000000000001</v>
      </c>
      <c r="E74" s="128">
        <f>1192.3-493</f>
        <v>699.3</v>
      </c>
    </row>
    <row r="75" spans="1:5" ht="12.75">
      <c r="A75" s="117" t="s">
        <v>288</v>
      </c>
      <c r="B75" s="133" t="s">
        <v>109</v>
      </c>
      <c r="C75" s="127" t="s">
        <v>105</v>
      </c>
      <c r="D75" s="128">
        <v>0</v>
      </c>
      <c r="E75" s="128">
        <v>0</v>
      </c>
    </row>
    <row r="76" spans="1:5" ht="12.75">
      <c r="A76" s="122" t="s">
        <v>233</v>
      </c>
      <c r="B76" s="133" t="s">
        <v>109</v>
      </c>
      <c r="C76" s="127" t="s">
        <v>110</v>
      </c>
      <c r="D76" s="128">
        <f>D77+D78</f>
        <v>315</v>
      </c>
      <c r="E76" s="128">
        <f>E77+E78</f>
        <v>315</v>
      </c>
    </row>
    <row r="77" spans="1:5" ht="15" customHeight="1">
      <c r="A77" s="116" t="s">
        <v>217</v>
      </c>
      <c r="B77" s="133" t="s">
        <v>109</v>
      </c>
      <c r="C77" s="127" t="s">
        <v>110</v>
      </c>
      <c r="D77" s="128">
        <v>315</v>
      </c>
      <c r="E77" s="128">
        <v>315</v>
      </c>
    </row>
    <row r="78" spans="1:5" ht="12.75">
      <c r="A78" s="117" t="s">
        <v>288</v>
      </c>
      <c r="B78" s="133" t="s">
        <v>109</v>
      </c>
      <c r="C78" s="127" t="s">
        <v>110</v>
      </c>
      <c r="D78" s="128">
        <v>0</v>
      </c>
      <c r="E78" s="128">
        <v>0</v>
      </c>
    </row>
    <row r="79" spans="1:5" ht="12.75">
      <c r="A79" s="122"/>
      <c r="B79" s="133"/>
      <c r="C79" s="127"/>
      <c r="D79" s="128"/>
      <c r="E79" s="128"/>
    </row>
    <row r="80" spans="1:5" ht="12.75">
      <c r="A80" s="134" t="s">
        <v>234</v>
      </c>
      <c r="B80" s="135" t="s">
        <v>111</v>
      </c>
      <c r="C80" s="136"/>
      <c r="D80" s="137">
        <f>D81</f>
        <v>720</v>
      </c>
      <c r="E80" s="137">
        <f>E81</f>
        <v>720</v>
      </c>
    </row>
    <row r="81" spans="1:5" ht="12.75">
      <c r="A81" s="134" t="s">
        <v>103</v>
      </c>
      <c r="B81" s="135" t="s">
        <v>111</v>
      </c>
      <c r="C81" s="136" t="s">
        <v>104</v>
      </c>
      <c r="D81" s="137">
        <f>D82</f>
        <v>720</v>
      </c>
      <c r="E81" s="137">
        <f>E82</f>
        <v>720</v>
      </c>
    </row>
    <row r="82" spans="1:5" ht="12.75">
      <c r="A82" s="139" t="s">
        <v>235</v>
      </c>
      <c r="B82" s="133" t="s">
        <v>111</v>
      </c>
      <c r="C82" s="127" t="s">
        <v>104</v>
      </c>
      <c r="D82" s="128">
        <f>D83+D84</f>
        <v>720</v>
      </c>
      <c r="E82" s="128">
        <f>E83+E84</f>
        <v>720</v>
      </c>
    </row>
    <row r="83" spans="1:5" ht="25.5">
      <c r="A83" s="140" t="s">
        <v>236</v>
      </c>
      <c r="B83" s="133" t="s">
        <v>111</v>
      </c>
      <c r="C83" s="127" t="s">
        <v>104</v>
      </c>
      <c r="D83" s="128">
        <v>720</v>
      </c>
      <c r="E83" s="128">
        <v>720</v>
      </c>
    </row>
    <row r="84" spans="1:5" ht="12.75">
      <c r="A84" s="117" t="s">
        <v>288</v>
      </c>
      <c r="B84" s="133" t="s">
        <v>111</v>
      </c>
      <c r="C84" s="127" t="s">
        <v>104</v>
      </c>
      <c r="D84" s="128">
        <v>0</v>
      </c>
      <c r="E84" s="128">
        <v>0</v>
      </c>
    </row>
    <row r="85" spans="1:5" ht="12.75">
      <c r="A85" s="122"/>
      <c r="B85" s="133"/>
      <c r="C85" s="127"/>
      <c r="D85" s="128"/>
      <c r="E85" s="128"/>
    </row>
    <row r="86" spans="1:5" ht="12.75">
      <c r="A86" s="98" t="s">
        <v>26</v>
      </c>
      <c r="B86" s="104" t="s">
        <v>112</v>
      </c>
      <c r="C86" s="105"/>
      <c r="D86" s="106">
        <f aca="true" t="shared" si="0" ref="D86:E88">D87</f>
        <v>120</v>
      </c>
      <c r="E86" s="106">
        <f t="shared" si="0"/>
        <v>120</v>
      </c>
    </row>
    <row r="87" spans="1:5" ht="12.75">
      <c r="A87" s="98" t="s">
        <v>36</v>
      </c>
      <c r="B87" s="108" t="s">
        <v>112</v>
      </c>
      <c r="C87" s="109"/>
      <c r="D87" s="106">
        <f t="shared" si="0"/>
        <v>120</v>
      </c>
      <c r="E87" s="106">
        <f t="shared" si="0"/>
        <v>120</v>
      </c>
    </row>
    <row r="88" spans="1:5" ht="25.5">
      <c r="A88" s="141" t="s">
        <v>237</v>
      </c>
      <c r="B88" s="104" t="s">
        <v>112</v>
      </c>
      <c r="C88" s="105"/>
      <c r="D88" s="106">
        <f t="shared" si="0"/>
        <v>120</v>
      </c>
      <c r="E88" s="106">
        <f t="shared" si="0"/>
        <v>120</v>
      </c>
    </row>
    <row r="89" spans="1:5" ht="14.25" customHeight="1">
      <c r="A89" s="116" t="s">
        <v>238</v>
      </c>
      <c r="B89" s="108" t="s">
        <v>112</v>
      </c>
      <c r="C89" s="109" t="s">
        <v>104</v>
      </c>
      <c r="D89" s="110">
        <v>120</v>
      </c>
      <c r="E89" s="110">
        <v>120</v>
      </c>
    </row>
    <row r="90" spans="1:5" ht="12.75">
      <c r="A90" s="107"/>
      <c r="B90" s="108"/>
      <c r="C90" s="109"/>
      <c r="D90" s="110"/>
      <c r="E90" s="110"/>
    </row>
    <row r="91" spans="1:5" ht="12.75">
      <c r="A91" s="98" t="s">
        <v>239</v>
      </c>
      <c r="B91" s="142" t="s">
        <v>115</v>
      </c>
      <c r="C91" s="105"/>
      <c r="D91" s="106">
        <f>D92</f>
        <v>50</v>
      </c>
      <c r="E91" s="106">
        <f>E92</f>
        <v>50</v>
      </c>
    </row>
    <row r="92" spans="1:5" ht="12.75">
      <c r="A92" s="143" t="s">
        <v>37</v>
      </c>
      <c r="B92" s="144" t="s">
        <v>115</v>
      </c>
      <c r="C92" s="113" t="s">
        <v>104</v>
      </c>
      <c r="D92" s="145">
        <f>D93+D94</f>
        <v>50</v>
      </c>
      <c r="E92" s="145">
        <f>E93+E94</f>
        <v>50</v>
      </c>
    </row>
    <row r="93" spans="1:5" ht="25.5" customHeight="1">
      <c r="A93" s="121" t="s">
        <v>240</v>
      </c>
      <c r="B93" s="144" t="s">
        <v>115</v>
      </c>
      <c r="C93" s="113" t="s">
        <v>104</v>
      </c>
      <c r="D93" s="115">
        <v>0</v>
      </c>
      <c r="E93" s="115">
        <v>0</v>
      </c>
    </row>
    <row r="94" spans="1:5" ht="14.25" customHeight="1">
      <c r="A94" s="116" t="s">
        <v>217</v>
      </c>
      <c r="B94" s="146" t="s">
        <v>115</v>
      </c>
      <c r="C94" s="113" t="s">
        <v>104</v>
      </c>
      <c r="D94" s="115">
        <v>50</v>
      </c>
      <c r="E94" s="115">
        <v>50</v>
      </c>
    </row>
    <row r="95" spans="1:5" ht="12.75">
      <c r="A95" s="107"/>
      <c r="B95" s="108"/>
      <c r="C95" s="109"/>
      <c r="D95" s="110"/>
      <c r="E95" s="110"/>
    </row>
    <row r="96" spans="1:5" ht="12.75">
      <c r="A96" s="98" t="s">
        <v>99</v>
      </c>
      <c r="B96" s="104" t="s">
        <v>113</v>
      </c>
      <c r="C96" s="105"/>
      <c r="D96" s="110">
        <f>D97</f>
        <v>171</v>
      </c>
      <c r="E96" s="110">
        <f>E97</f>
        <v>171</v>
      </c>
    </row>
    <row r="97" spans="1:5" ht="12.75">
      <c r="A97" s="119" t="s">
        <v>102</v>
      </c>
      <c r="B97" s="112" t="s">
        <v>113</v>
      </c>
      <c r="C97" s="113" t="s">
        <v>110</v>
      </c>
      <c r="D97" s="110">
        <v>171</v>
      </c>
      <c r="E97" s="110">
        <v>171</v>
      </c>
    </row>
    <row r="98" spans="1:5" ht="12.75">
      <c r="A98" s="119"/>
      <c r="B98" s="112"/>
      <c r="C98" s="113"/>
      <c r="D98" s="110"/>
      <c r="E98" s="110"/>
    </row>
    <row r="99" spans="1:5" ht="12.75">
      <c r="A99" s="139" t="s">
        <v>283</v>
      </c>
      <c r="B99" s="135"/>
      <c r="C99" s="136"/>
      <c r="D99" s="115">
        <v>238.4</v>
      </c>
      <c r="E99" s="115">
        <v>493</v>
      </c>
    </row>
    <row r="100" spans="1:5" ht="12.75">
      <c r="A100" s="163" t="s">
        <v>2</v>
      </c>
      <c r="B100" s="230"/>
      <c r="C100" s="231"/>
      <c r="D100" s="232">
        <f>D13+D99</f>
        <v>9889.9</v>
      </c>
      <c r="E100" s="232">
        <f>E13+E99</f>
        <v>10216.199999999999</v>
      </c>
    </row>
  </sheetData>
  <sheetProtection/>
  <mergeCells count="3">
    <mergeCell ref="A8:C8"/>
    <mergeCell ref="A9:C9"/>
    <mergeCell ref="A10:C10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="90" zoomScaleNormal="90" zoomScalePageLayoutView="0" workbookViewId="0" topLeftCell="A82">
      <selection activeCell="F76" sqref="F76"/>
    </sheetView>
  </sheetViews>
  <sheetFormatPr defaultColWidth="9.00390625" defaultRowHeight="12.75"/>
  <cols>
    <col min="1" max="1" width="87.375" style="0" customWidth="1"/>
    <col min="2" max="2" width="9.75390625" style="0" customWidth="1"/>
    <col min="3" max="3" width="10.75390625" style="0" customWidth="1"/>
    <col min="4" max="5" width="14.625" style="0" customWidth="1"/>
    <col min="6" max="6" width="9.75390625" style="0" customWidth="1"/>
    <col min="7" max="7" width="9.00390625" style="0" customWidth="1"/>
    <col min="8" max="8" width="10.875" style="0" customWidth="1"/>
  </cols>
  <sheetData>
    <row r="1" ht="12.75">
      <c r="C1" s="1" t="s">
        <v>170</v>
      </c>
    </row>
    <row r="2" ht="12.75">
      <c r="C2" s="1" t="s">
        <v>47</v>
      </c>
    </row>
    <row r="3" ht="12.75">
      <c r="C3" s="1" t="s">
        <v>162</v>
      </c>
    </row>
    <row r="4" ht="12.75">
      <c r="C4" s="1" t="s">
        <v>297</v>
      </c>
    </row>
    <row r="5" ht="12.75">
      <c r="C5" s="1" t="s">
        <v>298</v>
      </c>
    </row>
    <row r="6" spans="3:8" ht="12.75">
      <c r="C6" s="1" t="s">
        <v>405</v>
      </c>
      <c r="G6" s="1"/>
      <c r="H6" s="1"/>
    </row>
    <row r="7" spans="1:8" ht="12.75">
      <c r="A7" s="18"/>
      <c r="B7" s="18"/>
      <c r="C7" s="18"/>
      <c r="D7" s="18"/>
      <c r="E7" s="18"/>
      <c r="F7" s="19"/>
      <c r="G7" s="19"/>
      <c r="H7" s="19"/>
    </row>
    <row r="8" spans="1:8" ht="12.75">
      <c r="A8" s="344" t="s">
        <v>118</v>
      </c>
      <c r="B8" s="344"/>
      <c r="C8" s="344"/>
      <c r="D8" s="344"/>
      <c r="E8" s="344"/>
      <c r="F8" s="344"/>
      <c r="G8" s="344"/>
      <c r="H8" s="344"/>
    </row>
    <row r="9" spans="1:8" ht="12.75">
      <c r="A9" s="343" t="s">
        <v>303</v>
      </c>
      <c r="B9" s="343"/>
      <c r="C9" s="343"/>
      <c r="D9" s="343"/>
      <c r="E9" s="343"/>
      <c r="F9" s="343"/>
      <c r="G9" s="343"/>
      <c r="H9" s="343"/>
    </row>
    <row r="10" spans="1:8" ht="12.75">
      <c r="A10" s="343"/>
      <c r="B10" s="343"/>
      <c r="C10" s="343"/>
      <c r="D10" s="343"/>
      <c r="E10" s="343"/>
      <c r="F10" s="343"/>
      <c r="G10" s="343"/>
      <c r="H10" s="343"/>
    </row>
    <row r="11" spans="1:7" ht="12.75">
      <c r="A11" s="20"/>
      <c r="B11" s="19"/>
      <c r="C11" s="21"/>
      <c r="D11" s="21"/>
      <c r="E11" s="21"/>
      <c r="F11" s="82" t="s">
        <v>120</v>
      </c>
      <c r="G11" s="21"/>
    </row>
    <row r="12" spans="1:6" ht="12.75">
      <c r="A12" s="95" t="s">
        <v>127</v>
      </c>
      <c r="B12" s="96" t="s">
        <v>21</v>
      </c>
      <c r="C12" s="96" t="s">
        <v>203</v>
      </c>
      <c r="D12" s="174" t="s">
        <v>39</v>
      </c>
      <c r="E12" s="174" t="s">
        <v>275</v>
      </c>
      <c r="F12" s="97" t="s">
        <v>0</v>
      </c>
    </row>
    <row r="13" spans="1:6" ht="12.75">
      <c r="A13" s="98" t="s">
        <v>167</v>
      </c>
      <c r="B13" s="99"/>
      <c r="C13" s="99"/>
      <c r="D13" s="99"/>
      <c r="E13" s="99"/>
      <c r="F13" s="100">
        <f>F15+F49+F56+F68+F86+F96+F91+F80</f>
        <v>8975.8</v>
      </c>
    </row>
    <row r="14" spans="1:6" ht="15.75">
      <c r="A14" s="101"/>
      <c r="B14" s="98"/>
      <c r="C14" s="102"/>
      <c r="D14" s="166"/>
      <c r="E14" s="178"/>
      <c r="F14" s="103"/>
    </row>
    <row r="15" spans="1:6" ht="15.75">
      <c r="A15" s="98" t="s">
        <v>1</v>
      </c>
      <c r="B15" s="104" t="s">
        <v>104</v>
      </c>
      <c r="C15" s="105"/>
      <c r="D15" s="166" t="s">
        <v>264</v>
      </c>
      <c r="E15" s="166"/>
      <c r="F15" s="106">
        <f>F17+F25+F36+F40+F43</f>
        <v>1569.5</v>
      </c>
    </row>
    <row r="16" spans="1:6" ht="15.75">
      <c r="A16" s="107" t="s">
        <v>204</v>
      </c>
      <c r="B16" s="104"/>
      <c r="C16" s="105"/>
      <c r="D16" s="167"/>
      <c r="E16" s="167"/>
      <c r="F16" s="106"/>
    </row>
    <row r="17" spans="1:6" ht="15.75">
      <c r="A17" s="107" t="s">
        <v>205</v>
      </c>
      <c r="B17" s="108" t="s">
        <v>104</v>
      </c>
      <c r="C17" s="109" t="s">
        <v>105</v>
      </c>
      <c r="D17" s="166" t="s">
        <v>82</v>
      </c>
      <c r="E17" s="166"/>
      <c r="F17" s="110">
        <f>F19</f>
        <v>297.3</v>
      </c>
    </row>
    <row r="18" spans="1:6" ht="15.75">
      <c r="A18" s="107" t="s">
        <v>206</v>
      </c>
      <c r="B18" s="108"/>
      <c r="C18" s="109"/>
      <c r="D18" s="166"/>
      <c r="E18" s="166"/>
      <c r="F18" s="110"/>
    </row>
    <row r="19" spans="1:6" ht="15.75">
      <c r="A19" s="107" t="s">
        <v>207</v>
      </c>
      <c r="B19" s="108" t="s">
        <v>104</v>
      </c>
      <c r="C19" s="109" t="s">
        <v>105</v>
      </c>
      <c r="D19" s="166" t="s">
        <v>82</v>
      </c>
      <c r="E19" s="166"/>
      <c r="F19" s="110">
        <f>F21</f>
        <v>297.3</v>
      </c>
    </row>
    <row r="20" spans="1:6" ht="12.75">
      <c r="A20" s="107" t="s">
        <v>208</v>
      </c>
      <c r="B20" s="108"/>
      <c r="C20" s="109"/>
      <c r="E20" s="192"/>
      <c r="F20" s="110"/>
    </row>
    <row r="21" spans="1:6" ht="26.25" customHeight="1">
      <c r="A21" s="111" t="s">
        <v>209</v>
      </c>
      <c r="B21" s="108" t="s">
        <v>104</v>
      </c>
      <c r="C21" s="109" t="s">
        <v>105</v>
      </c>
      <c r="D21" s="166" t="s">
        <v>82</v>
      </c>
      <c r="E21" s="166" t="s">
        <v>90</v>
      </c>
      <c r="F21" s="110">
        <v>297.3</v>
      </c>
    </row>
    <row r="22" spans="1:6" ht="15.75">
      <c r="A22" s="98"/>
      <c r="B22" s="104"/>
      <c r="C22" s="105"/>
      <c r="D22" s="168"/>
      <c r="E22" s="168"/>
      <c r="F22" s="106"/>
    </row>
    <row r="23" spans="1:6" ht="15.75">
      <c r="A23" s="107" t="s">
        <v>210</v>
      </c>
      <c r="B23" s="104"/>
      <c r="C23" s="105"/>
      <c r="D23" s="168"/>
      <c r="E23" s="168"/>
      <c r="F23" s="106"/>
    </row>
    <row r="24" spans="1:6" ht="15.75">
      <c r="A24" s="107" t="s">
        <v>211</v>
      </c>
      <c r="B24" s="112"/>
      <c r="C24" s="113"/>
      <c r="D24" s="166"/>
      <c r="E24" s="166"/>
      <c r="F24" s="114"/>
    </row>
    <row r="25" spans="1:6" ht="15.75">
      <c r="A25" s="107" t="s">
        <v>212</v>
      </c>
      <c r="B25" s="112" t="s">
        <v>104</v>
      </c>
      <c r="C25" s="113" t="s">
        <v>106</v>
      </c>
      <c r="D25" s="166" t="s">
        <v>81</v>
      </c>
      <c r="E25" s="166"/>
      <c r="F25" s="115">
        <f>F28</f>
        <v>1180</v>
      </c>
    </row>
    <row r="26" spans="1:6" ht="15.75">
      <c r="A26" s="107" t="s">
        <v>213</v>
      </c>
      <c r="B26" s="112"/>
      <c r="C26" s="113"/>
      <c r="D26" s="166"/>
      <c r="E26" s="166"/>
      <c r="F26" s="115"/>
    </row>
    <row r="27" spans="1:6" ht="15.75">
      <c r="A27" s="107" t="s">
        <v>214</v>
      </c>
      <c r="B27" s="112"/>
      <c r="C27" s="113"/>
      <c r="D27" s="166"/>
      <c r="E27" s="166"/>
      <c r="F27" s="115"/>
    </row>
    <row r="28" spans="1:6" ht="15.75">
      <c r="A28" s="107" t="s">
        <v>215</v>
      </c>
      <c r="B28" s="112" t="s">
        <v>104</v>
      </c>
      <c r="C28" s="113" t="s">
        <v>106</v>
      </c>
      <c r="D28" s="166" t="s">
        <v>81</v>
      </c>
      <c r="E28" s="166"/>
      <c r="F28" s="115">
        <f>F29</f>
        <v>1180</v>
      </c>
    </row>
    <row r="29" spans="1:6" ht="15.75">
      <c r="A29" s="107" t="s">
        <v>216</v>
      </c>
      <c r="B29" s="112" t="s">
        <v>104</v>
      </c>
      <c r="C29" s="113" t="s">
        <v>106</v>
      </c>
      <c r="D29" s="166" t="s">
        <v>81</v>
      </c>
      <c r="E29" s="166"/>
      <c r="F29" s="115">
        <f>F30+F31+F32+F33+F34</f>
        <v>1180</v>
      </c>
    </row>
    <row r="30" spans="1:6" ht="26.25" customHeight="1">
      <c r="A30" s="111" t="s">
        <v>209</v>
      </c>
      <c r="B30" s="112" t="s">
        <v>104</v>
      </c>
      <c r="C30" s="113" t="s">
        <v>106</v>
      </c>
      <c r="D30" s="166" t="s">
        <v>81</v>
      </c>
      <c r="E30" s="166" t="s">
        <v>90</v>
      </c>
      <c r="F30" s="115">
        <v>891.7</v>
      </c>
    </row>
    <row r="31" spans="1:6" ht="12.75" customHeight="1">
      <c r="A31" s="116" t="s">
        <v>217</v>
      </c>
      <c r="B31" s="112" t="s">
        <v>104</v>
      </c>
      <c r="C31" s="113" t="s">
        <v>106</v>
      </c>
      <c r="D31" s="166" t="s">
        <v>81</v>
      </c>
      <c r="E31" s="166" t="s">
        <v>80</v>
      </c>
      <c r="F31" s="115">
        <f>256.8+31.5</f>
        <v>288.3</v>
      </c>
    </row>
    <row r="32" spans="1:6" ht="12.75" customHeight="1">
      <c r="A32" s="117" t="s">
        <v>288</v>
      </c>
      <c r="B32" s="113" t="s">
        <v>104</v>
      </c>
      <c r="C32" s="118" t="s">
        <v>106</v>
      </c>
      <c r="D32" s="166" t="s">
        <v>81</v>
      </c>
      <c r="E32" s="166" t="s">
        <v>276</v>
      </c>
      <c r="F32" s="115">
        <v>0</v>
      </c>
    </row>
    <row r="33" spans="1:6" ht="15.75">
      <c r="A33" s="117" t="s">
        <v>218</v>
      </c>
      <c r="B33" s="113" t="s">
        <v>104</v>
      </c>
      <c r="C33" s="118" t="s">
        <v>106</v>
      </c>
      <c r="D33" s="166" t="s">
        <v>81</v>
      </c>
      <c r="E33" s="166" t="s">
        <v>277</v>
      </c>
      <c r="F33" s="115">
        <v>0</v>
      </c>
    </row>
    <row r="34" spans="1:6" ht="15.75">
      <c r="A34" s="117" t="s">
        <v>219</v>
      </c>
      <c r="B34" s="113" t="s">
        <v>104</v>
      </c>
      <c r="C34" s="118" t="s">
        <v>106</v>
      </c>
      <c r="D34" s="166" t="s">
        <v>81</v>
      </c>
      <c r="E34" s="166" t="s">
        <v>278</v>
      </c>
      <c r="F34" s="115">
        <v>0</v>
      </c>
    </row>
    <row r="35" spans="1:6" ht="15.75">
      <c r="A35" s="117"/>
      <c r="B35" s="112"/>
      <c r="C35" s="118"/>
      <c r="D35" s="166"/>
      <c r="E35" s="166"/>
      <c r="F35" s="115"/>
    </row>
    <row r="36" spans="1:6" ht="15.75">
      <c r="A36" s="179" t="s">
        <v>268</v>
      </c>
      <c r="B36" s="180" t="s">
        <v>104</v>
      </c>
      <c r="C36" s="181" t="s">
        <v>271</v>
      </c>
      <c r="D36" s="166"/>
      <c r="E36" s="166"/>
      <c r="F36" s="115">
        <f>F37+F38</f>
        <v>0</v>
      </c>
    </row>
    <row r="37" spans="1:6" ht="15.75">
      <c r="A37" s="119" t="s">
        <v>269</v>
      </c>
      <c r="B37" s="112" t="s">
        <v>104</v>
      </c>
      <c r="C37" s="113" t="s">
        <v>271</v>
      </c>
      <c r="D37" s="183" t="s">
        <v>273</v>
      </c>
      <c r="E37" s="166" t="s">
        <v>279</v>
      </c>
      <c r="F37" s="115">
        <v>0</v>
      </c>
    </row>
    <row r="38" spans="1:6" ht="15.75">
      <c r="A38" s="119" t="s">
        <v>270</v>
      </c>
      <c r="B38" s="112" t="s">
        <v>104</v>
      </c>
      <c r="C38" s="113" t="s">
        <v>271</v>
      </c>
      <c r="D38" s="183" t="s">
        <v>273</v>
      </c>
      <c r="E38" s="166" t="s">
        <v>279</v>
      </c>
      <c r="F38" s="115">
        <v>0</v>
      </c>
    </row>
    <row r="39" spans="1:6" ht="15.75">
      <c r="A39" s="107"/>
      <c r="B39" s="112"/>
      <c r="C39" s="113"/>
      <c r="D39" s="169"/>
      <c r="E39" s="166"/>
      <c r="F39" s="115"/>
    </row>
    <row r="40" spans="1:6" ht="15.75">
      <c r="A40" s="98" t="s">
        <v>220</v>
      </c>
      <c r="B40" s="104" t="s">
        <v>104</v>
      </c>
      <c r="C40" s="105" t="s">
        <v>115</v>
      </c>
      <c r="D40" s="169" t="s">
        <v>91</v>
      </c>
      <c r="E40" s="166"/>
      <c r="F40" s="106">
        <f>F41</f>
        <v>48</v>
      </c>
    </row>
    <row r="41" spans="1:6" ht="15.75">
      <c r="A41" s="116" t="s">
        <v>92</v>
      </c>
      <c r="B41" s="108" t="s">
        <v>104</v>
      </c>
      <c r="C41" s="109" t="s">
        <v>115</v>
      </c>
      <c r="D41" s="166" t="s">
        <v>83</v>
      </c>
      <c r="E41" s="166" t="s">
        <v>93</v>
      </c>
      <c r="F41" s="115">
        <v>48</v>
      </c>
    </row>
    <row r="42" spans="1:6" ht="15.75">
      <c r="A42" s="107"/>
      <c r="B42" s="108"/>
      <c r="C42" s="109"/>
      <c r="D42" s="171"/>
      <c r="E42" s="166"/>
      <c r="F42" s="115"/>
    </row>
    <row r="43" spans="1:6" ht="15.75">
      <c r="A43" s="98" t="s">
        <v>221</v>
      </c>
      <c r="B43" s="104" t="s">
        <v>104</v>
      </c>
      <c r="C43" s="105" t="s">
        <v>107</v>
      </c>
      <c r="D43" s="169" t="s">
        <v>94</v>
      </c>
      <c r="E43" s="169"/>
      <c r="F43" s="106">
        <f>F44+F45+F46+F47</f>
        <v>44.2</v>
      </c>
    </row>
    <row r="44" spans="1:6" ht="15.75">
      <c r="A44" s="119" t="s">
        <v>222</v>
      </c>
      <c r="B44" s="108" t="s">
        <v>104</v>
      </c>
      <c r="C44" s="109" t="s">
        <v>107</v>
      </c>
      <c r="D44" s="170" t="s">
        <v>95</v>
      </c>
      <c r="E44" s="170" t="s">
        <v>80</v>
      </c>
      <c r="F44" s="115">
        <v>0.7</v>
      </c>
    </row>
    <row r="45" spans="1:6" ht="24.75" customHeight="1">
      <c r="A45" s="121" t="s">
        <v>284</v>
      </c>
      <c r="B45" s="120" t="s">
        <v>104</v>
      </c>
      <c r="C45" s="109" t="s">
        <v>107</v>
      </c>
      <c r="D45" s="171" t="s">
        <v>89</v>
      </c>
      <c r="E45" s="170" t="s">
        <v>80</v>
      </c>
      <c r="F45" s="115">
        <v>15</v>
      </c>
    </row>
    <row r="46" spans="1:6" ht="26.25" customHeight="1">
      <c r="A46" s="121" t="s">
        <v>223</v>
      </c>
      <c r="B46" s="108" t="s">
        <v>104</v>
      </c>
      <c r="C46" s="109" t="s">
        <v>107</v>
      </c>
      <c r="D46" s="171" t="s">
        <v>265</v>
      </c>
      <c r="E46" s="170" t="s">
        <v>80</v>
      </c>
      <c r="F46" s="115">
        <v>0</v>
      </c>
    </row>
    <row r="47" spans="1:6" ht="38.25" customHeight="1">
      <c r="A47" s="121" t="s">
        <v>224</v>
      </c>
      <c r="B47" s="108" t="s">
        <v>104</v>
      </c>
      <c r="C47" s="109" t="s">
        <v>107</v>
      </c>
      <c r="D47" s="171" t="s">
        <v>247</v>
      </c>
      <c r="E47" s="171" t="s">
        <v>80</v>
      </c>
      <c r="F47" s="115">
        <v>28.5</v>
      </c>
    </row>
    <row r="48" spans="1:6" ht="15.75">
      <c r="A48" s="107"/>
      <c r="B48" s="108"/>
      <c r="C48" s="109"/>
      <c r="D48" s="171"/>
      <c r="E48" s="171"/>
      <c r="F48" s="115"/>
    </row>
    <row r="49" spans="1:6" ht="15.75">
      <c r="A49" s="98" t="s">
        <v>3</v>
      </c>
      <c r="B49" s="104" t="s">
        <v>105</v>
      </c>
      <c r="C49" s="105"/>
      <c r="D49" s="169" t="s">
        <v>96</v>
      </c>
      <c r="E49" s="169"/>
      <c r="F49" s="106">
        <f>F52</f>
        <v>287.9</v>
      </c>
    </row>
    <row r="50" spans="1:6" ht="15.75">
      <c r="A50" s="107" t="s">
        <v>225</v>
      </c>
      <c r="B50" s="108" t="s">
        <v>105</v>
      </c>
      <c r="C50" s="109" t="s">
        <v>226</v>
      </c>
      <c r="D50" s="166" t="s">
        <v>97</v>
      </c>
      <c r="E50" s="166"/>
      <c r="F50" s="110"/>
    </row>
    <row r="51" spans="1:6" ht="15.75">
      <c r="A51" s="107" t="s">
        <v>227</v>
      </c>
      <c r="B51" s="108"/>
      <c r="C51" s="109"/>
      <c r="D51" s="166"/>
      <c r="E51" s="166"/>
      <c r="F51" s="110"/>
    </row>
    <row r="52" spans="1:6" ht="15.75">
      <c r="A52" s="122" t="s">
        <v>228</v>
      </c>
      <c r="B52" s="108" t="s">
        <v>105</v>
      </c>
      <c r="C52" s="109" t="s">
        <v>226</v>
      </c>
      <c r="D52" s="166" t="s">
        <v>97</v>
      </c>
      <c r="E52" s="166"/>
      <c r="F52" s="110">
        <f>F53+F54</f>
        <v>287.9</v>
      </c>
    </row>
    <row r="53" spans="1:6" ht="27.75" customHeight="1">
      <c r="A53" s="123" t="s">
        <v>229</v>
      </c>
      <c r="B53" s="108" t="s">
        <v>105</v>
      </c>
      <c r="C53" s="109" t="s">
        <v>226</v>
      </c>
      <c r="D53" s="166" t="s">
        <v>97</v>
      </c>
      <c r="E53" s="166" t="s">
        <v>90</v>
      </c>
      <c r="F53" s="110">
        <v>282</v>
      </c>
    </row>
    <row r="54" spans="1:6" ht="13.5" customHeight="1">
      <c r="A54" s="116" t="s">
        <v>217</v>
      </c>
      <c r="B54" s="108" t="s">
        <v>105</v>
      </c>
      <c r="C54" s="109" t="s">
        <v>226</v>
      </c>
      <c r="D54" s="166" t="s">
        <v>97</v>
      </c>
      <c r="E54" s="166" t="s">
        <v>80</v>
      </c>
      <c r="F54" s="110">
        <f>3.2+2.7</f>
        <v>5.9</v>
      </c>
    </row>
    <row r="55" spans="1:6" ht="15.75">
      <c r="A55" s="122"/>
      <c r="B55" s="104"/>
      <c r="C55" s="105"/>
      <c r="D55" s="166"/>
      <c r="E55" s="166"/>
      <c r="F55" s="106"/>
    </row>
    <row r="56" spans="1:6" ht="15.75">
      <c r="A56" s="124" t="s">
        <v>27</v>
      </c>
      <c r="B56" s="104" t="s">
        <v>106</v>
      </c>
      <c r="C56" s="105"/>
      <c r="D56" s="166"/>
      <c r="E56" s="166"/>
      <c r="F56" s="106">
        <f>F57+F60+F65</f>
        <v>3048.4</v>
      </c>
    </row>
    <row r="57" spans="1:6" ht="15.75">
      <c r="A57" s="107" t="s">
        <v>98</v>
      </c>
      <c r="B57" s="108" t="s">
        <v>106</v>
      </c>
      <c r="C57" s="109" t="s">
        <v>104</v>
      </c>
      <c r="D57" s="166" t="s">
        <v>84</v>
      </c>
      <c r="E57" s="166"/>
      <c r="F57" s="110">
        <f>F58+F59</f>
        <v>67.3</v>
      </c>
    </row>
    <row r="58" spans="1:6" ht="27" customHeight="1">
      <c r="A58" s="123" t="s">
        <v>229</v>
      </c>
      <c r="B58" s="108" t="s">
        <v>106</v>
      </c>
      <c r="C58" s="109" t="s">
        <v>104</v>
      </c>
      <c r="D58" s="166" t="s">
        <v>84</v>
      </c>
      <c r="E58" s="166" t="s">
        <v>90</v>
      </c>
      <c r="F58" s="110">
        <v>64</v>
      </c>
    </row>
    <row r="59" spans="1:6" ht="13.5" customHeight="1">
      <c r="A59" s="116" t="s">
        <v>217</v>
      </c>
      <c r="B59" s="108" t="s">
        <v>106</v>
      </c>
      <c r="C59" s="109" t="s">
        <v>104</v>
      </c>
      <c r="D59" s="166" t="s">
        <v>84</v>
      </c>
      <c r="E59" s="166" t="s">
        <v>80</v>
      </c>
      <c r="F59" s="110">
        <v>3.3</v>
      </c>
    </row>
    <row r="60" spans="1:6" ht="15.75">
      <c r="A60" s="125" t="s">
        <v>76</v>
      </c>
      <c r="B60" s="112" t="s">
        <v>106</v>
      </c>
      <c r="C60" s="113" t="s">
        <v>114</v>
      </c>
      <c r="D60" s="169"/>
      <c r="E60" s="169"/>
      <c r="F60" s="110">
        <f>F61+F62</f>
        <v>2881.1</v>
      </c>
    </row>
    <row r="61" spans="1:6" ht="14.25" customHeight="1">
      <c r="A61" s="116" t="s">
        <v>217</v>
      </c>
      <c r="B61" s="126" t="s">
        <v>106</v>
      </c>
      <c r="C61" s="127" t="s">
        <v>114</v>
      </c>
      <c r="D61" s="166" t="s">
        <v>272</v>
      </c>
      <c r="E61" s="166" t="s">
        <v>80</v>
      </c>
      <c r="F61" s="128">
        <v>0</v>
      </c>
    </row>
    <row r="62" spans="1:6" ht="15.75">
      <c r="A62" s="117" t="s">
        <v>387</v>
      </c>
      <c r="B62" s="126" t="s">
        <v>106</v>
      </c>
      <c r="C62" s="127" t="s">
        <v>114</v>
      </c>
      <c r="D62" s="166" t="s">
        <v>85</v>
      </c>
      <c r="E62" s="166" t="s">
        <v>80</v>
      </c>
      <c r="F62" s="128">
        <v>2881.1</v>
      </c>
    </row>
    <row r="63" spans="1:6" ht="24.75" customHeight="1">
      <c r="A63" s="117" t="s">
        <v>404</v>
      </c>
      <c r="B63" s="126" t="s">
        <v>106</v>
      </c>
      <c r="C63" s="127" t="s">
        <v>114</v>
      </c>
      <c r="D63" s="166" t="s">
        <v>85</v>
      </c>
      <c r="E63" s="166" t="s">
        <v>80</v>
      </c>
      <c r="F63" s="128">
        <v>2881.1</v>
      </c>
    </row>
    <row r="64" spans="1:6" ht="14.25" customHeight="1">
      <c r="A64" s="116" t="s">
        <v>217</v>
      </c>
      <c r="B64" s="126" t="s">
        <v>106</v>
      </c>
      <c r="C64" s="127" t="s">
        <v>114</v>
      </c>
      <c r="D64" s="166" t="s">
        <v>248</v>
      </c>
      <c r="E64" s="166" t="s">
        <v>80</v>
      </c>
      <c r="F64" s="128">
        <v>0</v>
      </c>
    </row>
    <row r="65" spans="1:6" ht="15.75">
      <c r="A65" s="129" t="s">
        <v>55</v>
      </c>
      <c r="B65" s="130" t="s">
        <v>106</v>
      </c>
      <c r="C65" s="131" t="s">
        <v>108</v>
      </c>
      <c r="D65" s="166" t="s">
        <v>86</v>
      </c>
      <c r="E65" s="166" t="s">
        <v>80</v>
      </c>
      <c r="F65" s="128">
        <f>F66</f>
        <v>100</v>
      </c>
    </row>
    <row r="66" spans="1:6" ht="14.25" customHeight="1">
      <c r="A66" s="116" t="s">
        <v>217</v>
      </c>
      <c r="B66" s="130" t="s">
        <v>106</v>
      </c>
      <c r="C66" s="131" t="s">
        <v>108</v>
      </c>
      <c r="D66" s="166" t="s">
        <v>86</v>
      </c>
      <c r="E66" s="166" t="s">
        <v>80</v>
      </c>
      <c r="F66" s="128">
        <v>100</v>
      </c>
    </row>
    <row r="67" spans="1:6" ht="15.75">
      <c r="A67" s="132"/>
      <c r="B67" s="133"/>
      <c r="C67" s="127"/>
      <c r="D67" s="166"/>
      <c r="E67" s="166"/>
      <c r="F67" s="128"/>
    </row>
    <row r="68" spans="1:6" ht="15.75">
      <c r="A68" s="134" t="s">
        <v>38</v>
      </c>
      <c r="B68" s="135" t="s">
        <v>109</v>
      </c>
      <c r="C68" s="136"/>
      <c r="D68" s="166"/>
      <c r="E68" s="166"/>
      <c r="F68" s="137">
        <f>F69+F73+F76</f>
        <v>3009</v>
      </c>
    </row>
    <row r="69" spans="1:6" ht="15.75">
      <c r="A69" s="235" t="s">
        <v>289</v>
      </c>
      <c r="B69" s="133" t="s">
        <v>109</v>
      </c>
      <c r="C69" s="127" t="s">
        <v>104</v>
      </c>
      <c r="D69" s="166"/>
      <c r="E69" s="166"/>
      <c r="F69" s="238">
        <f>F70+F71+F72</f>
        <v>0</v>
      </c>
    </row>
    <row r="70" spans="1:6" ht="24.75" customHeight="1">
      <c r="A70" s="132" t="s">
        <v>231</v>
      </c>
      <c r="B70" s="133" t="s">
        <v>109</v>
      </c>
      <c r="C70" s="127" t="s">
        <v>104</v>
      </c>
      <c r="D70" s="166"/>
      <c r="E70" s="166"/>
      <c r="F70" s="128">
        <v>0</v>
      </c>
    </row>
    <row r="71" spans="1:6" ht="26.25" customHeight="1">
      <c r="A71" s="132" t="s">
        <v>232</v>
      </c>
      <c r="B71" s="126" t="s">
        <v>109</v>
      </c>
      <c r="C71" s="127" t="s">
        <v>104</v>
      </c>
      <c r="D71" s="166"/>
      <c r="E71" s="166"/>
      <c r="F71" s="138">
        <v>0</v>
      </c>
    </row>
    <row r="72" spans="1:6" ht="13.5" customHeight="1">
      <c r="A72" s="117" t="s">
        <v>288</v>
      </c>
      <c r="B72" s="126" t="s">
        <v>109</v>
      </c>
      <c r="C72" s="127" t="s">
        <v>104</v>
      </c>
      <c r="D72" s="166" t="s">
        <v>291</v>
      </c>
      <c r="E72" s="166" t="s">
        <v>276</v>
      </c>
      <c r="F72" s="128">
        <v>0</v>
      </c>
    </row>
    <row r="73" spans="1:6" ht="15.75">
      <c r="A73" s="122" t="s">
        <v>4</v>
      </c>
      <c r="B73" s="133" t="s">
        <v>109</v>
      </c>
      <c r="C73" s="127" t="s">
        <v>105</v>
      </c>
      <c r="D73" s="166" t="s">
        <v>87</v>
      </c>
      <c r="E73" s="166"/>
      <c r="F73" s="128">
        <f>F74+F75</f>
        <v>1165.5</v>
      </c>
    </row>
    <row r="74" spans="1:6" ht="15" customHeight="1">
      <c r="A74" s="116" t="s">
        <v>217</v>
      </c>
      <c r="B74" s="133" t="s">
        <v>109</v>
      </c>
      <c r="C74" s="127" t="s">
        <v>105</v>
      </c>
      <c r="D74" s="166" t="s">
        <v>87</v>
      </c>
      <c r="E74" s="166" t="s">
        <v>80</v>
      </c>
      <c r="F74" s="128">
        <v>1115.5</v>
      </c>
    </row>
    <row r="75" spans="1:6" ht="15.75">
      <c r="A75" s="117" t="s">
        <v>288</v>
      </c>
      <c r="B75" s="133" t="s">
        <v>109</v>
      </c>
      <c r="C75" s="127" t="s">
        <v>105</v>
      </c>
      <c r="D75" s="166" t="s">
        <v>87</v>
      </c>
      <c r="E75" s="166" t="s">
        <v>80</v>
      </c>
      <c r="F75" s="128">
        <v>50</v>
      </c>
    </row>
    <row r="76" spans="1:6" ht="15.75">
      <c r="A76" s="122" t="s">
        <v>233</v>
      </c>
      <c r="B76" s="133" t="s">
        <v>109</v>
      </c>
      <c r="C76" s="127" t="s">
        <v>110</v>
      </c>
      <c r="D76" s="166" t="s">
        <v>88</v>
      </c>
      <c r="E76" s="166"/>
      <c r="F76" s="128">
        <f>F77+F78</f>
        <v>1843.5</v>
      </c>
    </row>
    <row r="77" spans="1:6" ht="15" customHeight="1">
      <c r="A77" s="116" t="s">
        <v>217</v>
      </c>
      <c r="B77" s="133" t="s">
        <v>109</v>
      </c>
      <c r="C77" s="127" t="s">
        <v>110</v>
      </c>
      <c r="D77" s="166" t="s">
        <v>88</v>
      </c>
      <c r="E77" s="166" t="s">
        <v>80</v>
      </c>
      <c r="F77" s="128">
        <v>300</v>
      </c>
    </row>
    <row r="78" spans="1:6" ht="15.75">
      <c r="A78" s="117" t="s">
        <v>288</v>
      </c>
      <c r="B78" s="133" t="s">
        <v>109</v>
      </c>
      <c r="C78" s="127" t="s">
        <v>110</v>
      </c>
      <c r="D78" s="166" t="s">
        <v>88</v>
      </c>
      <c r="E78" s="166" t="s">
        <v>80</v>
      </c>
      <c r="F78" s="128">
        <v>1543.5</v>
      </c>
    </row>
    <row r="79" spans="1:6" ht="15.75">
      <c r="A79" s="122"/>
      <c r="B79" s="133"/>
      <c r="C79" s="127"/>
      <c r="D79" s="171"/>
      <c r="E79" s="171"/>
      <c r="F79" s="128"/>
    </row>
    <row r="80" spans="1:6" ht="15.75">
      <c r="A80" s="134" t="s">
        <v>234</v>
      </c>
      <c r="B80" s="135" t="s">
        <v>111</v>
      </c>
      <c r="C80" s="136"/>
      <c r="D80" s="171"/>
      <c r="E80" s="171"/>
      <c r="F80" s="137">
        <f>F81</f>
        <v>720</v>
      </c>
    </row>
    <row r="81" spans="1:6" ht="15.75">
      <c r="A81" s="134" t="s">
        <v>103</v>
      </c>
      <c r="B81" s="135" t="s">
        <v>111</v>
      </c>
      <c r="C81" s="136" t="s">
        <v>104</v>
      </c>
      <c r="D81" s="172">
        <f>D82</f>
        <v>9930540590</v>
      </c>
      <c r="E81" s="172"/>
      <c r="F81" s="137">
        <f>F82</f>
        <v>720</v>
      </c>
    </row>
    <row r="82" spans="1:6" ht="15.75">
      <c r="A82" s="139" t="s">
        <v>235</v>
      </c>
      <c r="B82" s="133" t="s">
        <v>111</v>
      </c>
      <c r="C82" s="127" t="s">
        <v>104</v>
      </c>
      <c r="D82" s="173">
        <f>D83</f>
        <v>9930540590</v>
      </c>
      <c r="E82" s="173"/>
      <c r="F82" s="128">
        <f>F83+F84</f>
        <v>720</v>
      </c>
    </row>
    <row r="83" spans="1:6" ht="25.5">
      <c r="A83" s="140" t="s">
        <v>236</v>
      </c>
      <c r="B83" s="133" t="s">
        <v>111</v>
      </c>
      <c r="C83" s="127" t="s">
        <v>104</v>
      </c>
      <c r="D83" s="173">
        <f>D84</f>
        <v>9930540590</v>
      </c>
      <c r="E83" s="173">
        <v>611</v>
      </c>
      <c r="F83" s="128">
        <v>720</v>
      </c>
    </row>
    <row r="84" spans="1:6" ht="15.75">
      <c r="A84" s="117" t="s">
        <v>288</v>
      </c>
      <c r="B84" s="133" t="s">
        <v>111</v>
      </c>
      <c r="C84" s="127" t="s">
        <v>104</v>
      </c>
      <c r="D84" s="173">
        <v>9930540590</v>
      </c>
      <c r="E84" s="173">
        <v>851</v>
      </c>
      <c r="F84" s="128">
        <v>0</v>
      </c>
    </row>
    <row r="85" spans="1:6" ht="15.75">
      <c r="A85" s="122"/>
      <c r="B85" s="133"/>
      <c r="C85" s="127"/>
      <c r="D85" s="171"/>
      <c r="E85" s="171"/>
      <c r="F85" s="128"/>
    </row>
    <row r="86" spans="1:6" ht="15.75">
      <c r="A86" s="98" t="s">
        <v>26</v>
      </c>
      <c r="B86" s="104" t="s">
        <v>112</v>
      </c>
      <c r="C86" s="105"/>
      <c r="D86" s="171"/>
      <c r="E86" s="171"/>
      <c r="F86" s="106">
        <f>F87</f>
        <v>120</v>
      </c>
    </row>
    <row r="87" spans="1:6" ht="15.75">
      <c r="A87" s="98" t="s">
        <v>36</v>
      </c>
      <c r="B87" s="108" t="s">
        <v>112</v>
      </c>
      <c r="C87" s="109"/>
      <c r="D87" s="169" t="s">
        <v>266</v>
      </c>
      <c r="E87" s="169"/>
      <c r="F87" s="106">
        <f>F88</f>
        <v>120</v>
      </c>
    </row>
    <row r="88" spans="1:6" ht="25.5">
      <c r="A88" s="141" t="s">
        <v>237</v>
      </c>
      <c r="B88" s="104" t="s">
        <v>112</v>
      </c>
      <c r="C88" s="105"/>
      <c r="D88" s="166"/>
      <c r="E88" s="166"/>
      <c r="F88" s="106">
        <f>F89</f>
        <v>120</v>
      </c>
    </row>
    <row r="89" spans="1:6" ht="26.25">
      <c r="A89" s="116" t="s">
        <v>238</v>
      </c>
      <c r="B89" s="108" t="s">
        <v>112</v>
      </c>
      <c r="C89" s="109" t="s">
        <v>104</v>
      </c>
      <c r="D89" s="166" t="s">
        <v>267</v>
      </c>
      <c r="E89" s="166" t="s">
        <v>280</v>
      </c>
      <c r="F89" s="110">
        <v>120</v>
      </c>
    </row>
    <row r="90" spans="1:6" ht="15.75">
      <c r="A90" s="107"/>
      <c r="B90" s="108"/>
      <c r="C90" s="109"/>
      <c r="D90" s="172"/>
      <c r="E90" s="172"/>
      <c r="F90" s="110"/>
    </row>
    <row r="91" spans="1:6" ht="15.75">
      <c r="A91" s="98" t="s">
        <v>239</v>
      </c>
      <c r="B91" s="142" t="s">
        <v>115</v>
      </c>
      <c r="C91" s="105"/>
      <c r="D91" s="173"/>
      <c r="E91" s="173"/>
      <c r="F91" s="106">
        <f>F92</f>
        <v>50</v>
      </c>
    </row>
    <row r="92" spans="1:6" ht="15.75">
      <c r="A92" s="143" t="s">
        <v>37</v>
      </c>
      <c r="B92" s="144" t="s">
        <v>115</v>
      </c>
      <c r="C92" s="113" t="s">
        <v>104</v>
      </c>
      <c r="D92" s="173"/>
      <c r="E92" s="173"/>
      <c r="F92" s="145">
        <f>F93</f>
        <v>50</v>
      </c>
    </row>
    <row r="93" spans="1:6" ht="40.5" customHeight="1" hidden="1">
      <c r="A93" s="121" t="s">
        <v>240</v>
      </c>
      <c r="B93" s="144" t="s">
        <v>115</v>
      </c>
      <c r="C93" s="113" t="s">
        <v>104</v>
      </c>
      <c r="D93" s="171" t="s">
        <v>245</v>
      </c>
      <c r="E93" s="171"/>
      <c r="F93" s="115">
        <f>F94</f>
        <v>50</v>
      </c>
    </row>
    <row r="94" spans="1:6" ht="14.25" customHeight="1">
      <c r="A94" s="116" t="s">
        <v>217</v>
      </c>
      <c r="B94" s="146" t="s">
        <v>115</v>
      </c>
      <c r="C94" s="113" t="s">
        <v>104</v>
      </c>
      <c r="D94" s="171" t="s">
        <v>245</v>
      </c>
      <c r="E94" s="171" t="s">
        <v>80</v>
      </c>
      <c r="F94" s="115">
        <v>50</v>
      </c>
    </row>
    <row r="95" spans="1:6" ht="15.75">
      <c r="A95" s="107"/>
      <c r="B95" s="108"/>
      <c r="C95" s="109"/>
      <c r="D95" s="169"/>
      <c r="E95" s="169"/>
      <c r="F95" s="110"/>
    </row>
    <row r="96" spans="1:6" ht="15.75">
      <c r="A96" s="98" t="s">
        <v>99</v>
      </c>
      <c r="B96" s="104" t="s">
        <v>113</v>
      </c>
      <c r="C96" s="105"/>
      <c r="D96" s="169"/>
      <c r="E96" s="169"/>
      <c r="F96" s="110">
        <f>F97</f>
        <v>171</v>
      </c>
    </row>
    <row r="97" spans="1:6" ht="15.75">
      <c r="A97" s="119" t="s">
        <v>102</v>
      </c>
      <c r="B97" s="112" t="s">
        <v>113</v>
      </c>
      <c r="C97" s="113" t="s">
        <v>110</v>
      </c>
      <c r="D97" s="166" t="s">
        <v>100</v>
      </c>
      <c r="E97" s="166" t="s">
        <v>101</v>
      </c>
      <c r="F97" s="110">
        <v>171</v>
      </c>
    </row>
    <row r="98" spans="1:6" ht="15.75">
      <c r="A98" s="139"/>
      <c r="B98" s="135"/>
      <c r="C98" s="136"/>
      <c r="D98" s="166"/>
      <c r="E98" s="166"/>
      <c r="F98" s="115"/>
    </row>
    <row r="99" spans="1:6" ht="15.75">
      <c r="A99" s="147"/>
      <c r="B99" s="148"/>
      <c r="C99" s="149"/>
      <c r="D99" s="193"/>
      <c r="E99" s="178"/>
      <c r="F99" s="176"/>
    </row>
    <row r="100" spans="1:6" ht="15.75">
      <c r="A100" s="151" t="s">
        <v>2</v>
      </c>
      <c r="B100" s="152"/>
      <c r="C100" s="153"/>
      <c r="D100" s="191"/>
      <c r="E100" s="194"/>
      <c r="F100" s="177">
        <f>F13</f>
        <v>8975.8</v>
      </c>
    </row>
  </sheetData>
  <sheetProtection/>
  <mergeCells count="3">
    <mergeCell ref="A8:H8"/>
    <mergeCell ref="A9:H9"/>
    <mergeCell ref="A10:H10"/>
  </mergeCells>
  <printOptions/>
  <pageMargins left="0.75" right="0.75" top="1" bottom="1" header="0.5" footer="0.5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Оксана1</cp:lastModifiedBy>
  <cp:lastPrinted>2018-12-29T06:38:12Z</cp:lastPrinted>
  <dcterms:created xsi:type="dcterms:W3CDTF">2006-01-17T04:01:20Z</dcterms:created>
  <dcterms:modified xsi:type="dcterms:W3CDTF">2019-01-10T04:24:40Z</dcterms:modified>
  <cp:category/>
  <cp:version/>
  <cp:contentType/>
  <cp:contentStatus/>
</cp:coreProperties>
</file>